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9FD28D9-2378-4560-8612-765AC76BFA7C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57" l="1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G14" i="57" a="1"/>
  <c r="D13" i="57" a="1"/>
  <c r="G13" i="57" a="1"/>
  <c r="D12" i="57" a="1"/>
  <c r="D12" i="57" l="1"/>
  <c r="G13" i="57"/>
  <c r="D13" i="57"/>
  <c r="G14" i="57"/>
  <c r="D14" i="57"/>
  <c r="G17" i="57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M7" i="48" a="1"/>
  <c r="M16" i="48" a="1"/>
  <c r="M13" i="48" a="1"/>
  <c r="M11" i="48" a="1"/>
  <c r="M10" i="48" a="1"/>
  <c r="M9" i="48" a="1"/>
  <c r="M8" i="48" a="1"/>
  <c r="M5" i="48" a="1"/>
  <c r="M12" i="48" a="1"/>
  <c r="M14" i="48" a="1"/>
  <c r="M6" i="48" a="1"/>
  <c r="M6" i="48" l="1"/>
  <c r="M14" i="48"/>
  <c r="M12" i="48"/>
  <c r="M5" i="48"/>
  <c r="M8" i="48"/>
  <c r="M9" i="48"/>
  <c r="M10" i="48"/>
  <c r="M11" i="48"/>
  <c r="M13" i="48"/>
  <c r="M16" i="48"/>
  <c r="M7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I2" i="46" a="1"/>
  <c r="G5" i="56" a="1"/>
  <c r="L11" i="12" a="1"/>
  <c r="N9" i="12" a="1"/>
  <c r="R5" i="12" a="1"/>
  <c r="K4" i="12" a="1"/>
  <c r="F14" i="12" a="1"/>
  <c r="E9" i="12" a="1"/>
  <c r="J14" i="39" a="1"/>
  <c r="F8" i="39" a="1"/>
  <c r="C5" i="39" a="1"/>
  <c r="L6" i="28" a="1"/>
  <c r="G13" i="28" a="1"/>
  <c r="J20" i="48" a="1"/>
  <c r="M2" i="38" a="1"/>
  <c r="AK4" i="9" a="1"/>
  <c r="U4" i="9" a="1"/>
  <c r="E4" i="9" a="1"/>
  <c r="L2" i="7" a="1"/>
  <c r="J2" i="47" a="1"/>
  <c r="H2" i="46" a="1"/>
  <c r="J11" i="52" a="1"/>
  <c r="V15" i="56" a="1"/>
  <c r="V7" i="56" a="1"/>
  <c r="J16" i="56" a="1"/>
  <c r="J12" i="56" a="1"/>
  <c r="J8" i="56" a="1"/>
  <c r="C26" i="56" a="1"/>
  <c r="B5" i="56" a="1"/>
  <c r="Q23" i="12" a="1"/>
  <c r="S21" i="12" a="1"/>
  <c r="L20" i="12" a="1"/>
  <c r="R12" i="1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J9" i="52" a="1"/>
  <c r="J7" i="52" a="1"/>
  <c r="J5" i="52" a="1"/>
  <c r="J3" i="52" a="1"/>
  <c r="V11" i="56" a="1"/>
  <c r="N18" i="12" a="1"/>
  <c r="P14" i="12" a="1"/>
  <c r="K11" i="12" a="1"/>
  <c r="M9" i="12" a="1"/>
  <c r="O7" i="12" a="1"/>
  <c r="J19" i="48" a="1"/>
  <c r="L2" i="38" a="1"/>
  <c r="AJ4" i="9" a="1"/>
  <c r="T4" i="9" a="1"/>
  <c r="D4" i="9" a="1"/>
  <c r="E13" i="42" a="1"/>
  <c r="E9" i="42" a="1"/>
  <c r="E7" i="42" a="1"/>
  <c r="E5" i="42" a="1"/>
  <c r="E3" i="42" a="1"/>
  <c r="A2" i="18" a="1"/>
  <c r="M2" i="5" a="1"/>
  <c r="K2" i="7" a="1"/>
  <c r="I11" i="52" a="1"/>
  <c r="I9" i="52" a="1"/>
  <c r="I7" i="52" a="1"/>
  <c r="I5" i="52" a="1"/>
  <c r="U15" i="56" a="1"/>
  <c r="U11" i="56" a="1"/>
  <c r="I16" i="56" a="1"/>
  <c r="I12" i="56" a="1"/>
  <c r="C16" i="13" a="1"/>
  <c r="M18" i="12" a="1"/>
  <c r="Q12" i="12" a="1"/>
  <c r="L9" i="12" a="1"/>
  <c r="N7" i="12" a="1"/>
  <c r="P5" i="12" a="1"/>
  <c r="F8" i="12" a="1"/>
  <c r="H11" i="43" a="1"/>
  <c r="H3" i="43" a="1"/>
  <c r="E15" i="42" a="1"/>
  <c r="E11" i="42" a="1"/>
  <c r="I2" i="47" a="1"/>
  <c r="G2" i="46" a="1"/>
  <c r="I3" i="52" a="1"/>
  <c r="U7" i="56" a="1"/>
  <c r="I8" i="56" a="1"/>
  <c r="C25" i="56" a="1"/>
  <c r="P23" i="12" a="1"/>
  <c r="R21" i="12" a="1"/>
  <c r="K20" i="12" a="1"/>
  <c r="O14" i="12" a="1"/>
  <c r="S10" i="12" a="1"/>
  <c r="R3" i="12" a="1"/>
  <c r="E21" i="12" a="1"/>
  <c r="G13" i="12" a="1"/>
  <c r="E3" i="12" a="1"/>
  <c r="J12" i="39" a="1"/>
  <c r="H9" i="39" a="1"/>
  <c r="F6" i="39" a="1"/>
  <c r="C3" i="39" a="1"/>
  <c r="J16" i="48" a="1"/>
  <c r="K2" i="38" a="1"/>
  <c r="AI4" i="9" a="1"/>
  <c r="S4" i="9" a="1"/>
  <c r="C4" i="9" a="1"/>
  <c r="D13" i="42" a="1"/>
  <c r="D11" i="42" a="1"/>
  <c r="D9" i="42" a="1"/>
  <c r="D7" i="42" a="1"/>
  <c r="D5" i="42" a="1"/>
  <c r="D3" i="42" a="1"/>
  <c r="N2" i="15" a="1"/>
  <c r="H11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G11" i="43" a="1"/>
  <c r="G3" i="43" a="1"/>
  <c r="D15" i="42" a="1"/>
  <c r="L2" i="5" a="1"/>
  <c r="J2" i="7" a="1"/>
  <c r="H2" i="47" a="1"/>
  <c r="F2" i="46" a="1"/>
  <c r="H9" i="52" a="1"/>
  <c r="H7" i="52" a="1"/>
  <c r="S19" i="12" a="1"/>
  <c r="J15" i="48" a="1"/>
  <c r="J2" i="38" a="1"/>
  <c r="AH4" i="9" a="1"/>
  <c r="R4" i="9" a="1"/>
  <c r="B4" i="9" a="1"/>
  <c r="I2" i="7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J13" i="48" a="1"/>
  <c r="H2" i="38" a="1"/>
  <c r="AF4" i="9" a="1"/>
  <c r="P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J12" i="48" a="1"/>
  <c r="G2" i="38" a="1"/>
  <c r="AE4" i="9" a="1"/>
  <c r="O4" i="9" a="1"/>
  <c r="L2" i="18" a="1"/>
  <c r="J2" i="15" a="1"/>
  <c r="D2" i="47" a="1"/>
  <c r="D11" i="52" a="1"/>
  <c r="D7" i="52" a="1"/>
  <c r="T14" i="56" a="1"/>
  <c r="T10" i="56" a="1"/>
  <c r="H15" i="56" a="1"/>
  <c r="G9" i="43" a="1"/>
  <c r="C8" i="43" a="1"/>
  <c r="H14" i="42" a="1"/>
  <c r="H12" i="42" a="1"/>
  <c r="H10" i="42" a="1"/>
  <c r="H8" i="42" a="1"/>
  <c r="H6" i="42" a="1"/>
  <c r="H4" i="42" a="1"/>
  <c r="H2" i="5" a="1"/>
  <c r="F2" i="7" a="1"/>
  <c r="B2" i="46" a="1"/>
  <c r="D9" i="52" a="1"/>
  <c r="D5" i="52" a="1"/>
  <c r="D3" i="52" a="1"/>
  <c r="T6" i="56" a="1"/>
  <c r="H11" i="56" a="1"/>
  <c r="H7" i="56" a="1"/>
  <c r="J11" i="48" a="1"/>
  <c r="F2" i="38" a="1"/>
  <c r="AD4" i="9" a="1"/>
  <c r="N4" i="9" a="1"/>
  <c r="G4" i="42" a="1"/>
  <c r="K2" i="18" a="1"/>
  <c r="I2" i="15" a="1"/>
  <c r="G2" i="5" a="1"/>
  <c r="C2" i="47" a="1"/>
  <c r="C5" i="52" a="1"/>
  <c r="C3" i="52" a="1"/>
  <c r="H8" i="43" a="1"/>
  <c r="C7" i="43" a="1"/>
  <c r="G14" i="42" a="1"/>
  <c r="G12" i="42" a="1"/>
  <c r="G10" i="42" a="1"/>
  <c r="G8" i="42" a="1"/>
  <c r="G6" i="42" a="1"/>
  <c r="E2" i="7" a="1"/>
  <c r="A2" i="46" a="1"/>
  <c r="C11" i="52" a="1"/>
  <c r="C9" i="52" a="1"/>
  <c r="C7" i="52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8" i="52" a="1"/>
  <c r="J6" i="52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J8" i="48" a="1"/>
  <c r="C2" i="38" a="1"/>
  <c r="AA4" i="9" a="1"/>
  <c r="K4" i="9" a="1"/>
  <c r="H2" i="18" a="1"/>
  <c r="N2" i="46" a="1"/>
  <c r="H12" i="52" a="1"/>
  <c r="H6" i="52" a="1"/>
  <c r="T17" i="56" a="1"/>
  <c r="G15" i="43" a="1"/>
  <c r="G7" i="43" a="1"/>
  <c r="C4" i="43" a="1"/>
  <c r="D14" i="42" a="1"/>
  <c r="D12" i="42" a="1"/>
  <c r="D10" i="42" a="1"/>
  <c r="D8" i="42" a="1"/>
  <c r="D6" i="42" a="1"/>
  <c r="D4" i="42" a="1"/>
  <c r="F2" i="15" a="1"/>
  <c r="D2" i="5" a="1"/>
  <c r="B2" i="7" a="1"/>
  <c r="H10" i="52" a="1"/>
  <c r="H8" i="52" a="1"/>
  <c r="H4" i="52" a="1"/>
  <c r="J7" i="48" a="1"/>
  <c r="B2" i="38" a="1"/>
  <c r="Z4" i="9" a="1"/>
  <c r="J4" i="9" a="1"/>
  <c r="O22" i="12" a="1"/>
  <c r="L15" i="12" a="1"/>
  <c r="N13" i="12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S9" i="56" a="1"/>
  <c r="S5" i="56" a="1"/>
  <c r="G14" i="56" a="1"/>
  <c r="G10" i="56" a="1"/>
  <c r="G6" i="56" a="1"/>
  <c r="B10" i="56" a="1"/>
  <c r="C6" i="13" a="1"/>
  <c r="Q20" i="12" a="1"/>
  <c r="S18" i="12" a="1"/>
  <c r="J6" i="48" a="1"/>
  <c r="A2" i="38" a="1"/>
  <c r="Y4" i="9" a="1"/>
  <c r="I4" i="9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J5" i="48" a="1"/>
  <c r="AN4" i="9" a="1"/>
  <c r="X4" i="9" a="1"/>
  <c r="H4" i="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E6" i="52" a="1"/>
  <c r="E4" i="52" a="1"/>
  <c r="U16" i="56" a="1"/>
  <c r="U12" i="56" a="1"/>
  <c r="U8" i="56" a="1"/>
  <c r="I17" i="56" a="1"/>
  <c r="I13" i="56" a="1"/>
  <c r="J4" i="48" a="1"/>
  <c r="AM4" i="9" a="1"/>
  <c r="W4" i="9" a="1"/>
  <c r="G4" i="9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4" i="52" a="1"/>
  <c r="G13" i="43" a="1"/>
  <c r="G5" i="43" a="1"/>
  <c r="H15" i="42" a="1"/>
  <c r="D6" i="52" a="1"/>
  <c r="N2" i="38" a="1"/>
  <c r="AL4" i="9" a="1"/>
  <c r="V4" i="9" a="1"/>
  <c r="F4" i="9" a="1"/>
  <c r="K2" i="47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B6" i="56" a="1"/>
  <c r="R23" i="12" a="1"/>
  <c r="K22" i="12" a="1"/>
  <c r="M20" i="12" a="1"/>
  <c r="O18" i="12" a="1"/>
  <c r="Q14" i="12" a="1"/>
  <c r="S12" i="12" a="1"/>
  <c r="P7" i="12" a="1"/>
  <c r="G21" i="12" a="1"/>
  <c r="G3" i="12" a="1"/>
  <c r="H11" i="39" a="1"/>
  <c r="M11" i="28" a="1"/>
  <c r="G5" i="28" a="1"/>
  <c r="D11" i="28" a="1"/>
  <c r="V16" i="56" a="1"/>
  <c r="H17" i="56" a="1"/>
  <c r="H6" i="56" a="1"/>
  <c r="L23" i="12" a="1"/>
  <c r="L19" i="12" a="1"/>
  <c r="K13" i="12" a="1"/>
  <c r="S8" i="12" a="1"/>
  <c r="M5" i="12" a="1"/>
  <c r="E20" i="12" a="1"/>
  <c r="F7" i="12" a="1"/>
  <c r="J9" i="39" a="1"/>
  <c r="F3" i="39" a="1"/>
  <c r="L10" i="28" a="1"/>
  <c r="G12" i="28" a="1"/>
  <c r="E11" i="28" a="1"/>
  <c r="O4" i="1" a="1"/>
  <c r="F14" i="1" a="1"/>
  <c r="L9" i="1" a="1"/>
  <c r="L5" i="1" a="1"/>
  <c r="C9" i="1" a="1"/>
  <c r="H4" i="60" a="1"/>
  <c r="G10" i="60" a="1"/>
  <c r="D10" i="28" a="1"/>
  <c r="J9" i="1" a="1"/>
  <c r="C4" i="1" a="1"/>
  <c r="C15" i="40" a="1"/>
  <c r="C12" i="40" a="1"/>
  <c r="C11" i="40" a="1"/>
  <c r="L5" i="28" a="1"/>
  <c r="G2" i="47" a="1"/>
  <c r="T16" i="56" a="1"/>
  <c r="G16" i="56" a="1"/>
  <c r="J5" i="56" a="1"/>
  <c r="K23" i="12" a="1"/>
  <c r="K19" i="12" a="1"/>
  <c r="P12" i="12" a="1"/>
  <c r="R8" i="12" a="1"/>
  <c r="L5" i="12" a="1"/>
  <c r="G19" i="12" a="1"/>
  <c r="E7" i="12" a="1"/>
  <c r="J8" i="39" a="1"/>
  <c r="F2" i="39" a="1"/>
  <c r="K10" i="28" a="1"/>
  <c r="H11" i="28" a="1"/>
  <c r="E10" i="28" a="1"/>
  <c r="O3" i="1" a="1"/>
  <c r="K9" i="1" a="1"/>
  <c r="K5" i="1" a="1"/>
  <c r="C8" i="1" a="1"/>
  <c r="C13" i="55" a="1"/>
  <c r="L20" i="1" a="1"/>
  <c r="E5" i="28" a="1"/>
  <c r="J11" i="1" a="1"/>
  <c r="O9" i="1" a="1"/>
  <c r="K6" i="1" a="1"/>
  <c r="L12" i="28" a="1"/>
  <c r="C12" i="1" a="1"/>
  <c r="S15" i="56" a="1"/>
  <c r="J15" i="56" a="1"/>
  <c r="I5" i="56" a="1"/>
  <c r="S22" i="12" a="1"/>
  <c r="R18" i="12" a="1"/>
  <c r="O12" i="12" a="1"/>
  <c r="Q8" i="12" a="1"/>
  <c r="K5" i="12" a="1"/>
  <c r="F19" i="12" a="1"/>
  <c r="G6" i="12" a="1"/>
  <c r="J7" i="39" a="1"/>
  <c r="C14" i="39" a="1"/>
  <c r="M9" i="28" a="1"/>
  <c r="G11" i="28" a="1"/>
  <c r="L13" i="1" a="1"/>
  <c r="J5" i="1" a="1"/>
  <c r="C7" i="1" a="1"/>
  <c r="C12" i="55" a="1"/>
  <c r="G4" i="60" a="1"/>
  <c r="K13" i="1" a="1"/>
  <c r="I5" i="1" a="1"/>
  <c r="F10" i="60" a="1"/>
  <c r="L3" i="1" a="1"/>
  <c r="M12" i="28" a="1"/>
  <c r="O8" i="1" a="1"/>
  <c r="E12" i="60" a="1"/>
  <c r="H13" i="28" a="1"/>
  <c r="E2" i="46" a="1"/>
  <c r="V14" i="56" a="1"/>
  <c r="I15" i="56" a="1"/>
  <c r="H5" i="56" a="1"/>
  <c r="Q18" i="12" a="1"/>
  <c r="N12" i="12" a="1"/>
  <c r="P8" i="12" a="1"/>
  <c r="S4" i="12" a="1"/>
  <c r="E19" i="12" a="1"/>
  <c r="F6" i="12" a="1"/>
  <c r="J6" i="39" a="1"/>
  <c r="C13" i="39" a="1"/>
  <c r="L9" i="28" a="1"/>
  <c r="H10" i="28" a="1"/>
  <c r="E9" i="28" a="1"/>
  <c r="K20" i="1" a="1"/>
  <c r="C6" i="1" a="1"/>
  <c r="C11" i="55" a="1"/>
  <c r="F4" i="60" a="1"/>
  <c r="E10" i="60" a="1"/>
  <c r="E4" i="60" a="1"/>
  <c r="C12" i="39" a="1"/>
  <c r="E8" i="28" a="1"/>
  <c r="H9" i="60" a="1"/>
  <c r="L14" i="1" a="1"/>
  <c r="H15" i="28" a="1"/>
  <c r="C11" i="1" a="1"/>
  <c r="U14" i="56" a="1"/>
  <c r="G15" i="56" a="1"/>
  <c r="C23" i="56" a="1"/>
  <c r="R22" i="12" a="1"/>
  <c r="P18" i="12" a="1"/>
  <c r="M12" i="12" a="1"/>
  <c r="O8" i="12" a="1"/>
  <c r="K9" i="28" a="1"/>
  <c r="G10" i="28" a="1"/>
  <c r="D9" i="28" a="1"/>
  <c r="J20" i="1" a="1"/>
  <c r="J13" i="1" a="1"/>
  <c r="I9" i="1" a="1"/>
  <c r="H5" i="1" a="1"/>
  <c r="C5" i="1" a="1"/>
  <c r="C10" i="55" a="1"/>
  <c r="C9" i="55" a="1"/>
  <c r="H3" i="60" a="1"/>
  <c r="F9" i="60" a="1"/>
  <c r="H7" i="60" a="1"/>
  <c r="B11" i="12" a="1"/>
  <c r="K10" i="1" a="1"/>
  <c r="J10" i="1" a="1"/>
  <c r="K11" i="28" a="1"/>
  <c r="G11" i="52" a="1"/>
  <c r="S14" i="56" a="1"/>
  <c r="B17" i="56" a="1"/>
  <c r="L18" i="12" a="1"/>
  <c r="L12" i="12" a="1"/>
  <c r="R4" i="12" a="1"/>
  <c r="G18" i="12" a="1"/>
  <c r="E6" i="12" a="1"/>
  <c r="J5" i="39" a="1"/>
  <c r="H9" i="28" a="1"/>
  <c r="I20" i="1" a="1"/>
  <c r="I13" i="1" a="1"/>
  <c r="G5" i="1" a="1"/>
  <c r="H6" i="28" a="1"/>
  <c r="H6" i="60" a="1"/>
  <c r="K14" i="1" a="1"/>
  <c r="F5" i="39" a="1"/>
  <c r="F5" i="60" a="1"/>
  <c r="J14" i="56" a="1"/>
  <c r="B16" i="56" a="1"/>
  <c r="Q22" i="12" a="1"/>
  <c r="K18" i="12" a="1"/>
  <c r="K12" i="12" a="1"/>
  <c r="N8" i="12" a="1"/>
  <c r="M8" i="28" a="1"/>
  <c r="G9" i="28" a="1"/>
  <c r="D8" i="28" a="1"/>
  <c r="H20" i="1" a="1"/>
  <c r="H13" i="1" a="1"/>
  <c r="H9" i="1" a="1"/>
  <c r="F5" i="1" a="1"/>
  <c r="C3" i="1" a="1"/>
  <c r="C18" i="40" a="1"/>
  <c r="G3" i="60" a="1"/>
  <c r="J3" i="39" a="1"/>
  <c r="C10" i="39" a="1"/>
  <c r="H8" i="28" a="1"/>
  <c r="F20" i="1" a="1"/>
  <c r="F13" i="1" a="1"/>
  <c r="L4" i="1" a="1"/>
  <c r="D15" i="49" a="1"/>
  <c r="V13" i="56" a="1"/>
  <c r="B15" i="56" a="1"/>
  <c r="P22" i="12" a="1"/>
  <c r="S15" i="12" a="1"/>
  <c r="Q4" i="12" a="1"/>
  <c r="F18" i="12" a="1"/>
  <c r="G5" i="12" a="1"/>
  <c r="J4" i="39" a="1"/>
  <c r="C11" i="39" a="1"/>
  <c r="E7" i="28" a="1"/>
  <c r="G20" i="1" a="1"/>
  <c r="G13" i="1" a="1"/>
  <c r="G9" i="1" a="1"/>
  <c r="D16" i="49" a="1"/>
  <c r="C17" i="40" a="1"/>
  <c r="G9" i="60" a="1"/>
  <c r="F3" i="60" a="1"/>
  <c r="M8" i="12" a="1"/>
  <c r="C16" i="40" a="1"/>
  <c r="H12" i="1" a="1"/>
  <c r="H8" i="1" a="1"/>
  <c r="L11" i="1" a="1"/>
  <c r="L7" i="1" a="1"/>
  <c r="G7" i="60" a="1"/>
  <c r="H4" i="39" a="1"/>
  <c r="D3" i="28" a="1"/>
  <c r="J7" i="1" a="1"/>
  <c r="D7" i="49" a="1"/>
  <c r="L4" i="28" a="1"/>
  <c r="O15" i="1" a="1"/>
  <c r="F11" i="60" a="1"/>
  <c r="G14" i="1" a="1"/>
  <c r="G9" i="52" a="1"/>
  <c r="I14" i="56" a="1"/>
  <c r="B14" i="56" a="1"/>
  <c r="N22" i="12" a="1"/>
  <c r="R15" i="12" a="1"/>
  <c r="S11" i="12" a="1"/>
  <c r="P4" i="12" a="1"/>
  <c r="E18" i="12" a="1"/>
  <c r="F5" i="12" a="1"/>
  <c r="L8" i="28" a="1"/>
  <c r="D7" i="28" a="1"/>
  <c r="F9" i="1" a="1"/>
  <c r="E3" i="60" a="1"/>
  <c r="D10" i="49" a="1"/>
  <c r="D8" i="49" a="1"/>
  <c r="M4" i="28" a="1"/>
  <c r="F9" i="52" a="1"/>
  <c r="T13" i="56" a="1"/>
  <c r="H14" i="56" a="1"/>
  <c r="M22" i="12" a="1"/>
  <c r="Q15" i="12" a="1"/>
  <c r="L8" i="12" a="1"/>
  <c r="O4" i="12" a="1"/>
  <c r="G15" i="12" a="1"/>
  <c r="E5" i="12" a="1"/>
  <c r="J2" i="39" a="1"/>
  <c r="C9" i="39" a="1"/>
  <c r="K8" i="28" a="1"/>
  <c r="L19" i="1" a="1"/>
  <c r="L12" i="1" a="1"/>
  <c r="L8" i="1" a="1"/>
  <c r="D14" i="49" a="1"/>
  <c r="G8" i="60" a="1"/>
  <c r="G19" i="1" a="1"/>
  <c r="C10" i="40" a="1"/>
  <c r="E12" i="12" a="1"/>
  <c r="G3" i="28" a="1"/>
  <c r="E14" i="28" a="1"/>
  <c r="F12" i="60" a="1"/>
  <c r="D14" i="28" a="1"/>
  <c r="V12" i="56" a="1"/>
  <c r="J13" i="56" a="1"/>
  <c r="B13" i="56" a="1"/>
  <c r="L22" i="12" a="1"/>
  <c r="P15" i="12" a="1"/>
  <c r="R11" i="12" a="1"/>
  <c r="K8" i="12" a="1"/>
  <c r="N4" i="12" a="1"/>
  <c r="F15" i="12" a="1"/>
  <c r="G4" i="12" a="1"/>
  <c r="H14" i="39" a="1"/>
  <c r="C8" i="39" a="1"/>
  <c r="M7" i="28" a="1"/>
  <c r="G8" i="28" a="1"/>
  <c r="E6" i="28" a="1"/>
  <c r="K19" i="1" a="1"/>
  <c r="K12" i="1" a="1"/>
  <c r="K8" i="1" a="1"/>
  <c r="K4" i="1" a="1"/>
  <c r="D13" i="49" a="1"/>
  <c r="C14" i="40" a="1"/>
  <c r="E9" i="60" a="1"/>
  <c r="Q11" i="12" a="1"/>
  <c r="S7" i="12" a="1"/>
  <c r="M4" i="12" a="1"/>
  <c r="H13" i="39" a="1"/>
  <c r="L7" i="28" a="1"/>
  <c r="H7" i="28" a="1"/>
  <c r="J19" i="1" a="1"/>
  <c r="J12" i="1" a="1"/>
  <c r="J4" i="1" a="1"/>
  <c r="C13" i="40" a="1"/>
  <c r="C4" i="39" a="1"/>
  <c r="D4" i="28" a="1"/>
  <c r="M14" i="28" a="1"/>
  <c r="H3" i="28" a="1"/>
  <c r="K11" i="1" a="1"/>
  <c r="J3" i="1" a="1"/>
  <c r="L14" i="28" a="1"/>
  <c r="D5" i="49" a="1"/>
  <c r="L6" i="1" a="1"/>
  <c r="E13" i="28" a="1"/>
  <c r="T12" i="56" a="1"/>
  <c r="H13" i="56" a="1"/>
  <c r="P21" i="12" a="1"/>
  <c r="E15" i="12" a="1"/>
  <c r="F4" i="12" a="1"/>
  <c r="C7" i="39" a="1"/>
  <c r="J8" i="1" a="1"/>
  <c r="H8" i="60" a="1"/>
  <c r="I4" i="1" a="1"/>
  <c r="F8" i="52" a="1"/>
  <c r="S11" i="56" a="1"/>
  <c r="G12" i="56" a="1"/>
  <c r="B12" i="56" a="1"/>
  <c r="O21" i="12" a="1"/>
  <c r="O15" i="12" a="1"/>
  <c r="P11" i="12" a="1"/>
  <c r="R7" i="12" a="1"/>
  <c r="L4" i="12" a="1"/>
  <c r="G14" i="12" a="1"/>
  <c r="E4" i="12" a="1"/>
  <c r="H12" i="39" a="1"/>
  <c r="C6" i="39" a="1"/>
  <c r="K7" i="28" a="1"/>
  <c r="G7" i="28" a="1"/>
  <c r="D6" i="28" a="1"/>
  <c r="I19" i="1" a="1"/>
  <c r="I12" i="1" a="1"/>
  <c r="I8" i="1" a="1"/>
  <c r="D12" i="49" a="1"/>
  <c r="S3" i="12" a="1"/>
  <c r="E14" i="12" a="1"/>
  <c r="H10" i="39" a="1"/>
  <c r="M6" i="28" a="1"/>
  <c r="E8" i="60" a="1"/>
  <c r="D9" i="49" a="1"/>
  <c r="C9" i="40" a="1"/>
  <c r="K15" i="1" a="1"/>
  <c r="I3" i="1" a="1"/>
  <c r="D6" i="49" a="1"/>
  <c r="L10" i="1" a="1"/>
  <c r="G6" i="1" a="1"/>
  <c r="E11" i="60" a="1"/>
  <c r="G7" i="52" a="1"/>
  <c r="V10" i="56" a="1"/>
  <c r="J11" i="56" a="1"/>
  <c r="B11" i="56" a="1"/>
  <c r="N21" i="12" a="1"/>
  <c r="O11" i="12" a="1"/>
  <c r="Q7" i="12" a="1"/>
  <c r="F3" i="12" a="1"/>
  <c r="H4" i="1" a="1"/>
  <c r="E6" i="60" a="1"/>
  <c r="H11" i="60" a="1"/>
  <c r="I14" i="1" a="1"/>
  <c r="I6" i="1" a="1"/>
  <c r="E8" i="12" a="1"/>
  <c r="F7" i="52" a="1"/>
  <c r="U10" i="56" a="1"/>
  <c r="I11" i="56" a="1"/>
  <c r="B9" i="56" a="1"/>
  <c r="M21" i="12" a="1"/>
  <c r="N15" i="12" a="1"/>
  <c r="N11" i="12" a="1"/>
  <c r="M7" i="12" a="1"/>
  <c r="Q3" i="12" a="1"/>
  <c r="F13" i="12" a="1"/>
  <c r="B15" i="12" a="1"/>
  <c r="H8" i="39" a="1"/>
  <c r="C2" i="39" a="1"/>
  <c r="K6" i="28" a="1"/>
  <c r="G6" i="28" a="1"/>
  <c r="D5" i="28" a="1"/>
  <c r="H19" i="1" a="1"/>
  <c r="G12" i="1" a="1"/>
  <c r="G8" i="1" a="1"/>
  <c r="G4" i="1" a="1"/>
  <c r="D11" i="49" a="1"/>
  <c r="F8" i="60" a="1"/>
  <c r="F8" i="1" a="1"/>
  <c r="F4" i="1" a="1"/>
  <c r="H4" i="28" a="1"/>
  <c r="L15" i="1" a="1"/>
  <c r="I7" i="1" a="1"/>
  <c r="E7" i="60" a="1"/>
  <c r="I10" i="1" a="1"/>
  <c r="C13" i="1" a="1"/>
  <c r="G5" i="60" a="1"/>
  <c r="E7" i="52" a="1"/>
  <c r="S10" i="56" a="1"/>
  <c r="G11" i="56" a="1"/>
  <c r="B8" i="56" a="1"/>
  <c r="L21" i="12" a="1"/>
  <c r="M15" i="12" a="1"/>
  <c r="M11" i="12" a="1"/>
  <c r="L7" i="12" a="1"/>
  <c r="P3" i="12" a="1"/>
  <c r="E13" i="12" a="1"/>
  <c r="B14" i="12" a="1"/>
  <c r="H7" i="39" a="1"/>
  <c r="M15" i="28" a="1"/>
  <c r="M5" i="28" a="1"/>
  <c r="H5" i="28" a="1"/>
  <c r="E4" i="28" a="1"/>
  <c r="F12" i="1" a="1"/>
  <c r="O7" i="1" a="1"/>
  <c r="B7" i="56" a="1"/>
  <c r="K15" i="12" a="1"/>
  <c r="R10" i="12" a="1"/>
  <c r="K7" i="12" a="1"/>
  <c r="O3" i="12" a="1"/>
  <c r="G12" i="12" a="1"/>
  <c r="B13" i="12" a="1"/>
  <c r="H6" i="39" a="1"/>
  <c r="L15" i="28" a="1"/>
  <c r="V9" i="56" a="1"/>
  <c r="J10" i="56" a="1"/>
  <c r="C14" i="13" a="1"/>
  <c r="K21" i="12" a="1"/>
  <c r="S14" i="12" a="1"/>
  <c r="Q10" i="12" a="1"/>
  <c r="S6" i="12" a="1"/>
  <c r="N3" i="12" a="1"/>
  <c r="F12" i="12" a="1"/>
  <c r="B12" i="12" a="1"/>
  <c r="H5" i="39" a="1"/>
  <c r="K15" i="28" a="1"/>
  <c r="K5" i="28" a="1"/>
  <c r="G4" i="28" a="1"/>
  <c r="E3" i="28" a="1"/>
  <c r="F19" i="1" a="1"/>
  <c r="K7" i="1" a="1"/>
  <c r="K3" i="1" a="1"/>
  <c r="F7" i="60" a="1"/>
  <c r="C8" i="40" a="1"/>
  <c r="F6" i="52" a="1"/>
  <c r="C13" i="13" a="1"/>
  <c r="R14" i="12" a="1"/>
  <c r="P10" i="12" a="1"/>
  <c r="R6" i="12" a="1"/>
  <c r="M3" i="12" a="1"/>
  <c r="O14" i="1" a="1"/>
  <c r="H3" i="1" a="1"/>
  <c r="C18" i="55" a="1"/>
  <c r="O6" i="1" a="1"/>
  <c r="G5" i="52" a="1"/>
  <c r="T9" i="56" a="1"/>
  <c r="I10" i="56" a="1"/>
  <c r="C12" i="13" a="1"/>
  <c r="S20" i="12" a="1"/>
  <c r="N14" i="12" a="1"/>
  <c r="O10" i="12" a="1"/>
  <c r="Q6" i="12" a="1"/>
  <c r="L3" i="12" a="1"/>
  <c r="G11" i="12" a="1"/>
  <c r="B10" i="12" a="1"/>
  <c r="H3" i="39" a="1"/>
  <c r="H5" i="60" a="1"/>
  <c r="C16" i="55" a="1"/>
  <c r="G10" i="1" a="1"/>
  <c r="F5" i="52" a="1"/>
  <c r="V8" i="56" a="1"/>
  <c r="H10" i="56" a="1"/>
  <c r="C11" i="13" a="1"/>
  <c r="R20" i="12" a="1"/>
  <c r="M14" i="12" a="1"/>
  <c r="N10" i="12" a="1"/>
  <c r="K4" i="28" a="1"/>
  <c r="E18" i="28" a="1"/>
  <c r="J15" i="1" a="1"/>
  <c r="E5" i="52" a="1"/>
  <c r="T8" i="56" a="1"/>
  <c r="J9" i="56" a="1"/>
  <c r="C10" i="13" a="1"/>
  <c r="P20" i="12" a="1"/>
  <c r="L14" i="12" a="1"/>
  <c r="M10" i="12" a="1"/>
  <c r="P6" i="12" a="1"/>
  <c r="K3" i="12" a="1"/>
  <c r="F11" i="12" a="1"/>
  <c r="B9" i="12" a="1"/>
  <c r="H2" i="39" a="1"/>
  <c r="K14" i="28" a="1"/>
  <c r="M3" i="28" a="1"/>
  <c r="D18" i="28" a="1"/>
  <c r="O13" i="1" a="1"/>
  <c r="I15" i="1" a="1"/>
  <c r="I11" i="1" a="1"/>
  <c r="G3" i="1" a="1"/>
  <c r="D4" i="49" a="1"/>
  <c r="C7" i="40" a="1"/>
  <c r="G7" i="1" a="1"/>
  <c r="F7" i="1" a="1"/>
  <c r="C15" i="1" a="1"/>
  <c r="C19" i="55" a="1"/>
  <c r="F6" i="60" a="1"/>
  <c r="F12" i="39" a="1"/>
  <c r="K3" i="28" a="1"/>
  <c r="E12" i="28" a="1"/>
  <c r="S7" i="56" a="1"/>
  <c r="I9" i="56" a="1"/>
  <c r="O20" i="12" a="1"/>
  <c r="K14" i="12" a="1"/>
  <c r="E15" i="28" a="1"/>
  <c r="O12" i="1" a="1"/>
  <c r="H15" i="1" a="1"/>
  <c r="H11" i="1" a="1"/>
  <c r="F3" i="1" a="1"/>
  <c r="C21" i="55" a="1"/>
  <c r="C6" i="40" a="1"/>
  <c r="G6" i="60" a="1"/>
  <c r="C20" i="55" a="1"/>
  <c r="H12" i="60" a="1"/>
  <c r="F11" i="1" a="1"/>
  <c r="G12" i="60" a="1"/>
  <c r="C14" i="1" a="1"/>
  <c r="C17" i="55" a="1"/>
  <c r="J4" i="52" a="1"/>
  <c r="V6" i="56" a="1"/>
  <c r="H9" i="56" a="1"/>
  <c r="C9" i="13" a="1"/>
  <c r="N20" i="12" a="1"/>
  <c r="S13" i="12" a="1"/>
  <c r="L10" i="12" a="1"/>
  <c r="O6" i="12" a="1"/>
  <c r="G23" i="12" a="1"/>
  <c r="E11" i="12" a="1"/>
  <c r="B8" i="12" a="1"/>
  <c r="F14" i="39" a="1"/>
  <c r="M13" i="28" a="1"/>
  <c r="L3" i="28" a="1"/>
  <c r="D15" i="28" a="1"/>
  <c r="O11" i="1" a="1"/>
  <c r="G15" i="1" a="1"/>
  <c r="G11" i="1" a="1"/>
  <c r="D23" i="1" a="1"/>
  <c r="O10" i="1" a="1"/>
  <c r="K13" i="28" a="1"/>
  <c r="J14" i="1" a="1"/>
  <c r="J11" i="39" a="1"/>
  <c r="U6" i="56" a="1"/>
  <c r="G8" i="56" a="1"/>
  <c r="R19" i="12" a="1"/>
  <c r="R13" i="12" a="1"/>
  <c r="N6" i="12" a="1"/>
  <c r="F23" i="12" a="1"/>
  <c r="G10" i="12" a="1"/>
  <c r="B7" i="12" a="1"/>
  <c r="F13" i="39" a="1"/>
  <c r="L13" i="28" a="1"/>
  <c r="F15" i="1" a="1"/>
  <c r="H6" i="1" a="1"/>
  <c r="F4" i="52" a="1"/>
  <c r="S6" i="56" a="1"/>
  <c r="J7" i="56" a="1"/>
  <c r="C8" i="13" a="1"/>
  <c r="Q19" i="12" a="1"/>
  <c r="K10" i="12" a="1"/>
  <c r="M6" i="12" a="1"/>
  <c r="E23" i="12" a="1"/>
  <c r="F10" i="12" a="1"/>
  <c r="B6" i="12" a="1"/>
  <c r="G3" i="52" a="1"/>
  <c r="I7" i="56" a="1"/>
  <c r="C7" i="13" a="1"/>
  <c r="P19" i="12" a="1"/>
  <c r="Q13" i="12" a="1"/>
  <c r="S9" i="12" a="1"/>
  <c r="L6" i="12" a="1"/>
  <c r="G22" i="12" a="1"/>
  <c r="E10" i="12" a="1"/>
  <c r="B5" i="12" a="1"/>
  <c r="F11" i="39" a="1"/>
  <c r="F3" i="52" a="1"/>
  <c r="V5" i="56" a="1"/>
  <c r="G7" i="56" a="1"/>
  <c r="C5" i="13" a="1"/>
  <c r="O19" i="12" a="1"/>
  <c r="R9" i="12" a="1"/>
  <c r="K6" i="12" a="1"/>
  <c r="F22" i="12" a="1"/>
  <c r="G9" i="12" a="1"/>
  <c r="B4" i="12" a="1"/>
  <c r="F10" i="39" a="1"/>
  <c r="J6" i="1" a="1"/>
  <c r="E3" i="52" a="1"/>
  <c r="C4" i="13" a="1"/>
  <c r="N19" i="12" a="1"/>
  <c r="P13" i="12" a="1"/>
  <c r="Q9" i="12" a="1"/>
  <c r="S5" i="12" a="1"/>
  <c r="E22" i="12" a="1"/>
  <c r="F9" i="12" a="1"/>
  <c r="B3" i="12" a="1"/>
  <c r="F9" i="39" a="1"/>
  <c r="K12" i="28" a="1"/>
  <c r="H14" i="28" a="1"/>
  <c r="G11" i="60" a="1"/>
  <c r="U5" i="56" a="1"/>
  <c r="J6" i="56" a="1"/>
  <c r="S23" i="12" a="1"/>
  <c r="O13" i="12" a="1"/>
  <c r="P9" i="12" a="1"/>
  <c r="Q5" i="12" a="1"/>
  <c r="F21" i="12" a="1"/>
  <c r="G8" i="12" a="1"/>
  <c r="J13" i="39" a="1"/>
  <c r="F7" i="39" a="1"/>
  <c r="L11" i="28" a="1"/>
  <c r="G14" i="28" a="1"/>
  <c r="D13" i="28" a="1"/>
  <c r="H14" i="1" a="1"/>
  <c r="H10" i="1" a="1"/>
  <c r="V17" i="56" a="1"/>
  <c r="T5" i="56" a="1"/>
  <c r="N23" i="12" a="1"/>
  <c r="M19" i="12" a="1"/>
  <c r="M13" i="12" a="1"/>
  <c r="O9" i="12" a="1"/>
  <c r="O5" i="12" a="1"/>
  <c r="G20" i="12" a="1"/>
  <c r="J17" i="56" a="1"/>
  <c r="I6" i="56" a="1"/>
  <c r="M23" i="12" a="1"/>
  <c r="L13" i="12" a="1"/>
  <c r="K9" i="12" a="1"/>
  <c r="N5" i="12" a="1"/>
  <c r="F20" i="12" a="1"/>
  <c r="G7" i="12" a="1"/>
  <c r="J10" i="39" a="1"/>
  <c r="F4" i="39" a="1"/>
  <c r="M10" i="28" a="1"/>
  <c r="H12" i="28" a="1"/>
  <c r="D12" i="28" a="1"/>
  <c r="O5" i="1" a="1"/>
  <c r="F10" i="1" a="1"/>
  <c r="F6" i="1" a="1"/>
  <c r="C10" i="1" a="1"/>
  <c r="C14" i="55" a="1"/>
  <c r="H10" i="60" a="1"/>
  <c r="E5" i="60" a="1"/>
  <c r="H7" i="1" a="1"/>
  <c r="G15" i="28" a="1"/>
  <c r="C15" i="55" a="1"/>
  <c r="C15" i="55" l="1"/>
  <c r="G15" i="28"/>
  <c r="H7" i="1"/>
  <c r="E5" i="60"/>
  <c r="H10" i="60"/>
  <c r="C14" i="55"/>
  <c r="C10" i="1"/>
  <c r="F6" i="1"/>
  <c r="F10" i="1"/>
  <c r="O5" i="1"/>
  <c r="D12" i="28"/>
  <c r="H12" i="28"/>
  <c r="M10" i="28"/>
  <c r="F4" i="39"/>
  <c r="J10" i="39"/>
  <c r="G7" i="12"/>
  <c r="F20" i="12"/>
  <c r="N5" i="12"/>
  <c r="K9" i="12"/>
  <c r="L13" i="12"/>
  <c r="M23" i="12"/>
  <c r="I6" i="56"/>
  <c r="J17" i="56"/>
  <c r="G20" i="12"/>
  <c r="O5" i="12"/>
  <c r="O9" i="12"/>
  <c r="M13" i="12"/>
  <c r="M19" i="12"/>
  <c r="N23" i="12"/>
  <c r="T5" i="56"/>
  <c r="V17" i="56"/>
  <c r="H10" i="1"/>
  <c r="H14" i="1"/>
  <c r="D13" i="28"/>
  <c r="G14" i="28"/>
  <c r="L11" i="28"/>
  <c r="F7" i="39"/>
  <c r="J13" i="39"/>
  <c r="G8" i="12"/>
  <c r="F21" i="12"/>
  <c r="Q5" i="12"/>
  <c r="P9" i="12"/>
  <c r="O13" i="12"/>
  <c r="S23" i="12"/>
  <c r="J6" i="56"/>
  <c r="U5" i="56"/>
  <c r="G11" i="60"/>
  <c r="H14" i="28"/>
  <c r="K12" i="28"/>
  <c r="F9" i="39"/>
  <c r="B3" i="12"/>
  <c r="F9" i="12"/>
  <c r="E22" i="12"/>
  <c r="S5" i="12"/>
  <c r="Q9" i="12"/>
  <c r="P13" i="12"/>
  <c r="N19" i="12"/>
  <c r="C4" i="13"/>
  <c r="E3" i="52"/>
  <c r="J6" i="1"/>
  <c r="F10" i="39"/>
  <c r="B4" i="12"/>
  <c r="G9" i="12"/>
  <c r="F22" i="12"/>
  <c r="K6" i="12"/>
  <c r="R9" i="12"/>
  <c r="O19" i="12"/>
  <c r="C5" i="13"/>
  <c r="G7" i="56"/>
  <c r="V5" i="56"/>
  <c r="F3" i="52"/>
  <c r="F11" i="39"/>
  <c r="B5" i="12"/>
  <c r="E10" i="12"/>
  <c r="G22" i="12"/>
  <c r="L6" i="12"/>
  <c r="S9" i="12"/>
  <c r="Q13" i="12"/>
  <c r="P19" i="12"/>
  <c r="C7" i="13"/>
  <c r="I7" i="56"/>
  <c r="G3" i="52"/>
  <c r="B6" i="12"/>
  <c r="F10" i="12"/>
  <c r="E23" i="12"/>
  <c r="M6" i="12"/>
  <c r="K10" i="12"/>
  <c r="Q19" i="12"/>
  <c r="C8" i="13"/>
  <c r="J7" i="56"/>
  <c r="S6" i="56"/>
  <c r="F4" i="52"/>
  <c r="H6" i="1"/>
  <c r="F15" i="1"/>
  <c r="L13" i="28"/>
  <c r="F13" i="39"/>
  <c r="B7" i="12"/>
  <c r="G10" i="12"/>
  <c r="F23" i="12"/>
  <c r="N6" i="12"/>
  <c r="R13" i="12"/>
  <c r="R19" i="12"/>
  <c r="G8" i="56"/>
  <c r="U6" i="56"/>
  <c r="J11" i="39"/>
  <c r="J14" i="1"/>
  <c r="K13" i="28"/>
  <c r="O10" i="1"/>
  <c r="D23" i="1"/>
  <c r="G11" i="1"/>
  <c r="G15" i="1"/>
  <c r="O11" i="1"/>
  <c r="D15" i="28"/>
  <c r="L3" i="28"/>
  <c r="M13" i="28"/>
  <c r="F14" i="39"/>
  <c r="B8" i="12"/>
  <c r="E11" i="12"/>
  <c r="G23" i="12"/>
  <c r="O6" i="12"/>
  <c r="L10" i="12"/>
  <c r="S13" i="12"/>
  <c r="N20" i="12"/>
  <c r="C9" i="13"/>
  <c r="H9" i="56"/>
  <c r="V6" i="56"/>
  <c r="J4" i="52"/>
  <c r="C17" i="55"/>
  <c r="C14" i="1"/>
  <c r="G12" i="60"/>
  <c r="F11" i="1"/>
  <c r="H12" i="60"/>
  <c r="C20" i="55"/>
  <c r="G6" i="60"/>
  <c r="C6" i="40"/>
  <c r="C21" i="55"/>
  <c r="F3" i="1"/>
  <c r="H11" i="1"/>
  <c r="H15" i="1"/>
  <c r="O12" i="1"/>
  <c r="E15" i="28"/>
  <c r="K14" i="12"/>
  <c r="O20" i="12"/>
  <c r="I9" i="56"/>
  <c r="S7" i="56"/>
  <c r="E12" i="28"/>
  <c r="K3" i="28"/>
  <c r="F12" i="39"/>
  <c r="F6" i="60"/>
  <c r="C19" i="55"/>
  <c r="C15" i="1"/>
  <c r="F7" i="1"/>
  <c r="G7" i="1"/>
  <c r="C7" i="40"/>
  <c r="D4" i="49"/>
  <c r="G3" i="1"/>
  <c r="I11" i="1"/>
  <c r="I15" i="1"/>
  <c r="O13" i="1"/>
  <c r="D18" i="28"/>
  <c r="M3" i="28"/>
  <c r="K14" i="28"/>
  <c r="H2" i="39"/>
  <c r="B9" i="12"/>
  <c r="F11" i="12"/>
  <c r="K3" i="12"/>
  <c r="P6" i="12"/>
  <c r="M10" i="12"/>
  <c r="L14" i="12"/>
  <c r="P20" i="12"/>
  <c r="C10" i="13"/>
  <c r="J9" i="56"/>
  <c r="T8" i="56"/>
  <c r="E5" i="52"/>
  <c r="J15" i="1"/>
  <c r="E18" i="28"/>
  <c r="K4" i="28"/>
  <c r="N10" i="12"/>
  <c r="M14" i="12"/>
  <c r="R20" i="12"/>
  <c r="C11" i="13"/>
  <c r="H10" i="56"/>
  <c r="V8" i="56"/>
  <c r="F5" i="52"/>
  <c r="G10" i="1"/>
  <c r="C16" i="55"/>
  <c r="H5" i="60"/>
  <c r="H3" i="39"/>
  <c r="B10" i="12"/>
  <c r="G11" i="12"/>
  <c r="L3" i="12"/>
  <c r="Q6" i="12"/>
  <c r="O10" i="12"/>
  <c r="N14" i="12"/>
  <c r="S20" i="12"/>
  <c r="C12" i="13"/>
  <c r="I10" i="56"/>
  <c r="T9" i="56"/>
  <c r="G5" i="52"/>
  <c r="O6" i="1"/>
  <c r="C18" i="55"/>
  <c r="H3" i="1"/>
  <c r="O14" i="1"/>
  <c r="M3" i="12"/>
  <c r="R6" i="12"/>
  <c r="P10" i="12"/>
  <c r="R14" i="12"/>
  <c r="C13" i="13"/>
  <c r="F6" i="52"/>
  <c r="C8" i="40"/>
  <c r="F7" i="60"/>
  <c r="K3" i="1"/>
  <c r="K7" i="1"/>
  <c r="F19" i="1"/>
  <c r="E3" i="28"/>
  <c r="G4" i="28"/>
  <c r="K5" i="28"/>
  <c r="K15" i="28"/>
  <c r="H5" i="39"/>
  <c r="B12" i="12"/>
  <c r="F12" i="12"/>
  <c r="N3" i="12"/>
  <c r="S6" i="12"/>
  <c r="Q10" i="12"/>
  <c r="S14" i="12"/>
  <c r="K21" i="12"/>
  <c r="C14" i="13"/>
  <c r="J10" i="56"/>
  <c r="V9" i="56"/>
  <c r="L15" i="28"/>
  <c r="H6" i="39"/>
  <c r="B13" i="12"/>
  <c r="G12" i="12"/>
  <c r="O3" i="12"/>
  <c r="K7" i="12"/>
  <c r="R10" i="12"/>
  <c r="K15" i="12"/>
  <c r="B7" i="56"/>
  <c r="O7" i="1"/>
  <c r="F12" i="1"/>
  <c r="E4" i="28"/>
  <c r="H5" i="28"/>
  <c r="M5" i="28"/>
  <c r="M15" i="28"/>
  <c r="H7" i="39"/>
  <c r="B14" i="12"/>
  <c r="E13" i="12"/>
  <c r="P3" i="12"/>
  <c r="L7" i="12"/>
  <c r="M11" i="12"/>
  <c r="M15" i="12"/>
  <c r="L21" i="12"/>
  <c r="B8" i="56"/>
  <c r="G11" i="56"/>
  <c r="S10" i="56"/>
  <c r="E7" i="52"/>
  <c r="G5" i="60"/>
  <c r="C13" i="1"/>
  <c r="I10" i="1"/>
  <c r="E7" i="60"/>
  <c r="I7" i="1"/>
  <c r="L15" i="1"/>
  <c r="H4" i="28"/>
  <c r="F4" i="1"/>
  <c r="F8" i="1"/>
  <c r="F8" i="60"/>
  <c r="D11" i="49"/>
  <c r="G4" i="1"/>
  <c r="G8" i="1"/>
  <c r="G12" i="1"/>
  <c r="H19" i="1"/>
  <c r="D5" i="28"/>
  <c r="G6" i="28"/>
  <c r="K6" i="28"/>
  <c r="C2" i="39"/>
  <c r="H8" i="39"/>
  <c r="B15" i="12"/>
  <c r="F13" i="12"/>
  <c r="Q3" i="12"/>
  <c r="M7" i="12"/>
  <c r="N11" i="12"/>
  <c r="N15" i="12"/>
  <c r="M21" i="12"/>
  <c r="B9" i="56"/>
  <c r="I11" i="56"/>
  <c r="U10" i="56"/>
  <c r="F7" i="52"/>
  <c r="E8" i="12"/>
  <c r="I6" i="1"/>
  <c r="I14" i="1"/>
  <c r="H11" i="60"/>
  <c r="E6" i="60"/>
  <c r="H4" i="1"/>
  <c r="F3" i="12"/>
  <c r="Q7" i="12"/>
  <c r="O11" i="12"/>
  <c r="N21" i="12"/>
  <c r="B11" i="56"/>
  <c r="J11" i="56"/>
  <c r="V10" i="56"/>
  <c r="G7" i="52"/>
  <c r="E11" i="60"/>
  <c r="G6" i="1"/>
  <c r="L10" i="1"/>
  <c r="D6" i="49"/>
  <c r="I3" i="1"/>
  <c r="K15" i="1"/>
  <c r="C9" i="40"/>
  <c r="D9" i="49"/>
  <c r="E8" i="60"/>
  <c r="M6" i="28"/>
  <c r="H10" i="39"/>
  <c r="E14" i="12"/>
  <c r="S3" i="12"/>
  <c r="Y13" i="12" s="1" a="1"/>
  <c r="Y13" i="12" s="1"/>
  <c r="D12" i="49"/>
  <c r="I8" i="1"/>
  <c r="I12" i="1"/>
  <c r="I19" i="1"/>
  <c r="D6" i="28"/>
  <c r="G7" i="28"/>
  <c r="K7" i="28"/>
  <c r="C6" i="39"/>
  <c r="H12" i="39"/>
  <c r="E4" i="12"/>
  <c r="G14" i="12"/>
  <c r="L4" i="12"/>
  <c r="R7" i="12"/>
  <c r="P11" i="12"/>
  <c r="O15" i="12"/>
  <c r="O21" i="12"/>
  <c r="B12" i="56"/>
  <c r="G12" i="56"/>
  <c r="S11" i="56"/>
  <c r="F8" i="52"/>
  <c r="I4" i="1"/>
  <c r="H8" i="60"/>
  <c r="J8" i="1"/>
  <c r="C7" i="39"/>
  <c r="F4" i="12"/>
  <c r="E15" i="12"/>
  <c r="P21" i="12"/>
  <c r="H13" i="56"/>
  <c r="T12" i="56"/>
  <c r="E13" i="28"/>
  <c r="L6" i="1"/>
  <c r="D5" i="49"/>
  <c r="L14" i="28"/>
  <c r="J3" i="1"/>
  <c r="K11" i="1"/>
  <c r="H3" i="28"/>
  <c r="M14" i="28"/>
  <c r="D4" i="28"/>
  <c r="C4" i="39"/>
  <c r="C13" i="40"/>
  <c r="J4" i="1"/>
  <c r="J12" i="1"/>
  <c r="J19" i="1"/>
  <c r="H7" i="28"/>
  <c r="L7" i="28"/>
  <c r="H13" i="39"/>
  <c r="M4" i="12"/>
  <c r="S7" i="12"/>
  <c r="Q11" i="12"/>
  <c r="E9" i="60"/>
  <c r="C14" i="40"/>
  <c r="D13" i="49"/>
  <c r="K4" i="1"/>
  <c r="K8" i="1"/>
  <c r="K12" i="1"/>
  <c r="K19" i="1"/>
  <c r="E6" i="28"/>
  <c r="G8" i="28"/>
  <c r="M7" i="28"/>
  <c r="C8" i="39"/>
  <c r="H14" i="39"/>
  <c r="G4" i="12"/>
  <c r="F15" i="12"/>
  <c r="N4" i="12"/>
  <c r="K8" i="12"/>
  <c r="R11" i="12"/>
  <c r="P15" i="12"/>
  <c r="L22" i="12"/>
  <c r="B13" i="56"/>
  <c r="J13" i="56"/>
  <c r="V12" i="56"/>
  <c r="D14" i="28"/>
  <c r="F12" i="60"/>
  <c r="E14" i="28"/>
  <c r="G3" i="28"/>
  <c r="E12" i="12"/>
  <c r="C10" i="40"/>
  <c r="G19" i="1"/>
  <c r="G8" i="60"/>
  <c r="D14" i="49"/>
  <c r="L8" i="1"/>
  <c r="L12" i="1"/>
  <c r="L19" i="1"/>
  <c r="K8" i="28"/>
  <c r="C9" i="39"/>
  <c r="J2" i="39"/>
  <c r="E5" i="12"/>
  <c r="G15" i="12"/>
  <c r="O4" i="12"/>
  <c r="L8" i="12"/>
  <c r="Q15" i="12"/>
  <c r="M22" i="12"/>
  <c r="H14" i="56"/>
  <c r="T13" i="56"/>
  <c r="F9" i="52"/>
  <c r="M4" i="28"/>
  <c r="D8" i="49"/>
  <c r="D10" i="49"/>
  <c r="E3" i="60"/>
  <c r="F9" i="1"/>
  <c r="D7" i="28"/>
  <c r="L8" i="28"/>
  <c r="F5" i="12"/>
  <c r="E18" i="12"/>
  <c r="P4" i="12"/>
  <c r="S11" i="12"/>
  <c r="R15" i="12"/>
  <c r="N22" i="12"/>
  <c r="B14" i="56"/>
  <c r="I14" i="56"/>
  <c r="G9" i="52"/>
  <c r="G14" i="1"/>
  <c r="F11" i="60"/>
  <c r="O15" i="1"/>
  <c r="L4" i="28"/>
  <c r="D7" i="49"/>
  <c r="J7" i="1"/>
  <c r="D3" i="28"/>
  <c r="H4" i="39"/>
  <c r="G7" i="60"/>
  <c r="L7" i="1"/>
  <c r="L11" i="1"/>
  <c r="H8" i="1"/>
  <c r="H12" i="1"/>
  <c r="C16" i="40"/>
  <c r="M8" i="12"/>
  <c r="F3" i="60"/>
  <c r="G9" i="60"/>
  <c r="C17" i="40"/>
  <c r="D16" i="49"/>
  <c r="G9" i="1"/>
  <c r="G13" i="1"/>
  <c r="G20" i="1"/>
  <c r="E7" i="28"/>
  <c r="C11" i="39"/>
  <c r="J4" i="39"/>
  <c r="G5" i="12"/>
  <c r="F18" i="12"/>
  <c r="Q4" i="12"/>
  <c r="S15" i="12"/>
  <c r="P22" i="12"/>
  <c r="B15" i="56"/>
  <c r="V13" i="56"/>
  <c r="D15" i="49"/>
  <c r="L4" i="1"/>
  <c r="F13" i="1"/>
  <c r="F20" i="1"/>
  <c r="H8" i="28"/>
  <c r="C10" i="39"/>
  <c r="J3" i="39"/>
  <c r="G3" i="60"/>
  <c r="C18" i="40"/>
  <c r="C3" i="1"/>
  <c r="F5" i="1"/>
  <c r="H9" i="1"/>
  <c r="H13" i="1"/>
  <c r="H20" i="1"/>
  <c r="D8" i="28"/>
  <c r="G9" i="28"/>
  <c r="M8" i="28"/>
  <c r="N8" i="12"/>
  <c r="K12" i="12"/>
  <c r="K18" i="12"/>
  <c r="Q22" i="12"/>
  <c r="B16" i="56"/>
  <c r="J14" i="56"/>
  <c r="F5" i="60"/>
  <c r="F5" i="39"/>
  <c r="K14" i="1"/>
  <c r="H6" i="60"/>
  <c r="H6" i="28"/>
  <c r="G5" i="1"/>
  <c r="I13" i="1"/>
  <c r="I20" i="1"/>
  <c r="H9" i="28"/>
  <c r="J5" i="39"/>
  <c r="E6" i="12"/>
  <c r="G18" i="12"/>
  <c r="R4" i="12"/>
  <c r="L12" i="12"/>
  <c r="L18" i="12"/>
  <c r="B17" i="56"/>
  <c r="S14" i="56"/>
  <c r="G11" i="52"/>
  <c r="K11" i="28"/>
  <c r="J10" i="1"/>
  <c r="K10" i="1"/>
  <c r="B11" i="12"/>
  <c r="H7" i="60"/>
  <c r="F9" i="60"/>
  <c r="H3" i="60"/>
  <c r="C9" i="55"/>
  <c r="C10" i="55"/>
  <c r="C5" i="1"/>
  <c r="H5" i="1"/>
  <c r="I9" i="1"/>
  <c r="J13" i="1"/>
  <c r="J20" i="1"/>
  <c r="D9" i="28"/>
  <c r="G10" i="28"/>
  <c r="K9" i="28"/>
  <c r="O8" i="12"/>
  <c r="M12" i="12"/>
  <c r="P18" i="12"/>
  <c r="R22" i="12"/>
  <c r="C23" i="56"/>
  <c r="G15" i="56"/>
  <c r="U14" i="56"/>
  <c r="C11" i="1"/>
  <c r="H15" i="28"/>
  <c r="L14" i="1"/>
  <c r="H9" i="60"/>
  <c r="E8" i="28"/>
  <c r="C12" i="39"/>
  <c r="E4" i="60"/>
  <c r="E10" i="60"/>
  <c r="F4" i="60"/>
  <c r="C11" i="55"/>
  <c r="C6" i="1"/>
  <c r="K20" i="1"/>
  <c r="E9" i="28"/>
  <c r="H10" i="28"/>
  <c r="L9" i="28"/>
  <c r="C13" i="39"/>
  <c r="J6" i="39"/>
  <c r="F6" i="12"/>
  <c r="E19" i="12"/>
  <c r="S4" i="12"/>
  <c r="P8" i="12"/>
  <c r="N12" i="12"/>
  <c r="Q18" i="12"/>
  <c r="H5" i="56"/>
  <c r="I15" i="56"/>
  <c r="V14" i="56"/>
  <c r="E2" i="46"/>
  <c r="H13" i="28"/>
  <c r="E12" i="60"/>
  <c r="O8" i="1"/>
  <c r="M12" i="28"/>
  <c r="L3" i="1"/>
  <c r="F10" i="60"/>
  <c r="I5" i="1"/>
  <c r="K13" i="1"/>
  <c r="G4" i="60"/>
  <c r="C12" i="55"/>
  <c r="C7" i="1"/>
  <c r="J5" i="1"/>
  <c r="L13" i="1"/>
  <c r="G11" i="28"/>
  <c r="M9" i="28"/>
  <c r="C14" i="39"/>
  <c r="J7" i="39"/>
  <c r="G6" i="12"/>
  <c r="F19" i="12"/>
  <c r="K5" i="12"/>
  <c r="Q8" i="12"/>
  <c r="O12" i="12"/>
  <c r="R18" i="12"/>
  <c r="S22" i="12"/>
  <c r="I5" i="56"/>
  <c r="J15" i="56"/>
  <c r="S15" i="56"/>
  <c r="C12" i="1"/>
  <c r="L12" i="28"/>
  <c r="K6" i="1"/>
  <c r="O9" i="1"/>
  <c r="J11" i="1"/>
  <c r="E5" i="28"/>
  <c r="L20" i="1"/>
  <c r="C13" i="55"/>
  <c r="C8" i="1"/>
  <c r="K5" i="1"/>
  <c r="K9" i="1"/>
  <c r="O3" i="1"/>
  <c r="E10" i="28"/>
  <c r="H11" i="28"/>
  <c r="K10" i="28"/>
  <c r="F2" i="39"/>
  <c r="J8" i="39"/>
  <c r="E7" i="12"/>
  <c r="G19" i="12"/>
  <c r="L5" i="12"/>
  <c r="R8" i="12"/>
  <c r="P12" i="12"/>
  <c r="K19" i="12"/>
  <c r="K23" i="12"/>
  <c r="J5" i="56"/>
  <c r="G16" i="56"/>
  <c r="T16" i="56"/>
  <c r="G2" i="47"/>
  <c r="L5" i="28"/>
  <c r="C11" i="40"/>
  <c r="C12" i="40"/>
  <c r="C15" i="40"/>
  <c r="C4" i="1"/>
  <c r="J9" i="1"/>
  <c r="D10" i="28"/>
  <c r="G10" i="60"/>
  <c r="H4" i="60"/>
  <c r="C9" i="1"/>
  <c r="L5" i="1"/>
  <c r="L9" i="1"/>
  <c r="F14" i="1"/>
  <c r="O4" i="1"/>
  <c r="E11" i="28"/>
  <c r="G12" i="28"/>
  <c r="L10" i="28"/>
  <c r="F3" i="39"/>
  <c r="J9" i="39"/>
  <c r="F7" i="12"/>
  <c r="E20" i="12"/>
  <c r="M5" i="12"/>
  <c r="S8" i="12"/>
  <c r="K13" i="12"/>
  <c r="L19" i="12"/>
  <c r="L23" i="12"/>
  <c r="H6" i="56"/>
  <c r="H17" i="56"/>
  <c r="V16" i="56"/>
  <c r="D11" i="28"/>
  <c r="G5" i="28"/>
  <c r="M11" i="28"/>
  <c r="H11" i="39"/>
  <c r="G3" i="12"/>
  <c r="G21" i="12"/>
  <c r="P7" i="12"/>
  <c r="S12" i="12"/>
  <c r="Q14" i="12"/>
  <c r="O18" i="12"/>
  <c r="M20" i="12"/>
  <c r="K22" i="12"/>
  <c r="R23" i="12"/>
  <c r="B6" i="56"/>
  <c r="G9" i="56"/>
  <c r="G13" i="56"/>
  <c r="G17" i="56"/>
  <c r="S8" i="56"/>
  <c r="S12" i="56"/>
  <c r="S16" i="56"/>
  <c r="C4" i="52"/>
  <c r="C6" i="52"/>
  <c r="C8" i="52"/>
  <c r="C10" i="52"/>
  <c r="C12" i="52"/>
  <c r="K2" i="47"/>
  <c r="F4" i="9"/>
  <c r="V4" i="9"/>
  <c r="AL4" i="9"/>
  <c r="N2" i="38"/>
  <c r="D6" i="52"/>
  <c r="H15" i="42"/>
  <c r="G5" i="43"/>
  <c r="G13" i="43"/>
  <c r="D4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G4" i="9"/>
  <c r="W4" i="9"/>
  <c r="AM4" i="9"/>
  <c r="J4" i="48"/>
  <c r="I13" i="56"/>
  <c r="I17" i="56"/>
  <c r="U8" i="56"/>
  <c r="U12" i="56"/>
  <c r="U16" i="56"/>
  <c r="E4" i="52"/>
  <c r="E6" i="52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H4" i="9"/>
  <c r="X4" i="9"/>
  <c r="AN4" i="9"/>
  <c r="J5" i="48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I4" i="9"/>
  <c r="Y4" i="9"/>
  <c r="A2" i="38"/>
  <c r="J6" i="48"/>
  <c r="S18" i="12"/>
  <c r="Q20" i="12"/>
  <c r="C6" i="13"/>
  <c r="B10" i="56"/>
  <c r="G6" i="56"/>
  <c r="G10" i="56"/>
  <c r="G14" i="56"/>
  <c r="S5" i="56"/>
  <c r="S9" i="56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N13" i="12"/>
  <c r="L15" i="12"/>
  <c r="O22" i="12"/>
  <c r="J4" i="9"/>
  <c r="Z4" i="9"/>
  <c r="B2" i="38"/>
  <c r="J7" i="48"/>
  <c r="H4" i="52"/>
  <c r="H8" i="52"/>
  <c r="H10" i="52"/>
  <c r="B2" i="7"/>
  <c r="D2" i="5"/>
  <c r="F2" i="15"/>
  <c r="D4" i="42"/>
  <c r="D6" i="42"/>
  <c r="D8" i="42"/>
  <c r="D10" i="42"/>
  <c r="D12" i="42"/>
  <c r="D14" i="42"/>
  <c r="C4" i="43"/>
  <c r="G7" i="43"/>
  <c r="G15" i="43"/>
  <c r="T17" i="56"/>
  <c r="H6" i="52"/>
  <c r="H12" i="52"/>
  <c r="N2" i="46"/>
  <c r="H2" i="18"/>
  <c r="K4" i="9"/>
  <c r="AA4" i="9"/>
  <c r="C2" i="38"/>
  <c r="J8" i="48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J6" i="52"/>
  <c r="J8" i="52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C7" i="52"/>
  <c r="C9" i="52"/>
  <c r="C11" i="52"/>
  <c r="A2" i="46"/>
  <c r="E2" i="7"/>
  <c r="G6" i="42"/>
  <c r="G8" i="42"/>
  <c r="G10" i="42"/>
  <c r="G12" i="42"/>
  <c r="G14" i="42"/>
  <c r="C7" i="43"/>
  <c r="H8" i="43"/>
  <c r="C3" i="52"/>
  <c r="C5" i="52"/>
  <c r="C2" i="47"/>
  <c r="G2" i="5"/>
  <c r="I2" i="15"/>
  <c r="K2" i="18"/>
  <c r="G4" i="42"/>
  <c r="N4" i="9"/>
  <c r="AD4" i="9"/>
  <c r="F2" i="38"/>
  <c r="J11" i="48"/>
  <c r="H7" i="56"/>
  <c r="H11" i="56"/>
  <c r="T6" i="56"/>
  <c r="D3" i="52"/>
  <c r="D5" i="52"/>
  <c r="D9" i="52"/>
  <c r="B2" i="46"/>
  <c r="F2" i="7"/>
  <c r="H2" i="5"/>
  <c r="H4" i="42"/>
  <c r="H6" i="42"/>
  <c r="H8" i="42"/>
  <c r="H10" i="42"/>
  <c r="H12" i="42"/>
  <c r="H14" i="42"/>
  <c r="C8" i="43"/>
  <c r="G9" i="43"/>
  <c r="H15" i="56"/>
  <c r="T10" i="56"/>
  <c r="T14" i="56"/>
  <c r="D7" i="52"/>
  <c r="D11" i="52"/>
  <c r="D2" i="47"/>
  <c r="J2" i="15"/>
  <c r="L2" i="18"/>
  <c r="O4" i="9"/>
  <c r="AE4" i="9"/>
  <c r="G2" i="38"/>
  <c r="J12" i="48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P4" i="9"/>
  <c r="AF4" i="9"/>
  <c r="H2" i="38"/>
  <c r="J13" i="48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K2" i="5"/>
  <c r="M2" i="15"/>
  <c r="C3" i="42"/>
  <c r="C5" i="42"/>
  <c r="C7" i="42"/>
  <c r="C9" i="42"/>
  <c r="C11" i="42"/>
  <c r="C13" i="42"/>
  <c r="C15" i="42"/>
  <c r="C11" i="43"/>
  <c r="H10" i="43"/>
  <c r="I2" i="7"/>
  <c r="B4" i="9"/>
  <c r="R4" i="9"/>
  <c r="AH4" i="9"/>
  <c r="J2" i="38"/>
  <c r="J15" i="48"/>
  <c r="S19" i="12"/>
  <c r="H7" i="52"/>
  <c r="H9" i="52"/>
  <c r="F2" i="46"/>
  <c r="H2" i="47"/>
  <c r="J2" i="7"/>
  <c r="L2" i="5"/>
  <c r="D15" i="42"/>
  <c r="G3" i="43"/>
  <c r="G11" i="43"/>
  <c r="Q21" i="12"/>
  <c r="O23" i="12"/>
  <c r="C15" i="13"/>
  <c r="C24" i="56"/>
  <c r="H8" i="56"/>
  <c r="H12" i="56"/>
  <c r="H16" i="56"/>
  <c r="T7" i="56"/>
  <c r="T11" i="56"/>
  <c r="T15" i="56"/>
  <c r="H3" i="52"/>
  <c r="H5" i="52"/>
  <c r="H11" i="52"/>
  <c r="N2" i="15"/>
  <c r="D3" i="42"/>
  <c r="D5" i="42"/>
  <c r="D7" i="42"/>
  <c r="D9" i="42"/>
  <c r="D11" i="42"/>
  <c r="D13" i="42"/>
  <c r="C4" i="9"/>
  <c r="S4" i="9"/>
  <c r="AI4" i="9"/>
  <c r="K2" i="38"/>
  <c r="J16" i="48"/>
  <c r="C3" i="39"/>
  <c r="F6" i="39"/>
  <c r="H9" i="39"/>
  <c r="J12" i="39"/>
  <c r="E3" i="12"/>
  <c r="G13" i="12"/>
  <c r="E21" i="12"/>
  <c r="R3" i="12"/>
  <c r="S10" i="12"/>
  <c r="O14" i="12"/>
  <c r="K20" i="12"/>
  <c r="R21" i="12"/>
  <c r="P23" i="12"/>
  <c r="C25" i="56"/>
  <c r="I8" i="56"/>
  <c r="U7" i="56"/>
  <c r="I3" i="52"/>
  <c r="G2" i="46"/>
  <c r="I2" i="47"/>
  <c r="E11" i="42"/>
  <c r="E15" i="42"/>
  <c r="H3" i="43"/>
  <c r="H11" i="43"/>
  <c r="F8" i="12"/>
  <c r="P5" i="12"/>
  <c r="N7" i="12"/>
  <c r="L9" i="12"/>
  <c r="Q12" i="12"/>
  <c r="M18" i="12"/>
  <c r="C16" i="13"/>
  <c r="I12" i="56"/>
  <c r="I16" i="56"/>
  <c r="U11" i="56"/>
  <c r="U15" i="56"/>
  <c r="I5" i="52"/>
  <c r="I7" i="52"/>
  <c r="I9" i="52"/>
  <c r="I11" i="52"/>
  <c r="K2" i="7"/>
  <c r="M2" i="5"/>
  <c r="A2" i="18"/>
  <c r="E3" i="42"/>
  <c r="E5" i="42"/>
  <c r="E7" i="42"/>
  <c r="E9" i="42"/>
  <c r="E13" i="42"/>
  <c r="D4" i="9"/>
  <c r="T4" i="9"/>
  <c r="AJ4" i="9"/>
  <c r="L2" i="38"/>
  <c r="J19" i="48"/>
  <c r="O7" i="12"/>
  <c r="M9" i="12"/>
  <c r="K11" i="12"/>
  <c r="P14" i="12"/>
  <c r="N18" i="12"/>
  <c r="V11" i="56"/>
  <c r="J3" i="52"/>
  <c r="J5" i="52"/>
  <c r="J7" i="52"/>
  <c r="J9" i="52"/>
  <c r="N2" i="5"/>
  <c r="B2" i="18"/>
  <c r="F3" i="42"/>
  <c r="F5" i="42"/>
  <c r="F7" i="42"/>
  <c r="F9" i="42"/>
  <c r="F11" i="42"/>
  <c r="F13" i="42"/>
  <c r="F15" i="42"/>
  <c r="G4" i="43"/>
  <c r="G12" i="43"/>
  <c r="R12" i="12"/>
  <c r="L20" i="12"/>
  <c r="S21" i="12"/>
  <c r="Q23" i="12"/>
  <c r="B5" i="56"/>
  <c r="C26" i="56"/>
  <c r="J8" i="56"/>
  <c r="J12" i="56"/>
  <c r="J16" i="56"/>
  <c r="V7" i="56"/>
  <c r="V15" i="56"/>
  <c r="J11" i="52"/>
  <c r="H2" i="46"/>
  <c r="J2" i="47"/>
  <c r="L2" i="7"/>
  <c r="E4" i="9"/>
  <c r="U4" i="9"/>
  <c r="AK4" i="9"/>
  <c r="M2" i="38"/>
  <c r="J20" i="48"/>
  <c r="G13" i="28"/>
  <c r="L6" i="28"/>
  <c r="C5" i="39"/>
  <c r="F8" i="39"/>
  <c r="J14" i="39"/>
  <c r="E9" i="12"/>
  <c r="F14" i="12"/>
  <c r="K4" i="12"/>
  <c r="R5" i="12"/>
  <c r="N9" i="12"/>
  <c r="L11" i="12"/>
  <c r="G5" i="56"/>
  <c r="I2" i="46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4" i="48" a="1"/>
  <c r="M15" i="48" a="1"/>
  <c r="M15" i="48" l="1"/>
  <c r="M4" i="48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L19" i="48" a="1"/>
  <c r="L20" i="48" a="1"/>
  <c r="L20" i="48" l="1"/>
  <c r="L19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996A370-A121-46B4-BB08-6B50AC2341A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Timestamp="1725599607"&gt;&lt;FQL&gt;&lt;Q&gt;FC0000NL^FMA_MCAP(0,,,USD,"PORTAGG")&lt;/Q&gt;&lt;R&gt;1&lt;/R&gt;&lt;C&gt;1&lt;/C&gt;&lt;D xsi:type="xsd:double"&gt;1085285.3&lt;/D&gt;&lt;/FQL&gt;&lt;FQL&gt;&lt;Q&gt;EWQ^FREF_MARKET_VALUE_COMPANY(0,,,USD,,0,,"LEGACY")&lt;/Q&gt;&lt;R&gt;1&lt;/R&gt;&lt;C&gt;1&lt;/C&gt;&lt;D xsi:type="xsd:double"&gt;655.704&lt;/D&gt;&lt;/FQL&gt;&lt;FQL&gt;&lt;Q&gt;FC0000FR^FMA_MCAP(0,,,USD,"PORTAGG")&lt;/Q&gt;&lt;R&gt;1&lt;/R&gt;&lt;C&gt;1&lt;/C&gt;&lt;D xsi:type="xsd:double"&gt;3154682.8&lt;/D&gt;&lt;/FQL&gt;&lt;FQL&gt;&lt;Q&gt;SPY^FREF_MARKET_VALUE_COMPANY(0,,,USD,,0,,"LEGACY")&lt;/Q&gt;&lt;R&gt;1&lt;/R&gt;&lt;C&gt;1&lt;/C&gt;&lt;D xsi:type="xsd:double"&gt;552073.406981&lt;/D&gt;&lt;/FQL&gt;&lt;FQL&gt;&lt;Q&gt;FC0000US^FMA_MCAP(0,,,USD,"PORTAGG")&lt;/Q&gt;&lt;R&gt;1&lt;/R&gt;&lt;C&gt;1&lt;/C&gt;&lt;D xsi:type="xsd:double"&gt;57016724&lt;/D&gt;&lt;/FQL&gt;&lt;FQL&gt;&lt;Q&gt;QQQ^FREF_MARKET_VALUE_COMPANY(0,,,USD,,0,,"LEGACY")&lt;/Q&gt;&lt;R&gt;1&lt;/R&gt;&lt;C&gt;1&lt;/C&gt;&lt;D xsi:type="xsd:double"&gt;276370.428&lt;/D&gt;&lt;/FQL&gt;&lt;FQL&gt;&lt;Q&gt;EWU^FREF_MARKET_VALUE_COMPANY(0,,,USD,,0,,"LEGACY")&lt;/Q&gt;&lt;R&gt;1&lt;/R&gt;&lt;C&gt;1&lt;/C&gt;&lt;D xsi:type="xsd:double"&gt;3212.248&lt;/D&gt;&lt;/FQL&gt;&lt;FQL&gt;&lt;Q&gt;FC0000GB^FMA_MCAP(0,,,USD,"PORTAGG")&lt;/Q&gt;&lt;R&gt;1&lt;/R&gt;&lt;C&gt;1&lt;/C&gt;&lt;D xsi:type="xsd:double"&gt;3361181.5&lt;/D&gt;&lt;/FQL&gt;&lt;FQL&gt;&lt;Q&gt;EWL^FREF_MARKET_VALUE_COMPANY(0,,,USD,,0,,"LEGACY")&lt;/Q&gt;&lt;R&gt;1&lt;/R&gt;&lt;C&gt;1&lt;/C&gt;&lt;D xsi:type="xsd:double"&gt;1272.645&lt;/D&gt;&lt;/FQL&gt;&lt;FQL&gt;&lt;Q&gt;FC0000CH^FMA_MCAP(0,,,USD,"PORTAGG")&lt;/Q&gt;&lt;R&gt;1&lt;/R&gt;&lt;C&gt;1&lt;/C&gt;&lt;D xsi:type="xsd:double"&gt;2307229.5&lt;/D&gt;&lt;/FQL&gt;&lt;FQL&gt;&lt;Q&gt;EWJ^FREF_MARKET_VALUE_COMPANY(0,,,USD,,0,,"LEGACY")&lt;/Q&gt;&lt;R&gt;1&lt;/R&gt;&lt;C&gt;1&lt;/C&gt;&lt;D xsi:type="xsd:double"&gt;15213.519&lt;/D&gt;&lt;/FQL&gt;&lt;FQL&gt;&lt;Q&gt;FC0000JP^FMA_MCAP(0,,,USD,"PORTAGG")&lt;/Q&gt;&lt;R&gt;1&lt;/R&gt;&lt;C&gt;1&lt;/C&gt;&lt;D xsi:type="xsd:double"&gt;6654987.5&lt;/D&gt;&lt;/FQL&gt;&lt;FQL&gt;&lt;Q&gt;EWG^FREF_MARKET_VALUE_COMPANY(0,,,USD,,0,,"LEGACY")&lt;/Q&gt;&lt;R&gt;1&lt;/R&gt;&lt;C&gt;1&lt;/C&gt;&lt;D xsi:type="xsd:double"&gt;919.41&lt;/D&gt;&lt;/FQL&gt;&lt;FQL&gt;&lt;Q&gt;FC0000DE^FMA_MCAP(0,,,USD,"PORTAGG")&lt;/Q&gt;&lt;R&gt;1&lt;/R&gt;&lt;C&gt;1&lt;/C&gt;&lt;D xsi:type="xsd:double"&gt;2312893.8&lt;/D&gt;&lt;/FQL&gt;&lt;FQL&gt;&lt;Q&gt;EWC^FREF_MARKET_VALUE_COMPANY(0,,,USD,,0,,"LEGACY")&lt;/Q&gt;&lt;R&gt;1&lt;/R&gt;&lt;C&gt;1&lt;/C&gt;&lt;D xsi:type="xsd:double"&gt;2545.92&lt;/D&gt;&lt;/FQL&gt;&lt;FQL&gt;&lt;Q&gt;FC0000CA^FMA_MCAP(0,,,USD,"PORTAGG")&lt;/Q&gt;&lt;R&gt;1&lt;/R&gt;&lt;C&gt;1&lt;/C&gt;&lt;D xsi:type="xsd:double"&gt;2849829.5&lt;/D&gt;&lt;/FQL&gt;&lt;FQL&gt;&lt;Q&gt;EWA^FREF_MARKET_VALUE_COMPANY(0,,,USD,,0,,"LEGACY")&lt;/Q&gt;&lt;R&gt;1&lt;/R&gt;&lt;C&gt;1&lt;/C&gt;&lt;D xsi:type="xsd:double"&gt;1422.248&lt;/D&gt;&lt;/FQL&gt;&lt;FQL&gt;&lt;Q&gt;FC0000AU^FMA_MCAP(0,,,USD,"PORTAGG")&lt;/Q&gt;&lt;R&gt;1&lt;/R&gt;&lt;C&gt;1&lt;/C&gt;&lt;D xsi:type="xsd:double"&gt;1735433&lt;/D&gt;&lt;/FQL&gt;&lt;FQL&gt;&lt;Q&gt;ENZL^FREF_MARKET_VALUE_COMPANY(0,,,USD,,0,,"LEGACY")&lt;/Q&gt;&lt;R&gt;1&lt;/R&gt;&lt;C&gt;1&lt;/C&gt;&lt;D xsi:type="xsd:double"&gt;89.658&lt;/D&gt;&lt;/FQL&gt;&lt;FQL&gt;&lt;Q&gt;FC0000NZ^FMA_MCAP(0,,,USD,"PORTAGG")&lt;/Q&gt;&lt;R&gt;1&lt;/R&gt;&lt;C&gt;1&lt;/C&gt;&lt;D xsi:type="xsd:double"&gt;99524.21&lt;/D&gt;&lt;/FQL&gt;&lt;FQL&gt;&lt;Q&gt;NQG00809^FG_COMPANY_NAME&lt;/Q&gt;&lt;R&gt;1&lt;/R&gt;&lt;C&gt;1&lt;/C&gt;&lt;D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xsi:type="xsd:double"&gt;349488.47&lt;/D&gt;&lt;/FQL&gt;&lt;FQL&gt;&lt;Q&gt;EWI^FREF_MARKET_VALUE_COMPANY(0,,,USD,,0,,"LEGACY")&lt;/Q&gt;&lt;R&gt;1&lt;/R&gt;&lt;C&gt;1&lt;/C&gt;&lt;D xsi:type="xsd:double"&gt;461.86875&lt;/D&gt;&lt;/FQL&gt;&lt;FQL&gt;&lt;Q&gt;FC0000IT^FMA_MCAP(0,,,USD,"PORTAGG")&lt;/Q&gt;&lt;R&gt;1&lt;/R&gt;&lt;C&gt;1&lt;/C&gt;&lt;D xsi:type="xsd:double"&gt;882704.2&lt;/D&gt;&lt;/FQL&gt;&lt;FQL&gt;&lt;Q&gt;EWD^FREF_MARKET_VALUE_COMPANY(0,,,USD,,0,,"LEGACY")&lt;/Q&gt;&lt;R&gt;1&lt;/R&gt;&lt;C&gt;1&lt;/C&gt;&lt;D xsi:type="xsd:double"&gt;294.85575&lt;/D&gt;&lt;/FQL&gt;&lt;FQL&gt;&lt;Q&gt;FC0000SE^FMA_MCAP(0,,,USD,"PORTAGG")&lt;/Q&gt;&lt;R&gt;1&lt;/R&gt;&lt;C&gt;1&lt;/C&gt;&lt;D xsi:type="xsd:double"&gt;1033731&lt;/D&gt;&lt;/FQL&gt;&lt;FQL&gt;&lt;Q&gt;EWN^FREF_MARKET_VALUE_COMPANY(0,,,USD,,0,,"LEGACY")&lt;/Q&gt;&lt;R&gt;1&lt;/R&gt;&lt;C&gt;1&lt;/C&gt;&lt;D xsi:type="xsd:double"&gt;285.129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xsi:type="xsd:double"&gt;42.40119&lt;/D&gt;&lt;/FQL&gt;&lt;FQL&gt;&lt;Q&gt;DUMMY^ECON_EXPR_DATA('FDS_ECON[NTCPMIMFGSA@IT]',,,M)&lt;/Q&gt;&lt;R&gt;1&lt;/R&gt;&lt;C&gt;1&lt;/C&gt;&lt;D xsi:type="xsd:double"&gt;49.41836&lt;/D&gt;&lt;/FQL&gt;&lt;FQL&gt;&lt;Q&gt;DUMMY^ECON_EXPR_DATA('FDS_ECON[NTCPMIMFGSA@FR]',,,M)&lt;/Q&gt;&lt;R&gt;1&lt;/R&gt;&lt;C&gt;1&lt;/C&gt;&lt;D xsi:type="xsd:double"&gt;43.86977&lt;/D&gt;&lt;/FQL&gt;&lt;FQL&gt;&lt;Q&gt;DUMMY^ECON_EXPR_DATA('FDS_ECON[NTCPMIMFGMESA@US]',,,M)&lt;/Q&gt;&lt;R&gt;1&lt;/R&gt;&lt;C&gt;1&lt;/C&gt;&lt;D xsi:type="xsd:double"&gt;47.89815&lt;/D&gt;&lt;/FQL&gt;&lt;FQL&gt;&lt;Q&gt;DUMMY^ECON_EXPR_DATA('FDS_ECON[NTCPMIMFGSA@GB]',,,M)&lt;/Q&gt;&lt;R&gt;1&lt;/R&gt;&lt;C&gt;1&lt;/C&gt;&lt;D xsi:type="xsd:double"&gt;52.516357&lt;/D&gt;&lt;/FQL&gt;&lt;FQL&gt;&lt;Q&gt;DUMMY^ECON_EXPR_DATA('FDS_ECON[NTCPMIMFGSA@CH]',,,M)&lt;/Q&gt;&lt;R&gt;1&lt;/R&gt;&lt;C&gt;1&lt;/C&gt;&lt;D xsi:type="xsd:double"&gt;49.01182&lt;/D&gt;&lt;/FQL&gt;&lt;FQL&gt;&lt;Q&gt;DUMMY^ECON_EXPR_DATA('FDS_ECON[NTCPMIMFGSA@JP]',,,M)&lt;/Q&gt;&lt;R&gt;1&lt;/R&gt;&lt;C&gt;1&lt;/C&gt;&lt;D xsi:type="xsd:double"&gt;49.845306&lt;/D&gt;&lt;/FQL&gt;&lt;FQL&gt;&lt;Q&gt;DUMMY^ECON_EXPR_DATA('FDS_ECON[NTCPMIMFGSA@AU]',,,M)&lt;/Q&gt;&lt;R&gt;1&lt;/R&gt;&lt;C&gt;1&lt;/C&gt;&lt;D xsi:type="xsd:double"&gt;48.495564&lt;/D&gt;&lt;/FQL&gt;&lt;FQL&gt;&lt;Q&gt;DUMMY^ECON_EXPR_DATA('FDS_ECON[NTCPMIMFGSA@NZ]',,,M)&lt;/Q&gt;&lt;R&gt;0&lt;/R&gt;&lt;C&gt;0&lt;/C&gt;&lt;/FQL&gt;&lt;FQL&gt;&lt;Q&gt;DUMMY^ECON_EXPR_DATA('FDS_ECON[NTCPMIMFGSA@NL]',,,M)&lt;/Q&gt;&lt;R&gt;1&lt;/R&gt;&lt;C&gt;1&lt;/C&gt;&lt;D xsi:type="xsd:double"&gt;47.72757&lt;/D&gt;&lt;/FQL&gt;&lt;FQL&gt;&lt;Q&gt;DUMMY^ECON_EXPR_DATA('FDS_ECON[NTCPMIMFGSA@CA]',,,M)&lt;/Q&gt;&lt;R&gt;1&lt;/R&gt;&lt;C&gt;1&lt;/C&gt;&lt;D xsi:type="xsd:double"&gt;49.45051&lt;/D&gt;&lt;/FQL&gt;&lt;FQL&gt;&lt;Q&gt;CAGDPY@FR^EE_ACTUAL_ANNUAL(MED,+1)&lt;/Q&gt;&lt;R&gt;1&lt;/R&gt;&lt;C&gt;1&lt;/C&gt;&lt;D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xsi:type="xsd:double"&gt;-0.7&lt;/D&gt;&lt;/FQL&gt;&lt;FQL&gt;&lt;Q&gt;USDITL^FG_PRICE_CHANGE(0,-3AM)&lt;/Q&gt;&lt;R&gt;1&lt;/R&gt;&lt;C&gt;1&lt;/C&gt;&lt;D xsi:type="xsd:double"&gt;-1.9180477&lt;/D&gt;&lt;/FQL&gt;&lt;FQL&gt;&lt;Q&gt;USDANG^FG_PRICE_CHANGE(0,-3AM)&lt;/Q&gt;&lt;R&gt;1&lt;/R&gt;&lt;C&gt;1&lt;/C&gt;&lt;D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xsi:type="xsd:double"&gt;-3.0324876&lt;/D&gt;&lt;/FQL&gt;&lt;FQL&gt;&lt;Q&gt;USDJPY^FG_PRICE_CHANGE(0,-3AM)&lt;/Q&gt;&lt;R&gt;1&lt;/R&gt;&lt;C&gt;1&lt;/C&gt;&lt;D xsi:type="xsd:double"&gt;-7.923108&lt;/D&gt;&lt;/FQL&gt;&lt;FQL&gt;&lt;Q&gt;USDCAD^FG_PRICE_CHANGE(0,-3AM)&lt;/Q&gt;&lt;R&gt;1&lt;/R&gt;&lt;C&gt;1&lt;/C&gt;&lt;D xsi:type="xsd:double"&gt;-1.4506996&lt;/D&gt;&lt;/FQL&gt;&lt;FQL&gt;&lt;Q&gt;USDNZD^FG_PRICE_CHANGE(0,-3AM)&lt;/Q&gt;&lt;R&gt;1&lt;/R&gt;&lt;C&gt;1&lt;/C&gt;&lt;D xsi:type="xsd:double"&gt;-0.49963593&lt;/D&gt;&lt;/FQL&gt;&lt;FQL&gt;&lt;Q&gt;EWA^FMA_EPS(NTMA,-20AY,0,CY,,"PORTAGG","MEANR")&lt;/Q&gt;&lt;R&gt;20&lt;/R&gt;&lt;C&gt;1&lt;/C&gt;&lt;D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xsi:type="xsd:double"&gt;1.31799698481148&lt;/D&gt;&lt;D xsi:type="xsd:double"&gt;1.26256164176903&lt;/D&gt;&lt;D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xsi:type="xsd:long"&gt;45540&lt;/D&gt;&lt;/FQL&gt;&lt;FQL&gt;&lt;Q&gt;EWD^FMA_DIV_YLD(NTMA,-10AY,0,AM,"PORTAGG","MEANR")&lt;/Q&gt;&lt;R&gt;121&lt;/R&gt;&lt;C&gt;1&lt;/C&gt;&lt;D xsi:type="xsd:double"&gt;4.22022047488622&lt;/D&gt;&lt;D xsi:type="xsd:double"&gt;4.30738999542707&lt;/D&gt;&lt;D xsi:type="xsd:double"&gt;4.17633490335116&lt;/D&gt;&lt;D xsi:type="xsd:double"&gt;4.04465724549582&lt;/D&gt;&lt;D xsi:type="xsd:double"&gt;4.11969677086135&lt;/D&gt;&lt;D xsi:type="xsd:double"&gt;3.81883558717929&lt;/D&gt;&lt;D xsi:type="xsd:double"&gt;3.6607256847935&lt;/D&gt;&lt;D xsi:type="xsd:double"&gt;3.65937690689615&lt;/D&gt;&lt;D xsi:type="xsd:double"&gt;3.88576309691401&lt;/D&gt;&lt;D xsi:type="xsd:double"&gt;3.89751932998674&lt;/D&gt;&lt;D xsi:type="xsd:double"&gt;4.02620848817658&lt;/D&gt;&lt;D xsi:type="xsd:double"&gt;3.9431347944735&lt;/D&gt;&lt;D xsi:type="xsd:double"&gt;4.40894771797914&lt;/D&gt;&lt;D xsi:type="xsd:double"&gt;4.42630386452156&lt;/D&gt;&lt;D xsi:type="xsd:double"&gt;4.14326748217994&lt;/D&gt;&lt;D xsi:type="xsd:double"&gt;4.21571381315639&lt;/D&gt;&lt;D xsi:type="xsd:double"&gt;4.49727012245418&lt;/D&gt;&lt;D xsi:type="xsd:double"&gt;4.5118476951911&lt;/D&gt;&lt;D xsi:type="xsd:double"&gt;4.27244227416144&lt;/D&gt;&lt;D xsi:type="xsd:double"&gt;4.49426656271446&lt;/D&gt;&lt;D xsi:type="xsd:double"&gt;4.5074604400171&lt;/D&gt;&lt;D xsi:type="xsd:double"&gt;4.44920851553594&lt;/D&gt;&lt;D xsi:type="xsd:double"&gt;4.59711829854084&lt;/D&gt;&lt;D xsi:type="xsd:double"&gt;4.3282773507648&lt;/D&gt;&lt;D xsi:type="xsd:double"&gt;4.18540209469836&lt;/D&gt;&lt;D xsi:type="xsd:double"&gt;4.15663042130704&lt;/D&gt;&lt;D xsi:type="xsd:double"&gt;4.24570555871851&lt;/D&gt;&lt;D xsi:type="xsd:double"&gt;4.00978054985557&lt;/D&gt;&lt;D xsi:type="xsd:double"&gt;3.88991069535714&lt;/D&gt;&lt;D xsi:type="xsd:double"&gt;3.67984413142987&lt;/D&gt;&lt;D xsi:type="xsd:double"&gt;3.63830664450521&lt;/D&gt;&lt;D xsi:type="xsd:double"&gt;3.69339201725455&lt;/D&gt;&lt;D xsi:type="xsd:double"&gt;3.51148492820939&lt;/D&gt;&lt;D xsi:type="xsd:double"&gt;3.57402267335256&lt;/D&gt;&lt;D xsi:type="xsd:double"&gt;3.55585396786976&lt;/D&gt;&lt;D xsi:type="xsd:double"&gt;3.68728274697132&lt;/D&gt;&lt;D xsi:type="xsd:double"&gt;3.77267698868308&lt;/D&gt;&lt;D xsi:type="xsd:double"&gt;3.52402708831958&lt;/D&gt;&lt;D xsi:type="xsd:double"&gt;3.51379707662705&lt;/D&gt;&lt;D xsi:type="xsd:double"&gt;3.67034687774438&lt;/D&gt;&lt;D xsi:type="xsd:double"&gt;3.67701968342481&lt;/D&gt;&lt;D xsi:type="xsd:double"&gt;3.9099070270684&lt;/D&gt;&lt;D xsi:type="xsd:double"&gt;3.93557560572766&lt;/D&gt;&lt;D xsi:type="xsd:double"&gt;4.08223347441718&lt;/D&gt;&lt;D xsi:type="xsd:double"&gt;4.03374338245727&lt;/D&gt;&lt;D xsi:type="xsd:double"&gt;4.10228160409119&lt;/D&gt;&lt;D xsi:type="xsd:double"&gt;4.2190703078657&lt;/D&gt;&lt;D xsi:type="xsd:double"&gt;4.09562349798691&lt;/D&gt;&lt;D xsi:type="xsd:double"&gt;4.08087238854311&lt;/D&gt;&lt;D xsi:type="xsd:double"&gt;4.09447674709715&lt;/D&gt;&lt;D xsi:type="xsd:double"&gt;4.35509635278619&lt;/D&gt;&lt;D xsi:type="xsd:double"&gt;4.45884851263367&lt;/D&gt;&lt;D xsi:type="xsd:double"&gt;4.64469829440776&lt;/D&gt;&lt;D xsi:type="xsd:double"&gt;4.27617923639657&lt;/D&gt;&lt;D xsi:type="xsd:double"&gt;4.12607199904501&lt;/D&gt;&lt;D xsi:type="xsd:double"&gt;4.05990732302421&lt;/D&gt;&lt;D xsi:type="xsd:double"&gt;4.02507737635489&lt;/D&gt;&lt;D xsi:type="xsd:double"&gt;4.35861135993412&lt;/D&gt;&lt;D xsi:type="xsd:double"&gt;4.12903427593647&lt;/D&gt;&lt;D xsi:type="xsd:double"&gt;4.24471844704017&lt;/D&gt;&lt;D xsi:type="xsd:double"&gt;4.11107269505812&lt;/D&gt;&lt;D xsi:type="xsd:double"&gt;4.04028716314936&lt;/D&gt;&lt;D xsi:type="xsd:double"&gt;3.66515058856545&lt;/D&gt;&lt;D xsi:type="xsd:double"&gt;3.72971151790887&lt;/D&gt;&lt;D xsi:type="xsd:double"&gt;3.59455175737922&lt;/D&gt;&lt;D xsi:type="xsd:double"&gt;3.49165039283578&lt;/D&gt;&lt;D xsi:type="xsd:double"&gt;3.79560481749798&lt;/D&gt;&lt;D xsi:type="xsd:double"&gt;3.99197055999928&lt;/D&gt;&lt;D xsi:type="xsd:double"&gt;3.34966332703543&lt;/D&gt;&lt;D xsi:type="xsd:double"&gt;2.89088974891302&lt;/D&gt;&lt;D xsi:type="xsd:double"&gt;3.00406054867347&lt;/D&gt;&lt;D xsi:type="xsd:double"&gt;3.00526244731342&lt;/D&gt;&lt;D xsi:type="xsd:double"&gt;3.04570659610518&lt;/D&gt;&lt;D xsi:type="xsd:double"&gt;2.99419375512763&lt;/D&gt;&lt;D xsi:type="xsd:double"&gt;3.12844412391282&lt;/D&gt;&lt;D xsi:type="xsd:double"&gt;3.01231083933266&lt;/D&gt;&lt;D xsi:type="xsd:double"&gt;3.08988315794473&lt;/D&gt;&lt;D xsi:type="xsd:double"&gt;3.02134928803651&lt;/D&gt;&lt;D xsi:type="xsd:double"&gt;2.93183873284771&lt;/D&gt;&lt;D xsi:type="xsd:double"&gt;2.75830462269096&lt;/D&gt;&lt;D xsi:type="xsd:double"&gt;2.79758562814575&lt;/D&gt;&lt;D xsi:type="xsd:double"&gt;2.67614979047287&lt;/D&gt;&lt;D xsi:type="xsd:double"&gt;2.69545486892775&lt;/D&gt;&lt;D xsi:type="xsd:double"&gt;2.71149940205769&lt;/D&gt;&lt;D xsi:type="xsd:double"&gt;2.72957627047542&lt;/D&gt;&lt;D xsi:type="xsd:double"&gt;2.90818057485174&lt;/D&gt;&lt;D xsi:type="xsd:double"&gt;2.98389108928931&lt;/D&gt;&lt;D xsi:type="xsd:double"&gt;3.0255724295658&lt;/D&gt;&lt;D xsi:type="xsd:double"&gt;2.82107920344161&lt;/D&gt;&lt;D xsi:type="xsd:double"&gt;2.94404820193675&lt;/D&gt;&lt;D xsi:type="xsd:double"&gt;3.37007909247062&lt;/D&gt;&lt;D xsi:type="xsd:double"&gt;3.08258381255539&lt;/D&gt;&lt;D xsi:type="xsd:double"&gt;3.42708191049639&lt;/D&gt;&lt;D xsi:type="xsd:double"&gt;3.23859299265796&lt;/D&gt;&lt;D xsi:type="xsd:double"&gt;3.72057956445386&lt;/D&gt;&lt;D xsi:type="xsd:double"&gt;3.51381921965793&lt;/D&gt;&lt;D xsi:type="xsd:double"&gt;3.7112199859302&lt;/D&gt;&lt;D xsi:type="xsd:double"&gt;3.68838406885544&lt;/D&gt;&lt;D xsi:type="xsd:double"&gt;3.71661084312565&lt;/D&gt;&lt;D xsi:type="xsd:double"&gt;3.54835067955943&lt;/D&gt;&lt;D xsi:type="xsd:double"&gt;3.62941480268908&lt;/D&gt;&lt;D xsi:type="xsd:double"&gt;3.42718086908169&lt;/D&gt;&lt;D xsi:type="xsd:double"&gt;3.49742819121744&lt;/D&gt;&lt;D xsi:type="xsd:double"&gt;3.73236077194282&lt;/D&gt;&lt;D xsi:type="xsd:double"&gt;3.67556639578358&lt;/D&gt;&lt;D xsi:type="xsd:double"&gt;3.72061798394622&lt;/D&gt;&lt;D xsi:type="xsd:double"&gt;3.76536973888879&lt;/D&gt;&lt;D xsi:type="xsd:double"&gt;3.86196961450706&lt;/D&gt;&lt;D xsi:type="xsd:double"&gt;3.91473761783652&lt;/D&gt;&lt;D xsi:type="xsd:double"&gt;4.07584191263989&lt;/D&gt;&lt;D xsi:type="xsd:double"&gt;3.85284520662915&lt;/D&gt;&lt;D xsi:type="xsd:double"&gt;3.11054865198552&lt;/D&gt;&lt;D xsi:type="xsd:double"&gt;3.02048542510454&lt;/D&gt;&lt;D xsi:type="xsd:double"&gt;3.37328667856506&lt;/D&gt;&lt;D xsi:type="xsd:double"&gt;3.3058155013619&lt;/D&gt;&lt;D xsi:type="xsd:double"&gt;3.25116036688711&lt;/D&gt;&lt;D xsi:type="xsd:double"&gt;3.29115634974395&lt;/D&gt;&lt;D xsi:type="xsd:double"&gt;3.18001987684825&lt;/D&gt;&lt;D xsi:type="xsd:double"&gt;3.2200277020396&lt;/D&gt;&lt;D xsi:type="xsd:double"&gt;3.47005968521917&lt;/D&gt;&lt;D xsi:type="xsd:double"&gt;3.20494310472097&lt;/D&gt;&lt;/FQL&gt;&lt;FQL&gt;&lt;Q&gt;QQQ^FMA_PE(LTMA,-10AY,0,AM,"PORTAGG","MEANR")&lt;/Q&gt;&lt;R&gt;121&lt;/R&gt;&lt;C&gt;1&lt;/C&gt;&lt;D xsi:type="xsd:double"&gt;19.4893289057431&lt;/D&gt;&lt;D xsi:type="xsd:double"&gt;19.2525087136177&lt;/D&gt;&lt;D xsi:type="xsd:double"&gt;19.6844174996396&lt;/D&gt;&lt;D xsi:type="xsd:double"&gt;20.433601547646&lt;/D&gt;&lt;D xsi:type="xsd:double"&gt;19.7191102431523&lt;/D&gt;&lt;D xsi:type="xsd:double"&gt;19.8887778389814&lt;/D&gt;&lt;D xsi:type="xsd:double"&gt;20.7538664470593&lt;/D&gt;&lt;D xsi:type="xsd:double"&gt;20.457636356412&lt;/D&gt;&lt;D xsi:type="xsd:double"&gt;20.2670393128367&lt;/D&gt;&lt;D xsi:type="xsd:double"&gt;20.1724923135089&lt;/D&gt;&lt;D xsi:type="xsd:double"&gt;19.9452813801037&lt;/D&gt;&lt;D xsi:type="xsd:double"&gt;20.4444952207174&lt;/D&gt;&lt;D xsi:type="xsd:double"&gt;19.1647038302447&lt;/D&gt;&lt;D xsi:type="xsd:double"&gt;19.4607205046715&lt;/D&gt;&lt;D xsi:type="xsd:double"&gt;20.5159935268884&lt;/D&gt;&lt;D xsi:type="xsd:double"&gt;20.6064489807126&lt;/D&gt;&lt;D xsi:type="xsd:double"&gt;19.8384526066082&lt;/D&gt;&lt;D xsi:type="xsd:double"&gt;17.6390356083387&lt;/D&gt;&lt;D xsi:type="xsd:double"&gt;18.2516666867713&lt;/D&gt;&lt;D xsi:type="xsd:double"&gt;18.3789615846061&lt;/D&gt;&lt;D xsi:type="xsd:double"&gt;18.2722050509965&lt;/D&gt;&lt;D xsi:type="xsd:double"&gt;18.6126621595739&lt;/D&gt;&lt;D xsi:type="xsd:double"&gt;18.5949694215098&lt;/D&gt;&lt;D xsi:type="xsd:double"&gt;19.5329308689128&lt;/D&gt;&lt;D xsi:type="xsd:double"&gt;19.6058006620666&lt;/D&gt;&lt;D xsi:type="xsd:double"&gt;20.001328554227&lt;/D&gt;&lt;D xsi:type="xsd:double"&gt;19.2478778038632&lt;/D&gt;&lt;D xsi:type="xsd:double"&gt;19.7888732159664&lt;/D&gt;&lt;D xsi:type="xsd:double"&gt;20.700249906825&lt;/D&gt;&lt;D xsi:type="xsd:double"&gt;21.2572761468263&lt;/D&gt;&lt;D xsi:type="xsd:double"&gt;21.7219698335703&lt;/D&gt;&lt;D xsi:type="xsd:double"&gt;21.6285403045298&lt;/D&gt;&lt;D xsi:type="xsd:double"&gt;21.809418313998&lt;/D&gt;&lt;D xsi:type="xsd:double"&gt;22.0988343882894&lt;/D&gt;&lt;D xsi:type="xsd:double"&gt;21.6366253026305&lt;/D&gt;&lt;D xsi:type="xsd:double"&gt;22.0850486522561&lt;/D&gt;&lt;D xsi:type="xsd:double"&gt;22.1727904614592&lt;/D&gt;&lt;D xsi:type="xsd:double"&gt;22.5298874760764&lt;/D&gt;&lt;D xsi:type="xsd:double"&gt;22.9227416283693&lt;/D&gt;&lt;D xsi:type="xsd:double"&gt;22.8425707320894&lt;/D&gt;&lt;D xsi:type="xsd:double"&gt;24.3929807083622&lt;/D&gt;&lt;D xsi:type="xsd:double"&gt;23.1637011452848&lt;/D&gt;&lt;D xsi:type="xsd:double"&gt;24.0868292382167&lt;/D&gt;&lt;D xsi:type="xsd:double"&gt;23.5701658212026&lt;/D&gt;&lt;D xsi:type="xsd:double"&gt;23.265680097237&lt;/D&gt;&lt;D xsi:type="xsd:double"&gt;23.3645149096717&lt;/D&gt;&lt;D xsi:type="xsd:double"&gt;23.0222771113688&lt;/D&gt;&lt;D xsi:type="xsd:double"&gt;23.1215312910434&lt;/D&gt;&lt;D xsi:type="xsd:double"&gt;23.1665430152936&lt;/D&gt;&lt;D xsi:type="xsd:double"&gt;22.7236725992533&lt;/D&gt;&lt;D xsi:type="xsd:double"&gt;20.9857768679462&lt;/D&gt;&lt;D xsi:type="xsd:double"&gt;20.2852841007646&lt;/D&gt;&lt;D xsi:type="xsd:double"&gt;19.0476001414982&lt;/D&gt;&lt;D xsi:type="xsd:double"&gt;20.6873799551526&lt;/D&gt;&lt;D xsi:type="xsd:double"&gt;20.9161090303285&lt;/D&gt;&lt;D xsi:type="xsd:double"&gt;21.1868404069312&lt;/D&gt;&lt;D xsi:type="xsd:double"&gt;21.5142552176524&lt;/D&gt;&lt;D xsi:type="xsd:double"&gt;20.9032171994571&lt;/D&gt;&lt;D xsi:type="xsd:double"&gt;21.8811280019573&lt;/D&gt;&lt;D xsi:type="xsd:double"&gt;21.2782217766297&lt;/D&gt;&lt;D xsi:type="xsd:double"&gt;22.1961548858928&lt;/D&gt;&lt;D xsi:type="xsd:double"&gt;22.1292038592204&lt;/D&gt;&lt;D xsi:type="xsd:double"&gt;23.2800518402002&lt;/D&gt;&lt;D xsi:type="xsd:double"&gt;23.9573412906422&lt;/D&gt;&lt;D xsi:type="xsd:double"&gt;25.6234835490787&lt;/D&gt;&lt;D xsi:type="xsd:double"&gt;26.5460090320524&lt;/D&gt;&lt;D xsi:type="xsd:double"&gt;23.8724937986035&lt;/D&gt;&lt;D xsi:type="xsd:double"&gt;23.3643675699042&lt;/D&gt;&lt;D xsi:type="xsd:double"&gt;25.2228539805345&lt;/D&gt;&lt;D xsi:type="xsd:double"&gt;26.9233321326047&lt;/D&gt;&lt;D xsi:type="xsd:double"&gt;27.9753212129365&lt;/D&gt;&lt;D xsi:type="xsd:double"&gt;29.0612759012872&lt;/D&gt;&lt;D xsi:type="xsd:double"&gt;30.6448883423578&lt;/D&gt;&lt;D xsi:type="xsd:double"&gt;31.1677596338711&lt;/D&gt;&lt;D xsi:type="xsd:double"&gt;32.2103844956966&lt;/D&gt;&lt;D xsi:type="xsd:double"&gt;33.909425900648&lt;/D&gt;&lt;D xsi:type="xsd:double"&gt;34.925457526138&lt;/D&gt;&lt;D xsi:type="xsd:double"&gt;35.1932531442543&lt;/D&gt;&lt;D xsi:type="xsd:double"&gt;32.7442548645486&lt;/D&gt;&lt;D xsi:type="xsd:double"&gt;32.6716433165575&lt;/D&gt;&lt;D xsi:type="xsd:double"&gt;31.823114695693&lt;/D&gt;&lt;D xsi:type="xsd:double"&gt;31.4616990303447&lt;/D&gt;&lt;D xsi:type="xsd:double"&gt;32.0171609143537&lt;/D&gt;&lt;D xsi:type="xsd:double"&gt;31.4987298388577&lt;/D&gt;&lt;D xsi:type="xsd:double"&gt;31.8010793024463&lt;/D&gt;&lt;D xsi:type="xsd:double"&gt;30.151199184813&lt;/D&gt;&lt;D xsi:type="xsd:double"&gt;32.2137124327029&lt;/D&gt;&lt;D xsi:type="xsd:double"&gt;30.8335051827738&lt;/D&gt;&lt;D xsi:type="xsd:double"&gt;30.7854915099191&lt;/D&gt;&lt;D xsi:type="xsd:double"&gt;27.8003756967671&lt;/D&gt;&lt;D xsi:type="xsd:double"&gt;26.5577278584051&lt;/D&gt;&lt;D xsi:type="xsd:double"&gt;26.8100381354151&lt;/D&gt;&lt;D xsi:type="xsd:double"&gt;25.7446491224787&lt;/D&gt;&lt;D xsi:type="xsd:double"&gt;25.2369457176716&lt;/D&gt;&lt;D xsi:type="xsd:double"&gt;24.297711899167&lt;/D&gt;&lt;D xsi:type="xsd:double"&gt;25.9400740509476&lt;/D&gt;&lt;D xsi:type="xsd:double"&gt;24.4888980115386&lt;/D&gt;&lt;D xsi:type="xsd:double"&gt;23.5126108545161&lt;/D&gt;&lt;D xsi:type="xsd:double"&gt;22.3801722659521&lt;/D&gt;&lt;D xsi:type="xsd:double"&gt;23.615635770861&lt;/D&gt;&lt;D xsi:type="xsd:double"&gt;22.2847933761318&lt;/D&gt;&lt;D xsi:type="xsd:double"&gt;26.2413559088404&lt;/D&gt;&lt;D xsi:type="xsd:double"&gt;25.3131845487788&lt;/D&gt;&lt;D xsi:type="xsd:double"&gt;25.5833188214046&lt;/D&gt;&lt;D xsi:type="xsd:double"&gt;25.6826816988101&lt;/D&gt;&lt;D xsi:type="xsd:double"&gt;26.6021446545065&lt;/D&gt;&lt;D xsi:type="xsd:double"&gt;27.3454379289602&lt;/D&gt;&lt;D xsi:type="xsd:double"&gt;26.5557311875583&lt;/D&gt;&lt;D xsi:type="xsd:double"&gt;26.8192532700714&lt;/D&gt;&lt;D xsi:type="xsd:double"&gt;25.9713319162894&lt;/D&gt;&lt;D xsi:type="xsd:double"&gt;26.3701895183098&lt;/D&gt;&lt;D xsi:type="xsd:double"&gt;27.5598596235627&lt;/D&gt;&lt;D xsi:type="xsd:double"&gt;28.2226103275238&lt;/D&gt;&lt;D xsi:type="xsd:double"&gt;29.9212371303758&lt;/D&gt;&lt;D xsi:type="xsd:double"&gt;30.2246718491721&lt;/D&gt;&lt;D xsi:type="xsd:double"&gt;29.9470755546042&lt;/D&gt;&lt;D xsi:type="xsd:double"&gt;29.5510918137561&lt;/D&gt;&lt;D xsi:type="xsd:double"&gt;29.8165714166571&lt;/D&gt;&lt;D xsi:type="xsd:double"&gt;30.623031589276&lt;/D&gt;&lt;D xsi:type="xsd:double"&gt;28.5523339265191&lt;/D&gt;&lt;D xsi:type="xsd:double"&gt;29.542606640122&lt;/D&gt;&lt;/FQL&gt;&lt;FQL&gt;&lt;Q&gt;ENZL^FG_PRICE(0)&lt;/Q&gt;&lt;R&gt;1&lt;/R&gt;&lt;C&gt;1&lt;/C&gt;&lt;D xsi:type="xsd:double"&gt;49.81&lt;/D&gt;&lt;/FQL&gt;&lt;FQL&gt;&lt;Q&gt;SPY^PERCENT_CHANGE(FMA_EPS(+1,0,,,,"PORTAGG","MEAN"),FMA_EPS(+1,-1AM,,,,"PORTAGG","MEAN"))&lt;/Q&gt;&lt;R&gt;1&lt;/R&gt;&lt;C&gt;1&lt;/C&gt;&lt;D xsi:type="xsd:double"&gt;-0.113360904279183&lt;/D&gt;&lt;/FQL&gt;&lt;FQL&gt;&lt;Q&gt;EWU^FG_TOTAL_RETURNC(0,-1AM)&lt;/Q&gt;&lt;R&gt;1&lt;/R&gt;&lt;C&gt;1&lt;/C&gt;&lt;D xsi:type="xsd:double"&gt;6.960559&lt;/D&gt;&lt;/FQL&gt;&lt;FQL&gt;&lt;Q&gt;EWC^P_PRICE(0)/P_PRICE_LOW_PR(0,,,,,,"PRICE","INTRA","52W")-1&lt;/Q&gt;&lt;R&gt;1&lt;/R&gt;&lt;C&gt;1&lt;/C&gt;&lt;D xsi:type="xsd:double"&gt;0.26647556&lt;/D&gt;&lt;/FQL&gt;&lt;FQL&gt;&lt;Q&gt;EWA^FMA_PCT_ABOVE_MAVG(200,0,,,,"PORTAGG")&lt;/Q&gt;&lt;R&gt;1&lt;/R&gt;&lt;C&gt;1&lt;/C&gt;&lt;D xsi:type="xsd:double"&gt;67.2413793103448&lt;/D&gt;&lt;/FQL&gt;&lt;FQL&gt;&lt;Q&gt;EWD^FMA_COS_DOWN("EPS","1M",+1,0,,,"PORTAGG","MEANR")&lt;/Q&gt;&lt;R&gt;1&lt;/R&gt;&lt;C&gt;1&lt;/C&gt;&lt;D xsi:type="xsd:double"&gt;16&lt;/D&gt;&lt;/FQL&gt;&lt;FQL&gt;&lt;Q&gt;EWU^FMA_COS_UP("EPS","1M",+1,0,,,"PORTAGG","MEANR")&lt;/Q&gt;&lt;R&gt;1&lt;/R&gt;&lt;C&gt;1&lt;/C&gt;&lt;D xsi:type="xsd:double"&gt;31&lt;/D&gt;&lt;/FQL&gt;&lt;FQL&gt;&lt;Q&gt;EWI^FMA_RBICS_REV_CURRENT(30, LOC, "PORTAGG")&lt;/Q&gt;&lt;R&gt;1&lt;/R&gt;&lt;C&gt;1&lt;/C&gt;&lt;D xsi:type="xsd:double"&gt;38.0511836286508&lt;/D&gt;&lt;/FQL&gt;&lt;FQL&gt;&lt;Q&gt;TRYGB10Y-FDS^FG_YIELD_NAME&lt;/Q&gt;&lt;R&gt;1&lt;/R&gt;&lt;C&gt;1&lt;/C&gt;&lt;D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xsi:type="xsd:double"&gt;1.1313179&lt;/D&gt;&lt;/FQL&gt;&lt;FQL&gt;&lt;Q&gt;DUMMY^ECON_EXPR_DATA('FDS_ECON[NTCPMIMFGSA@EME]',,,M)&lt;/Q&gt;&lt;R&gt;1&lt;/R&gt;&lt;C&gt;1&lt;/C&gt;&lt;D xsi:type="xsd:double"&gt;50.789436&lt;/D&gt;&lt;/FQL&gt;&lt;FQL&gt;&lt;Q&gt;EWD^FMA_ROE(NTMA,-20AY,NOW,FY,"PORTAGG","MEANR")&lt;/Q&gt;&lt;R&gt;20&lt;/R&gt;&lt;C&gt;1&lt;/C&gt;&lt;D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xsi:type="xsd:double"&gt;2.004&lt;/D&gt;&lt;/FQL&gt;&lt;FQL&gt;&lt;Q&gt;EWN^FMA_DIV_YLD(NTMA,-10AY,0,AM,"PORTAGG","MEANR")&lt;/Q&gt;&lt;R&gt;121&lt;/R&gt;&lt;C&gt;1&lt;/C&gt;&lt;D xsi:type="xsd:double"&gt;2.93033574002951&lt;/D&gt;&lt;D xsi:type="xsd:double"&gt;3.06632105731315&lt;/D&gt;&lt;D xsi:type="xsd:double"&gt;3.09306976451021&lt;/D&gt;&lt;D xsi:type="xsd:double"&gt;2.95784260854013&lt;/D&gt;&lt;D xsi:type="xsd:double"&gt;3.15858646354475&lt;/D&gt;&lt;D xsi:type="xsd:double"&gt;2.88604348573446&lt;/D&gt;&lt;D xsi:type="xsd:double"&gt;2.67378230696503&lt;/D&gt;&lt;D xsi:type="xsd:double"&gt;2.65446860563694&lt;/D&gt;&lt;D xsi:type="xsd:double"&gt;2.79148116632202&lt;/D&gt;&lt;D xsi:type="xsd:double"&gt;2.91415902741765&lt;/D&gt;&lt;D xsi:type="xsd:double"&gt;2.95031048369196&lt;/D&gt;&lt;D xsi:type="xsd:double"&gt;2.95260589220677&lt;/D&gt;&lt;D xsi:type="xsd:double"&gt;3.48373985946937&lt;/D&gt;&lt;D xsi:type="xsd:double"&gt;3.47955231644234&lt;/D&gt;&lt;D xsi:type="xsd:double"&gt;3.19297372430739&lt;/D&gt;&lt;D xsi:type="xsd:double"&gt;3.24592202388408&lt;/D&gt;&lt;D xsi:type="xsd:double"&gt;3.20052054598147&lt;/D&gt;&lt;D xsi:type="xsd:double"&gt;3.43624703398987&lt;/D&gt;&lt;D xsi:type="xsd:double"&gt;3.30689514791493&lt;/D&gt;&lt;D xsi:type="xsd:double"&gt;3.38143002549504&lt;/D&gt;&lt;D xsi:type="xsd:double"&gt;3.43869656359934&lt;/D&gt;&lt;D xsi:type="xsd:double"&gt;3.15820379646118&lt;/D&gt;&lt;D xsi:type="xsd:double"&gt;3.39737525655792&lt;/D&gt;&lt;D xsi:type="xsd:double"&gt;3.19458960729355&lt;/D&gt;&lt;D xsi:type="xsd:double"&gt;3.06719574638024&lt;/D&gt;&lt;D xsi:type="xsd:double"&gt;3.0944106279998&lt;/D&gt;&lt;D xsi:type="xsd:double"&gt;3.22947777603248&lt;/D&gt;&lt;D xsi:type="xsd:double"&gt;3.14444759913075&lt;/D&gt;&lt;D xsi:type="xsd:double"&gt;2.9476728785014&lt;/D&gt;&lt;D xsi:type="xsd:double"&gt;2.9453471749988&lt;/D&gt;&lt;D xsi:type="xsd:double"&gt;2.81676394391233&lt;/D&gt;&lt;D xsi:type="xsd:double"&gt;2.77487923005365&lt;/D&gt;&lt;D xsi:type="xsd:double"&gt;2.68732243535339&lt;/D&gt;&lt;D xsi:type="xsd:double"&gt;2.71048910749052&lt;/D&gt;&lt;D xsi:type="xsd:double"&gt;2.80503410008985&lt;/D&gt;&lt;D xsi:type="xsd:double"&gt;2.75012306960095&lt;/D&gt;&lt;D xsi:type="xsd:double"&gt;2.88661885254068&lt;/D&gt;&lt;D xsi:type="xsd:double"&gt;2.76771809692576&lt;/D&gt;&lt;D xsi:type="xsd:double"&gt;2.74329851679338&lt;/D&gt;&lt;D xsi:type="xsd:double"&gt;2.84108729005295&lt;/D&gt;&lt;D xsi:type="xsd:double"&gt;2.79701804588147&lt;/D&gt;&lt;D xsi:type="xsd:double"&gt;2.88988130300507&lt;/D&gt;&lt;D xsi:type="xsd:double"&gt;2.97583006812109&lt;/D&gt;&lt;D xsi:type="xsd:double"&gt;2.95117520170553&lt;/D&gt;&lt;D xsi:type="xsd:double"&gt;2.93207103567599&lt;/D&gt;&lt;D xsi:type="xsd:double"&gt;2.8587218713648&lt;/D&gt;&lt;D xsi:type="xsd:double"&gt;2.9637725348024&lt;/D&gt;&lt;D xsi:type="xsd:double"&gt;2.8361045196147&lt;/D&gt;&lt;D xsi:type="xsd:double"&gt;2.98091449728567&lt;/D&gt;&lt;D xsi:type="xsd:double"&gt;3.07769270807318&lt;/D&gt;&lt;D xsi:type="xsd:double"&gt;3.21596130063082&lt;/D&gt;&lt;D xsi:type="xsd:double"&gt;3.22002155234071&lt;/D&gt;&lt;D xsi:type="xsd:double"&gt;3.45552055978227&lt;/D&gt;&lt;D xsi:type="xsd:double"&gt;3.20372267238615&lt;/D&gt;&lt;D xsi:type="xsd:double"&gt;3.10059508096587&lt;/D&gt;&lt;D xsi:type="xsd:double"&gt;3.00265218336253&lt;/D&gt;&lt;D xsi:type="xsd:double"&gt;2.95313298217354&lt;/D&gt;&lt;D xsi:type="xsd:double"&gt;3.14794910390812&lt;/D&gt;&lt;D xsi:type="xsd:double"&gt;2.96598196137378&lt;/D&gt;&lt;D xsi:type="xsd:double"&gt;3.05106113929762&lt;/D&gt;&lt;D xsi:type="xsd:double"&gt;2.88467962833924&lt;/D&gt;&lt;D xsi:type="xsd:double"&gt;2.81032375622627&lt;/D&gt;&lt;D xsi:type="xsd:double"&gt;2.68222946995073&lt;/D&gt;&lt;D xsi:type="xsd:double"&gt;2.67445811209401&lt;/D&gt;&lt;D xsi:type="xsd:double"&gt;2.57692311266818&lt;/D&gt;&lt;D xsi:type="xsd:double"&gt;2.57973266604182&lt;/D&gt;&lt;D xsi:type="xsd:double"&gt;2.81135472329945&lt;/D&gt;&lt;D xsi:type="xsd:double"&gt;3.2048560582471&lt;/D&gt;&lt;D xsi:type="xsd:double"&gt;2.71244942695057&lt;/D&gt;&lt;D xsi:type="xsd:double"&gt;2.34175617970438&lt;/D&gt;&lt;D xsi:type="xsd:double"&gt;2.34370972399241&lt;/D&gt;&lt;D xsi:type="xsd:double"&gt;2.34955145188407&lt;/D&gt;&lt;D xsi:type="xsd:double"&gt;2.35778111984221&lt;/D&gt;&lt;D xsi:type="xsd:double"&gt;2.31270488516635&lt;/D&gt;&lt;D xsi:type="xsd:double"&gt;2.2537600410316&lt;/D&gt;&lt;D xsi:type="xsd:double"&gt;2.05513811422638&lt;/D&gt;&lt;D xsi:type="xsd:double"&gt;1.94949788535239&lt;/D&gt;&lt;D xsi:type="xsd:double"&gt;1.94041706196809&lt;/D&gt;&lt;D xsi:type="xsd:double"&gt;2.11093874146747&lt;/D&gt;&lt;D xsi:type="xsd:double"&gt;1.91976107583985&lt;/D&gt;&lt;D xsi:type="xsd:double"&gt;1.95555352108733&lt;/D&gt;&lt;D xsi:type="xsd:double"&gt;2.00071758896601&lt;/D&gt;&lt;D xsi:type="xsd:double"&gt;2.00869469453035&lt;/D&gt;&lt;D xsi:type="xsd:double"&gt;1.91637787227528&lt;/D&gt;&lt;D xsi:type="xsd:double"&gt;1.83825568935758&lt;/D&gt;&lt;D xsi:type="xsd:double"&gt;1.97452971409361&lt;/D&gt;&lt;D xsi:type="xsd:double"&gt;1.84750184152742&lt;/D&gt;&lt;D xsi:type="xsd:double"&gt;2.00595870564382&lt;/D&gt;&lt;D xsi:type="xsd:double"&gt;1.95152804079864&lt;/D&gt;&lt;D xsi:type="xsd:double"&gt;2.23184375197412&lt;/D&gt;&lt;D xsi:type="xsd:double"&gt;2.49780948537359&lt;/D&gt;&lt;D xsi:type="xsd:double"&gt;2.23411431119488&lt;/D&gt;&lt;D xsi:type="xsd:double"&gt;2.45294463824389&lt;/D&gt;&lt;D xsi:type="xsd:double"&gt;2.56107238147737&lt;/D&gt;&lt;D xsi:type="xsd:double"&gt;3.54405538041597&lt;/D&gt;&lt;D xsi:type="xsd:double"&gt;3.10424593651706&lt;/D&gt;&lt;D xsi:type="xsd:double"&gt;3.79304013172156&lt;/D&gt;&lt;D xsi:type="xsd:double"&gt;2.94803208130452&lt;/D&gt;&lt;D xsi:type="xsd:double"&gt;2.94884023564603&lt;/D&gt;&lt;D xsi:type="xsd:double"&gt;2.65423073033396&lt;/D&gt;&lt;D xsi:type="xsd:double"&gt;2.69353072237264&lt;/D&gt;&lt;D xsi:type="xsd:double"&gt;2.50476079928558&lt;/D&gt;&lt;D xsi:type="xsd:double"&gt;2.62721852044839&lt;/D&gt;&lt;D xsi:type="xsd:double"&gt;2.68677486782611&lt;/D&gt;&lt;D xsi:type="xsd:double"&gt;2.68633971153875&lt;/D&gt;&lt;D xsi:type="xsd:double"&gt;2.69559219844694&lt;/D&gt;&lt;D xsi:type="xsd:double"&gt;2.70635926653504&lt;/D&gt;&lt;D xsi:type="xsd:double"&gt;2.72530884733243&lt;/D&gt;&lt;D xsi:type="xsd:double"&gt;2.8888888516161&lt;/D&gt;&lt;D xsi:type="xsd:double"&gt;3.06664902254745&lt;/D&gt;&lt;D xsi:type="xsd:double"&gt;2.97389703622563&lt;/D&gt;&lt;D xsi:type="xsd:double"&gt;2.77314407999953&lt;/D&gt;&lt;D xsi:type="xsd:double"&gt;2.74054586513354&lt;/D&gt;&lt;D xsi:type="xsd:double"&gt;2.5455951475776&lt;/D&gt;&lt;D xsi:type="xsd:double"&gt;2.60244273254941&lt;/D&gt;&lt;D xsi:type="xsd:double"&gt;2.53265055734304&lt;/D&gt;&lt;D xsi:type="xsd:double"&gt;2.56068016391766&lt;/D&gt;&lt;D xsi:type="xsd:double"&gt;2.41220163483578&lt;/D&gt;&lt;D xsi:type="xsd:double"&gt;2.4632722374129&lt;/D&gt;&lt;D xsi:type="xsd:double"&gt;2.77292892408328&lt;/D&gt;&lt;D xsi:type="xsd:double"&gt;2.63011958163812&lt;/D&gt;&lt;/FQL&gt;&lt;FQL&gt;&lt;Q&gt;SPY^FMA_PE(NTMA,-10AY,0,AM,"PORTAGG","MEANR")&lt;/Q&gt;&lt;R&gt;121&lt;/R&gt;&lt;C&gt;1&lt;/C&gt;&lt;D xsi:type="xsd:double"&gt;15.3598336414679&lt;/D&gt;&lt;D xsi:type="xsd:double"&gt;14.9925693310257&lt;/D&gt;&lt;D xsi:type="xsd:double"&gt;15.5163598376313&lt;/D&gt;&lt;D xsi:type="xsd:double"&gt;15.9668267734917&lt;/D&gt;&lt;D xsi:type="xsd:double"&gt;15.6819149312829&lt;/D&gt;&lt;D xsi:type="xsd:double"&gt;16.5878646735978&lt;/D&gt;&lt;D xsi:type="xsd:double"&gt;16.8600893209594&lt;/D&gt;&lt;D xsi:type="xsd:double"&gt;16.4721081381795&lt;/D&gt;&lt;D xsi:type="xsd:double"&gt;16.5326570034478&lt;/D&gt;&lt;D xsi:type="xsd:double"&gt;16.4047314613622&lt;/D&gt;&lt;D xsi:type="xsd:double"&gt;16.2167847939528&lt;/D&gt;&lt;D xsi:type="xsd:double"&gt;16.3932443570452&lt;/D&gt;&lt;D xsi:type="xsd:double"&gt;14.9541919634132&lt;/D&gt;&lt;D xsi:type="xsd:double"&gt;15.4902748292761&lt;/D&gt;&lt;D xsi:type="xsd:double"&gt;16.4789268426628&lt;/D&gt;&lt;D xsi:type="xsd:double"&gt;16.3317084868427&lt;/D&gt;&lt;D xsi:type="xsd:double"&gt;15.7689703310886&lt;/D&gt;&lt;D xsi:type="xsd:double"&gt;15.5099438140132&lt;/D&gt;&lt;D xsi:type="xsd:double"&gt;15.5167363536305&lt;/D&gt;&lt;D xsi:type="xsd:double"&gt;16.5004635460184&lt;/D&gt;&lt;D xsi:type="xsd:double"&gt;16.5226770167304&lt;/D&gt;&lt;D xsi:type="xsd:double"&gt;16.5924966240686&lt;/D&gt;&lt;D xsi:type="xsd:double"&gt;16.4044061379315&lt;/D&gt;&lt;D xsi:type="xsd:double"&gt;17.0063753894613&lt;/D&gt;&lt;D xsi:type="xsd:double"&gt;16.8353987793995&lt;/D&gt;&lt;D xsi:type="xsd:double"&gt;16.5639525419441&lt;/D&gt;&lt;D xsi:type="xsd:double"&gt;15.9314009319239&lt;/D&gt;&lt;D xsi:type="xsd:double"&gt;16.6997944747866&lt;/D&gt;&lt;D xsi:type="xsd:double"&gt;17.0135128066702&lt;/D&gt;&lt;D xsi:type="xsd:double"&gt;17.2007565377716&lt;/D&gt;&lt;D xsi:type="xsd:double"&gt;17.7918478206949&lt;/D&gt;&lt;D xsi:type="xsd:double"&gt;17.4104883832848&lt;/D&gt;&lt;D xsi:type="xsd:double"&gt;17.5232922034499&lt;/D&gt;&lt;D xsi:type="xsd:double"&gt;17.6331242944392&lt;/D&gt;&lt;D xsi:type="xsd:double"&gt;17.4588823444477&lt;/D&gt;&lt;D xsi:type="xsd:double"&gt;17.6558176903749&lt;/D&gt;&lt;D xsi:type="xsd:double"&gt;17.3768991343379&lt;/D&gt;&lt;D xsi:type="xsd:double"&gt;17.9304603321996&lt;/D&gt;&lt;D xsi:type</t>
        </r>
      </text>
    </comment>
    <comment ref="A2" authorId="0" shapeId="0" xr:uid="{0D2C462F-65C5-4737-9D8A-A6CC32EDA3CE}">
      <text>
        <r>
          <rPr>
            <b/>
            <sz val="9"/>
            <color indexed="81"/>
            <rFont val="Tahoma"/>
            <charset val="1"/>
          </rPr>
          <t>="xsd:double"&gt;17.9873893505642&lt;/D&gt;&lt;D xsi:type="xsd:double"&gt;18.0866575684321&lt;/D&gt;&lt;D xsi:type="xsd:double"&gt;18.376298371219&lt;/D&gt;&lt;D xsi:type="xsd:double"&gt;16.7118283944256&lt;/D&gt;&lt;D xsi:type="xsd:double"&gt;16.9030643254216&lt;/D&gt;&lt;D xsi:type="xsd:double"&gt;16.4303864654268&lt;/D&gt;&lt;D xsi:type="xsd:double"&gt;16.1223922939324&lt;/D&gt;&lt;D xsi:type="xsd:double"&gt;16.4250852220259&lt;/D&gt;&lt;D xsi:type="xsd:double"&gt;16.2030121280119&lt;/D&gt;&lt;D xsi:type="xsd:double"&gt;16.5791208014203&lt;/D&gt;&lt;D xsi:type="xsd:double"&gt;16.7088875166832&lt;/D&gt;&lt;D xsi:type="xsd:double"&gt;16.5707543037262&lt;/D&gt;&lt;D xsi:type="xsd:double"&gt;15.6428679446953&lt;/D&gt;&lt;D xsi:type="xsd:double"&gt;15.3892957579238&lt;/D&gt;&lt;D xsi:type="xsd:double"&gt;14.6350443624539&lt;/D&gt;&lt;D xsi:type="xsd:double"&gt;15.9539109523812&lt;/D&gt;&lt;D xsi:type="xsd:double"&gt;16.2322862703193&lt;/D&gt;&lt;D xsi:type="xsd:double"&gt;16.7576232046103&lt;/D&gt;&lt;D xsi:type="xsd:double"&gt;16.907555054394&lt;/D&gt;&lt;D xsi:type="xsd:double"&gt;16.0963657413508&lt;/D&gt;&lt;D xsi:type="xsd:double"&gt;17.0111406748056&lt;/D&gt;&lt;D xsi:type="xsd:double"&gt;16.1656863780378&lt;/D&gt;&lt;D xsi:type="xsd:double"&gt;16.8272270759491&lt;/D&gt;&lt;D xsi:type="xsd:double"&gt;16.6653498838854&lt;/D&gt;&lt;D xsi:type="xsd:double"&gt;17.3663214588975&lt;/D&gt;&lt;D xsi:type="xsd:double"&gt;17.5617192318576&lt;/D&gt;&lt;D xsi:type="xsd:double"&gt;18.1692256097751&lt;/D&gt;&lt;D xsi:type="xsd:double"&gt;18.7075869592928&lt;/D&gt;&lt;D xsi:type="xsd:double"&gt;17.0050861518873&lt;/D&gt;&lt;D xsi:type="xsd:double"&gt;15.4150159218387&lt;/D&gt;&lt;D xsi:type="xsd:double"&gt;20.2276448182214&lt;/D&gt;&lt;D xsi:type="xsd:double"&gt;22.640351088072&lt;/D&gt;&lt;D xsi:type="xsd:double"&gt;21.8530127479458&lt;/D&gt;&lt;D xsi:type="xsd:double"&gt;22.1892056956926&lt;/D&gt;&lt;D xsi:type="xsd:double"&gt;22.3212655920208&lt;/D&gt;&lt;D xsi:type="xsd:double"&gt;21.712792488608&lt;/D&gt;&lt;D xsi:type="xsd:double"&gt;21.5487265793235&lt;/D&gt;&lt;D xsi:type="xsd:double"&gt;22.1743846105969&lt;/D&gt;&lt;D xsi:type="xsd:double"&gt;22.1819964519579&lt;/D&gt;&lt;D xsi:type="xsd:double"&gt;22.0662875385939&lt;/D&gt;&lt;D xsi:type="xsd:double"&gt;21.4655747458291&lt;/D&gt;&lt;D xsi:type="xsd:double"&gt;22.3144983714268&lt;/D&gt;&lt;D xsi:type="xsd:double"&gt;21.4406551411321&lt;/D&gt;&lt;D xsi:type="xsd:double"&gt;21.3040721711001&lt;/D&gt;&lt;D xsi:type="xsd:double"&gt;21.5927825251795&lt;/D&gt;&lt;D xsi:type="xsd:double"&gt;21.0262128506295&lt;/D&gt;&lt;D xsi:type="xsd:double"&gt;21.2531059596773&lt;/D&gt;&lt;D xsi:type="xsd:double"&gt;20.2431421854344&lt;/D&gt;&lt;D xsi:type="xsd:double"&gt;21.4617578686633&lt;/D&gt;&lt;D xsi:type="xsd:double"&gt;20.5356980613735&lt;/D&gt;&lt;D xsi:type="xsd:double"&gt;20.9716763514432&lt;/D&gt;&lt;D xsi:type="xsd:double"&gt;19.8383787580587&lt;/D&gt;&lt;D xsi:type="xsd:double"&gt;18.8603319021138&lt;/D&gt;&lt;D xsi:type="xsd:double"&gt;19.378285248609&lt;/D&gt;&lt;D xsi:type="xsd:double"&gt;17.5582595317346&lt;/D&gt;&lt;D xsi:type="xsd:double"&gt;17.2338444166314&lt;/D&gt;&lt;D xsi:type="xsd:double"&gt;15.9865009395209&lt;/D&gt;&lt;D xsi:type="xsd:double"&gt;17.4881973033582&lt;/D&gt;&lt;D xsi:type="xsd:double"&gt;16.5141806600696&lt;/D&gt;&lt;D xsi:type="xsd:double"&gt;15.9856944054262&lt;/D&gt;&lt;D xsi:type="xsd:double"&gt;16.3196021839727&lt;/D&gt;&lt;D xsi:type="xsd:double"&gt;17.2806879991675&lt;/D&gt;&lt;D xsi:type="xsd:double"&gt;16.5259133752291&lt;/D&gt;&lt;D xsi:type="xsd:double"&gt;18.2600208840508&lt;/D&gt;&lt;D xsi:type="xsd:double"&gt;17.80295047053&lt;/D&gt;&lt;D xsi:type="xsd:double"&gt;18.0311717592019&lt;/D&gt;&lt;D xsi:type="xsd:double"&gt;18.013880202322&lt;/D&gt;&lt;D xsi:type="xsd:double"&gt;18.4624161594313&lt;/D&gt;&lt;D xsi:type="xsd:double"&gt;19.0980763565039&lt;/D&gt;&lt;D xsi:type="xsd:double"&gt;19.0135225633405&lt;/D&gt;&lt;D xsi:type="xsd:double"&gt;18.7827167009342&lt;/D&gt;&lt;D xsi:type="xsd:double"&gt;17.7123567452707&lt;/D&gt;&lt;D xsi:type="xsd:double"&gt;18.0386986210779&lt;/D&gt;&lt;D xsi:type="xsd:double"&gt;18.6929895284547&lt;/D&gt;&lt;D xsi:type="xsd:double"&gt;19.2063318083332&lt;/D&gt;&lt;D xsi:type="xsd:double"&gt;20.0740191164558&lt;/D&gt;&lt;D xsi:type="xsd:double"&gt;20.3650776303847&lt;/D&gt;&lt;D xsi:type="xsd:double"&gt;20.6906008037768&lt;/D&gt;&lt;D xsi:type="xsd:double"&gt;20.1556528743376&lt;/D&gt;&lt;D xsi:type="xsd:double"&gt;20.7265749243144&lt;/D&gt;&lt;D xsi:type="xsd:double"&gt;21.3665597409789&lt;/D&gt;&lt;D xsi:type="xsd:double"&gt;19.7048252569828&lt;/D&gt;&lt;D xsi:type="xsd:double"&gt;20.7598960917396&lt;/D&gt;&lt;/FQL&gt;&lt;FQL&gt;&lt;Q&gt;EWU^FMA_PE(LTMA,-10AY,0,AM,"PORTAGG","MEANR")&lt;/Q&gt;&lt;R&gt;121&lt;/R&gt;&lt;C&gt;1&lt;/C&gt;&lt;D xsi:type="xsd:double"&gt;14.2715438638989&lt;/D&gt;&lt;D xsi:type="xsd:double"&gt;13.6852686540251&lt;/D&gt;&lt;D xsi:type="xsd:double"&gt;13.8038449365701&lt;/D&gt;&lt;D xsi:type="xsd:double"&gt;14.0599915353285&lt;/D&gt;&lt;D xsi:type="xsd:double"&gt;13.3464258553365&lt;/D&gt;&lt;D xsi:type="xsd:double"&gt;14.5097757026506&lt;/D&gt;&lt;D xsi:type="xsd:double"&gt;15.1999278026168&lt;/D&gt;&lt;D xsi:type="xsd:double"&gt;15.2601983607484&lt;/D&gt;&lt;D xsi:type="xsd:double"&gt;15.550277503084&lt;/D&gt;&lt;D xsi:type="xsd:double"&gt;15.5868895374244&lt;/D&gt;&lt;D xsi:type="xsd:double"&gt;15.5181994991463&lt;/D&gt;&lt;D xsi:type="xsd:double"&gt;15.877271693326&lt;/D&gt;&lt;D xsi:type="xsd:double"&gt;14.7873240569561&lt;/D&gt;&lt;D xsi:type="xsd:double"&gt;15.4275718145395&lt;/D&gt;&lt;D xsi:type="xsd:double"&gt;15.8523343893783&lt;/D&gt;&lt;D xsi:type="xsd:double"&gt;15.7034169706265&lt;/D&gt;&lt;D xsi:type="xsd:double"&gt;15.3882231980068&lt;/D&gt;&lt;D xsi:type="xsd:double"&gt;14.7802774680551&lt;/D&gt;&lt;D xsi:type="xsd:double"&gt;15.5936516191535&lt;/D&gt;&lt;D xsi:type="xsd:double"&gt;15.6901483127265&lt;/D&gt;&lt;D xsi:type="xsd:double"&gt;15.8121971797004&lt;/D&gt;&lt;D xsi:type="xsd:double"&gt;15.9914968248398&lt;/D&gt;&lt;D xsi:type="xsd:double"&gt;16.2533637783105&lt;/D&gt;&lt;D xsi:type="xsd:double"&gt;16.7567999863651&lt;/D&gt;&lt;D xsi:type="xsd:double"&gt;17.1492827394209&lt;/D&gt;&lt;D xsi:type="xsd:double"&gt;17.2535711612368&lt;/D&gt;&lt;D xsi:type="xsd:double"&gt;16.2431460224896&lt;/D&gt;&lt;D xsi:type="xsd:double"&gt;16.4496460437663&lt;/D&gt;&lt;D xsi:type="xsd:double"&gt;17.3076561111353&lt;/D&gt;&lt;D xsi:type="xsd:double"&gt;17.1730593944532&lt;/D&gt;&lt;D xsi:type="xsd:double"&gt;17.3620600606368&lt;/D&gt;&lt;D xsi:type="xsd:double"&gt;17.0876435451875&lt;/D&gt;&lt;D xsi:type="xsd:double"&gt;16.8590838583221&lt;/D&gt;&lt;D xsi:type="xsd:double"&gt;16.7684839533811&lt;/D&gt;&lt;D xsi:type="xsd:double"&gt;16.4396685515631&lt;/D&gt;&lt;D xsi:type="xsd:double"&gt;16.468691944279&lt;/D&gt;&lt;D xsi:type="xsd:double"&gt;15.9739734514204&lt;/D&gt;&lt;D xsi:type="xsd:double"&gt;15.89133976918&lt;/D&gt;&lt;D xsi:type="xsd:double"&gt;15.6243300350307&lt;/D&gt;&lt;D xsi:type="xsd:double"&gt;15.0861064701452&lt;/D&gt;&lt;D xsi:type="xsd:double"&gt;15.5927094309669&lt;/D&gt;&lt;D xsi:type="xsd:double"&gt;14.8136579348908&lt;/D&gt;&lt;D xsi:type="xsd:double"&gt;13.9480075810542&lt;/D&gt;&lt;D xsi:type="xsd:double"&gt;13.9460470530987&lt;/D&gt;&lt;D xsi:type="xsd:double"&gt;14.0284792862355&lt;/D&gt;&lt;D xsi:type="xsd:double"&gt;13.992016338047&lt;/D&gt;&lt;D xsi:type="xsd:double"&gt;13.807358156789&lt;/D&gt;&lt;D xsi:type="xsd:double"&gt;13.8587502045571&lt;/D&gt;&lt;D xsi:type="xsd:double"&gt;13.4298849953432&lt;/D&gt;&lt;D xsi:type="xsd:double"&gt;13.3784612273675&lt;/D&gt;&lt;D xsi:type="xsd:double"&gt;12.878598243554&lt;/D&gt;&lt;D xsi:type="xsd:double"&gt;12.5983627836019&lt;/D&gt;&lt;D xsi:type="xsd:double"&gt;12.1286869949997&lt;/D&gt;&lt;D xsi:type="xsd:double"&gt;12.8063150440656&lt;/D&gt;&lt;D xsi:type="xsd:double"&gt;12.9425490764335&lt;/D&gt;&lt;D xsi:type="xsd:double"&gt;13.0138519249314&lt;/D&gt;&lt;D xsi:type="xsd:double"&gt;13.0043341051328&lt;/D&gt;&lt;D xsi:type="xsd:double"&gt;12.8694795318226&lt;/D&gt;&lt;D xsi:type="xsd:double"&gt;13.113470520952&lt;/D&gt;&lt;D xsi:type="xsd:double"&gt;12.7908488946514&lt;/D&gt;&lt;D xsi:type="xsd:double"&gt;12.9431117460079&lt;/D&gt;&lt;D xsi:type="xsd:double"&gt;12.8431610489712&lt;/D&gt;&lt;D xsi:type="xsd:double"&gt;13.4249803835141&lt;/D&gt;&lt;D xsi:type="xsd:double"&gt;13.2965649581538&lt;/D&gt;&lt;D xsi:type="xsd:double"&gt;14.2079823267826&lt;/D&gt;&lt;D xsi:type="xsd:double"&gt;14.0101083952064&lt;/D&gt;&lt;D xsi:type="xsd:double"&gt;12.3868800705897&lt;/D&gt;&lt;D xsi:type="xsd:double"&gt;12.3474803446549&lt;/D&gt;&lt;D xsi:type="xsd:double"&gt;13.7051042781649&lt;/D&gt;&lt;D xsi:type="xsd:double"&gt;15.2101883080149&lt;/D&gt;&lt;D xsi:type="xsd:double"&gt;15.3090220568206&lt;/D&gt;&lt;D xsi:type="xsd:double"&gt;16.1764563347823&lt;/D&gt;&lt;D xsi:type="xsd:double"&gt;16.3384101262511&lt;/D&gt;&lt;D xsi:type="xsd:double"&gt;16.9198827594934&lt;/D&gt;&lt;D xsi:type="xsd:double"&gt;16.6499113448975&lt;/D&gt;&lt;D xsi:type="xsd:double"&gt;19.3746724170976&lt;/D&gt;&lt;D xsi:type="xsd:double"&gt;19.9833516403966&lt;/D&gt;&lt;D xsi:type="xsd:double"&gt;19.2756225642223&lt;/D&gt;&lt;D xsi:type="xsd:double"&gt;18.7493227921013&lt;/D&gt;&lt;D xsi:type="xsd:double"&gt;18.1584183369111&lt;/D&gt;&lt;D xsi:type="xsd:double"&gt;17.5917007470002&lt;/D&gt;&lt;D xsi:type="xsd:double"&gt;17.0557852280271&lt;/D&gt;&lt;D xsi:type="xsd:double"&gt;16.3401415047754&lt;/D&gt;&lt;D xsi:type="xsd:double"&gt;15.3754170292388&lt;/D&gt;&lt;D xsi:type="xsd:double"&gt;14.7353980770434&lt;/D&gt;&lt;D xsi:type="xsd:double"&gt;13.8487945626925&lt;/D&gt;&lt;D xsi:type="xsd:double"&gt;13.4335821302977&lt;/D&gt;&lt;D xsi:type="xsd:double"&gt;12.4710273458915&lt;/D&gt;&lt;D xsi:type="xsd:double"&gt;12.6218777992381&lt;/D&gt;&lt;D xsi:type="xsd:double"&gt;12.6552817760773&lt;/D&gt;&lt;D xsi:type="xsd:double"&gt;12.4091222467952&lt;/D&gt;&lt;D xsi:type="xsd:double"&gt;12.3064979459522&lt;/D&gt;&lt;D xsi:type="xsd:double"&gt;11.9128173919073&lt;/D&gt;&lt;D xsi:type="xsd:double"&gt;11.6970435031683&lt;/D&gt;&lt;D xsi:type="xsd:double"&gt;10.8918495458695&lt;/D&gt;&lt;D xsi:type="xsd:double"&gt;10.8441057802161&lt;/D&gt;&lt;D xsi:type="xsd:double"&gt;10.2759108780286&lt;/D&gt;&lt;D xsi:type="xsd:double"&gt;9.64292668269507&lt;/D&gt;&lt;D xsi:type="xsd:double"&gt;9.6052821907449&lt;/D&gt;&lt;D xsi:type="xsd:double"&gt;9.98787618553158&lt;/D&gt;&lt;D xsi:type="xsd:double"&gt;9.72303265725329&lt;/D&gt;&lt;D xsi:type="xsd:double"&gt;10.0982386653981&lt;/D&gt;&lt;D xsi:type="xsd:double"&gt;10.2641684349198&lt;/D&gt;&lt;D xsi:type="xsd:double"&gt;10.293736506283&lt;/D&gt;&lt;D xsi:type="xsd:double"&gt;10.3872231277721&lt;/D&gt;&lt;D xsi:type="xsd:double"&gt;10.2932315653497&lt;/D&gt;&lt;D xsi:type="xsd:double"&gt;10.3117438430338&lt;/D&gt;&lt;D xsi:type="xsd:double"&gt;10.5595951539584&lt;/D&gt;&lt;D xsi:type="xsd:double"&gt;10.4788856110153&lt;/D&gt;&lt;D xsi:type="xsd:double"&gt;10.3795975056136&lt;/D&gt;&lt;D xsi:type="xsd:double"&gt;10.5249715971966&lt;/D&gt;&lt;D xsi:type="xsd:double"&gt;10.87976226457&lt;/D&gt;&lt;D xsi:type="xsd:double"&gt;11.3254325687792&lt;/D&gt;&lt;D xsi:type="xsd:double"&gt;11.2037159631989&lt;/D&gt;&lt;D xsi:type="xsd:double"&gt;11.4444025831339&lt;/D&gt;&lt;D xsi:type="xsd:double"&gt;11.5315428177804&lt;/D&gt;&lt;D xsi:type="xsd:double"&gt;11.6311374829647&lt;/D&gt;&lt;D xsi:type="xsd:double"&gt;11.6913096459391&lt;/D&gt;&lt;D xsi:type="xsd:double"&gt;11.709471336484&lt;/D&gt;&lt;D xsi:type="xsd:double"&gt;11.624672172377&lt;/D&gt;&lt;D xsi:type="xsd:double"&gt;12.1503280892052&lt;/D&gt;&lt;/FQL&gt;&lt;FQL&gt;&lt;Q&gt;WL-FDS^MAX(FG_PRICE(0,-5AY))&lt;/Q&gt;&lt;R&gt;1&lt;/R&gt;&lt;C&gt;1&lt;/C&gt;&lt;D xsi:type="xsd:double"&gt;763.4&lt;/D&gt;&lt;/FQL&gt;&lt;FQL&gt;&lt;Q&gt;FC0000US^FG_PRICE(0)&lt;/Q&gt;&lt;R&gt;1&lt;/R&gt;&lt;C&gt;1&lt;/C&gt;&lt;D xsi:type="xsd:double"&gt;411.69876&lt;/D&gt;&lt;/FQL&gt;&lt;FQL&gt;&lt;Q&gt;FC0000CA^FG_PRICE(0)&lt;/Q&gt;&lt;R&gt;1&lt;/R&gt;&lt;C&gt;1&lt;/C&gt;&lt;D xsi:type="xsd:double"&gt;304.46582&lt;/D&gt;&lt;/FQL&gt;&lt;FQL&gt;&lt;Q&gt;EWD^FG_PRICE_MAVG(0,,,,200)&lt;/Q&gt;&lt;R&gt;1&lt;/R&gt;&lt;C&gt;1&lt;/C&gt;&lt;D xsi:type="xsd:double"&gt;39.444626&lt;/D&gt;&lt;/FQL&gt;&lt;FQL&gt;&lt;Q&gt;QQQ^FG_PRICE_MAVG(0,,,,200)&lt;/Q&gt;&lt;R&gt;1&lt;/R&gt;&lt;C&gt;1&lt;/C&gt;&lt;D xsi:type="xsd:double"&gt;441.06555&lt;/D&gt;&lt;/FQL&gt;&lt;FQL&gt;&lt;Q&gt;EWG^FG_PRICE_MAVG(0,,,,200)&lt;/Q&gt;&lt;R&gt;1&lt;/R&gt;&lt;C&gt;1&lt;/C&gt;&lt;D xsi:type="xsd:double"&gt;30.5162&lt;/D&gt;&lt;/FQL&gt;&lt;FQL&gt;&lt;Q&gt;EWI^FG_COMPANY_NAME&lt;/Q&gt;&lt;R&gt;1&lt;/R&gt;&lt;C&gt;1&lt;/C&gt;&lt;D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xsi:type="xsd:double"&gt;0.87538093&lt;/D&gt;&lt;/FQL&gt;&lt;FQL&gt;&lt;Q&gt;EWJ^FG_TOTAL_RETURNC(0,-12AM)&lt;/Q&gt;&lt;R&gt;1&lt;/R&gt;&lt;C&gt;1&lt;/C&gt;&lt;D xsi:type="xsd:double"&gt;16.174866&lt;/D&gt;&lt;/FQL&gt;&lt;FQL&gt;&lt;Q&gt;URTH^PERCENT_CHANGE(FMA_EPS(+1,0,,,,"PORTAGG","MEAN"),FMA_EPS(+1,-1AM,,,,"PORTAGG","MEAN"))&lt;/Q&gt;&lt;R&gt;1&lt;/R&gt;&lt;C&gt;1&lt;/C&gt;&lt;D xsi:type="xsd:double"&gt;0.0866452102992222&lt;/D&gt;&lt;/FQL&gt;&lt;FQL&gt;&lt;Q&gt;EWQ^P_PRICE(0)/P_PRICE_LOW_PR(0,,,,,,"PRICE","INTRA","52W")-1&lt;/Q&gt;&lt;R&gt;1&lt;/R&gt;&lt;C&gt;1&lt;/C&gt;&lt;D xsi:type="xsd:double"&gt;0.15953648&lt;/D&gt;&lt;/FQL&gt;&lt;FQL&gt;&lt;Q&gt;CAGDPY@FR^EE_ACTUAL_ANNUAL(MED,0)&lt;/Q&gt;&lt;R&gt;1&lt;/R&gt;&lt;C&gt;1&lt;/C&gt;&lt;D xsi:type="xsd:double"&gt;-1.01989766349816&lt;/D&gt;&lt;/FQL&gt;&lt;FQL&gt;&lt;Q&gt;CAGDPY@AU^EE_ACTUAL_ANNUAL(MED,0)&lt;/Q&gt;&lt;R&gt;1&lt;/R&gt;&lt;C&gt;1&lt;/C&gt;&lt;D xsi:type="xsd:double"&gt;0.252467670960909&lt;/D&gt;&lt;/FQL&gt;&lt;FQL&gt;&lt;Q&gt;USDITL^FG_PRICE_CHANGE(0,-1AM)&lt;/Q&gt;&lt;R&gt;1&lt;/R&gt;&lt;C&gt;1&lt;/C&gt;&lt;D xsi:type="xsd:double"&gt;-0.89809895&lt;/D&gt;&lt;/FQL&gt;&lt;FQL&gt;&lt;Q&gt;USDANG^FG_PRICE_CHANGE(0,-1AM)&lt;/Q&gt;&lt;R&gt;1&lt;/R&gt;&lt;C&gt;1&lt;/C&gt;&lt;D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xsi:type="xsd:double"&gt;-3.0324876&lt;/D&gt;&lt;/FQL&gt;&lt;FQL&gt;&lt;Q&gt;USDJPY^FG_PRICE_CHANGE(0,-1AM)&lt;/Q&gt;&lt;R&gt;1&lt;/R&gt;&lt;C&gt;1&lt;/C&gt;&lt;D xsi:type="xsd:double"&gt;0.96099377&lt;/D&gt;&lt;/FQL&gt;&lt;FQL&gt;&lt;Q&gt;USDCAD^FG_PRICE_CHANGE(0,-1AM)&lt;/Q&gt;&lt;R&gt;1&lt;/R&gt;&lt;C&gt;1&lt;/C&gt;&lt;D xsi:type="xsd:double"&gt;-2.3194432&lt;/D&gt;&lt;/FQL&gt;&lt;FQL&gt;&lt;Q&gt;USDNZD^FG_PRICE_CHANGE(0,-1AM)&lt;/Q&gt;&lt;R&gt;1&lt;/R&gt;&lt;C&gt;1&lt;/C&gt;&lt;D xsi:type="xsd:double"&gt;-4.41615&lt;/D&gt;&lt;/FQL&gt;&lt;FQL&gt;&lt;Q&gt;ENZL^FMA_EPS(NTMA,-20AY,0,CY,,"PORTAGG","MEANR")&lt;/Q&gt;&lt;R&gt;20&lt;/R&gt;&lt;C&gt;1&lt;/C&gt;&lt;D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xsi:type="xsd:double"&gt;4.7014&lt;/D&gt;&lt;D xsi:type="xsd:double"&gt;-8.373779&lt;/D&gt;&lt;D xsi:type="xsd:double"&gt;-4.0397406&lt;/D&gt;&lt;D xsi:type="xsd:double"&gt;2.2084236&lt;/D&gt;&lt;D xsi:type="xsd:double"&gt;-12.019372&lt;/D&gt;&lt;D xsi:type="xsd:double"&gt;9.659969&lt;/D&gt;&lt;D xsi:type="xsd:double"&gt;3.4531355&lt;/D&gt;&lt;D xsi:type="xsd:double"&gt;2.8610349&lt;/D&gt;&lt;D xsi:type="xsd:double"&gt;-0.39735436&lt;/D&gt;&lt;D xsi:type="xsd:double"&gt;1.8617034&lt;/D&gt;&lt;D xsi:type="xsd:double"&gt;-0.49664974&lt;/D&gt;&lt;D xsi:type="xsd:double"&gt;3.5380602&lt;/D&gt;&lt;D xsi:type="xsd:double"&gt;-7.672471&lt;/D&gt;&lt;D xsi:type="xsd:double"&gt;3.910613&lt;/D&gt;&lt;D xsi:type="xsd:double"&gt;-2.4865568&lt;/D&gt;&lt;D xsi:type="xsd:double"&gt;0.06891489&lt;/D&gt;&lt;D xsi:type="xsd:double"&gt;-6.7438483&lt;/D&gt;&lt;D xsi:type="xsd:double"&gt;-15.185189&lt;/D&gt;&lt;D xsi:type="xsd:double"&gt;4.366815&lt;/D&gt;&lt;D xsi:type="xsd:double"&gt;-3.6820054&lt;/D&gt;&lt;D xsi:type="xsd:double"&gt;5.4735065&lt;/D&gt;&lt;D xsi:type="xsd:double"&gt;-0.74135065&lt;/D&gt;&lt;D xsi:type="xsd:double"&gt;-11.319256&lt;/D&gt;&lt;D xsi:type="xsd:double"&gt;5.293548&lt;/D&gt;&lt;D xsi:type="xsd:double"&gt;4.844618&lt;/D&gt;&lt;D xsi:type="xsd:double"&gt;-3.7489116&lt;/D&gt;&lt;D xsi:type="xsd:double"&gt;-1.9927561&lt;/D&gt;&lt;D xsi:type="xsd:double"&gt;3.0961156&lt;/D&gt;&lt;D xsi:type="xsd:double"&gt;12.638987&lt;/D&gt;&lt;D xsi:type="xsd:double"&gt;-2.409643&lt;/D&gt;&lt;D xsi:type="xsd:double"&gt;0.94650984&lt;/D&gt;&lt;D xsi:type="xsd:double"&gt;3.2205462&lt;/D&gt;&lt;D xsi:type="xsd:double"&gt;10.900474&lt;/D&gt;&lt;D xsi:type="xsd:double"&gt;-0.42735338&lt;/D&gt;&lt;D xsi:type="xsd:double"&gt;1.5651703&lt;/D&gt;&lt;D xsi:type="xsd:double"&gt;8.605242&lt;/D&gt;&lt;D xsi:type="xsd:double"&gt;-0.23110509&lt;/D&gt;&lt;D xsi:type="xsd:double"&gt;2.1508932&lt;/D&gt;&lt;D xsi:type="xsd:double"&gt;1.1337876&lt;/D&gt;&lt;D xsi:type="xsd:double"&gt;-1.121074&lt;/D&gt;&lt;D xsi:type="xsd:double"&gt;3.7438393&lt;/D&gt;&lt;D xsi:type="xsd:double"&gt;-0.43956637&lt;/D&gt;&lt;D xsi:type="xsd:double"&gt;-0.91453195&lt;/D&gt;&lt;D xsi:type="xsd:double"&gt;3.9147139&lt;/D&gt;&lt;D xsi:type="xsd:double"&gt;4.1041374&lt;/D&gt;&lt;D xsi:type="xsd:double"&gt;-11.738753&lt;/D&gt;&lt;D xsi:type="xsd:double"&gt;0.7804036&lt;/D&gt;&lt;D xsi:type="xsd:double"&gt;-1.8701077&lt;/D&gt;&lt;D xsi:type="xsd:double"&gt;-4.331255&lt;/D&gt;&lt;D xsi:type="xsd:double"&gt;-1.9195974&lt;/D&gt;&lt;D xsi:type="xsd:double"&gt;-5.391431&lt;/D&gt;&lt;D xsi:type="xsd:double"&gt;-1.8735409&lt;/D&gt;&lt;D xsi:type="xsd:double"&gt;0.3109932&lt;/D&gt;&lt;D xsi:type="xsd:double"&gt;5.5020094&lt;/D&gt;&lt;D xsi:type="xsd:double"&gt;3.1594992&lt;/D&gt;&lt;D xsi:type="xsd:double"&gt;4.280448&lt;/D&gt;&lt;D xsi:type="xsd:double"&gt;-0.42462945&lt;/D&gt;&lt;D xsi:type="xsd:double"&gt;-5.294955&lt;/D&gt;&lt;D xsi:type="xsd:double"&gt;9.343123&lt;/D&gt;&lt;D xsi:type="xsd:double"&gt;-5.8948874&lt;/D&gt;&lt;D xsi:type="xsd:double"&gt;4.3396235&lt;/D&gt;&lt;D xsi:type="xsd:double"&gt;-2.5316417&lt;/D&gt;&lt;D xsi:type="xsd:double"&gt;8.979595&lt;/D&gt;&lt;D xsi:type="xsd:double"&gt;-1.940763&lt;/D&gt;&lt;D xsi:type="xsd:double"&gt;3.1087518&lt;/D&gt;&lt;D xsi:type="xsd:double"&gt;1.1529326&lt;/D&gt;&lt;D xsi:type="xsd:double"&gt;-10.626888&lt;/D&gt;&lt;D xsi:type="xsd:double"&gt;-26.51913&lt;/D&gt;&lt;D xsi:type="xsd:double"&gt;4.849422&lt;/D&gt;&lt;D xsi:type="xsd:double"&gt;22.103203&lt;/D&gt;&lt;D xsi:type="xsd:double"&gt;-0.9682894&lt;/D&gt;&lt;D xsi:type="xsd:double"&gt;4.678595&lt;/D&gt;&lt;D xsi:type="xsd:double"&gt;-0.73843&lt;/D&gt;&lt;D xsi:type="xsd:double"&gt;-2.2318006&lt;/D&gt;&lt;D xsi:type="xsd:double"&gt;1.5218258&lt;/D&gt;&lt;D xsi:type="xsd:double"&gt;15.384615&lt;/D&gt;&lt;D xsi:type="xsd:double"&gt;2.894187&lt;/D&gt;&lt;D xsi:type="xsd:double"&gt;1.8425465&lt;/D&gt;&lt;D xsi:type="xsd:double"&gt;-0.5921066&lt;/D&gt;&lt;D xsi:type="xsd:double"&gt;7.246864&lt;/D&gt;&lt;D xsi:type="xsd:double"&gt;-1.0181963&lt;/D&gt;&lt;D xsi:type="xsd:double"&gt;6.327927&lt;/D&gt;&lt;D xsi:type="xsd:double"&gt;-3.4692883&lt;/D&gt;&lt;D xsi:type="xsd:double"&gt;0.76851845&lt;/D&gt;&lt;D xsi:type="xsd:double"&gt;1.0067225&lt;/D&gt;&lt;D xsi:type="xsd:double"&gt;-2.9900372&lt;/D&gt;&lt;D xsi:type="xsd:double"&gt;7.0361257&lt;/D&gt;&lt;D xsi:type="xsd:double"&gt;-8.115185&lt;/D&gt;&lt;D xsi:type="xsd:double"&gt;7.010412&lt;/D&gt;&lt;D xsi:type="xsd:double"&gt;-1.8901944&lt;/D&gt;&lt;D xsi:type="xsd:double"&gt;-18.715595&lt;/D&gt;&lt;D xsi:type="xsd:double"&gt;10.308504&lt;/D&gt;&lt;D xsi:type="xsd:double"&gt;-7.0259213&lt;/D&gt;&lt;D xsi:type="xsd:double"&gt;3.99853&lt;/D&gt;&lt;D xsi:type="xsd:double"&gt;-15.399438&lt;/D&gt;&lt;D xsi:type="xsd:double"&gt;5.801463&lt;/D&gt;&lt;D xsi:type="xsd:double"&gt;-7.3517504&lt;/D&gt;&lt;D xsi:type="xsd:double"&gt;-0.35072565&lt;/D&gt;&lt;D xsi:type="xsd:double"&gt;9.986806&lt;/D&gt;&lt;D xsi:type="xsd:double"&gt;10.640001&lt;/D&gt;&lt;D xsi:type="xsd:double"&gt;1.7605782&lt;/D&gt;&lt;D xsi:type="xsd:double"&gt;8.366394&lt;/D&gt;&lt;D xsi:type="xsd:double"&gt;2.5291204&lt;/D&gt;&lt;D xsi:type="xsd:double"&gt;-1.0386229&lt;/D&gt;&lt;D xsi:type="xsd:double"&gt;4.9524426&lt;/D&gt;&lt;D xsi:type="xsd:double"&gt;-4.781252&lt;/D&gt;&lt;D xsi:type="xsd:double"&gt;5.9506655&lt;/D&gt;&lt;D xsi:type="xsd:double"&gt;1.9676328&lt;/D&gt;&lt;D xsi:type="xsd:double"&gt;-1.6806722&lt;/D&gt;&lt;D xsi:type="xsd:double"&gt;-6.0145617&lt;/D&gt;&lt;D xsi:type="xsd:double"&gt;5.55743&lt;/D&gt;&lt;D xsi:type="xsd:double"&gt;5.2648425&lt;/D&gt;&lt;D xsi:type="xsd:double"&gt;3.1646729&lt;/D&gt;&lt;D xsi:type="xsd:double"&gt;-0.0297606&lt;/D&gt;&lt;D xsi:type="xsd:double"&gt;7.5892925&lt;/D&gt;&lt;D xsi:type="xsd:double"&gt;2.5449514&lt;/D&gt;&lt;D xsi:type="xsd:double"&gt;-0.29673576&lt;/D&gt;&lt;D xsi:type="xsd:double"&gt;5.140698&lt;/D&gt;&lt;D xsi:type="xsd:double"&gt;-2.4811685&lt;/D&gt;&lt;D xsi:type="xsd:double"&gt;-5.1379085&lt;/D&gt;&lt;D xsi:type="xsd:double"&gt;9.036482&lt;/D&gt;&lt;/FQL&gt;&lt;FQL&gt;&lt;Q&gt;NI-FDS^MAX(FG_PRICE(0,-5AY))&lt;/Q&gt;&lt;R&gt;1&lt;/R&gt;&lt;C&gt;1&lt;/C&gt;&lt;D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xsi:type="xsd:double"&gt;132.95576&lt;/D&gt;&lt;/FQL&gt;&lt;FQL&gt;&lt;Q&gt;VGK^FG_TOTAL_RETURNC(0,-1AM)&lt;/Q&gt;&lt;R&gt;1&lt;/R&gt;&lt;C&gt;1&lt;/C&gt;&lt;D xsi:type="xsd:double"&gt;6.4555883&lt;/D&gt;&lt;/FQL&gt;&lt;FQL&gt;&lt;Q&gt;EWD^FG_TOTAL_RETURNC(0,-6AM)&lt;/Q&gt;&lt;R&gt;1&lt;/R&gt;&lt;C&gt;1&lt;/C&gt;&lt;D xsi:type="xsd:double"&gt;4.6849966&lt;/D&gt;&lt;/FQL&gt;&lt;FQL&gt;&lt;Q&gt;SPY^FMA_PCT_ABOVE_MAVG(200,0,,,,"PORTAGG")&lt;/Q&gt;&lt;R&gt;1&lt;/R&gt;&lt;C&gt;1&lt;/C&gt;&lt;D xsi:type="xsd:double"&gt;72.4550898203593&lt;/D&gt;&lt;/FQL&gt;&lt;FQL&gt;&lt;Q&gt;EWU^PERCENT_CHANGE(FMA_EPS(+1,0,,,,"PORTAGG","MEAN"),FMA_EPS(+1,-3AM,,,,"PORTAGG","MEAN"))&lt;/Q&gt;&lt;R&gt;1&lt;/R&gt;&lt;C&gt;1&lt;/C&gt;&lt;D xsi:type="xsd:double"&gt;-0.585307913227535&lt;/D&gt;&lt;/FQL&gt;&lt;FQL&gt;&lt;Q&gt;EWJ^FG_TOTAL_RETURNC(0,-3AM)&lt;/Q&gt;&lt;R&gt;1&lt;/R&gt;&lt;C&gt;1&lt;/C&gt;&lt;D xsi:type="xsd:double"&gt;2.6378274&lt;/D&gt;&lt;/FQL&gt;&lt;FQL&gt;&lt;Q&gt;DUMMY^ECON_EXPR_DATA('FDS_ECON[PMIDMMANHE]',,,M)&lt;/Q&gt;&lt;R&gt;1&lt;/R&gt;&lt;C&gt;1&lt;/C&gt;&lt;D xsi:type="xsd:double"&gt;48.332497&lt;/D&gt;&lt;/FQL&gt;&lt;FQL&gt;&lt;Q&gt;EWN^FMA_ROE(NTMA,-20AY,NOW,FY,"PORTAGG","MEANR")&lt;/Q&gt;&lt;R&gt;20&lt;/R&gt;&lt;C&gt;1&lt;/C&gt;&lt;D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xsi:type="xsd:double"&gt;3.1928&lt;/D&gt;&lt;/FQL&gt;&lt;FQL&gt;&lt;Q&gt;USDANG^FG_PRICE_CHANGE(0,-1AY)&lt;/Q&gt;&lt;R&gt;1&lt;/R&gt;&lt;C&gt;1&lt;/C&gt;&lt;D xsi:type="xsd:double"&gt;0&lt;/D&gt;&lt;/FQL&gt;&lt;FQL&gt;&lt;Q&gt;USDGBP^FG_PRICE_CHANGE(0,-1AY)&lt;/Q&gt;&lt;R&gt;1&lt;/R&gt;&lt;C&gt;1&lt;/C&gt;&lt;D xsi:type="xsd:double"&gt;-4.5829353&lt;/D&gt;&lt;/FQL&gt;&lt;FQL&gt;&lt;Q&gt;USDJPY^FG_PRICE_CHANGE(0,-1AY)&lt;/Q&gt;&lt;R&gt;1&lt;/R&gt;&lt;C&gt;1&lt;/C&gt;&lt;D xsi:type="xsd:double"&gt;-2.5425792&lt;/D&gt;&lt;/FQL&gt;&lt;FQL&gt;&lt;Q&gt;USDCAD^FG_PRICE_CHANGE(0,-1AY)&lt;/Q&gt;&lt;R&gt;1&lt;/R&gt;&lt;C&gt;1&lt;/C&gt;&lt;D xsi:type="xsd:double"&gt;-0.86168647&lt;/D&gt;&lt;/FQL&gt;&lt;FQL&gt;&lt;Q&gt;USDNZD^FG_PRICE_CHANGE(0,-1AY)&lt;/Q&gt;&lt;R&gt;1&lt;/R&gt;&lt;C&gt;1&lt;/C&gt;&lt;D xsi:type="xsd:double"&gt;-5.278426&lt;/D&gt;&lt;/FQL&gt;&lt;FQL&gt;&lt;Q&gt;EWA^JULIAN(FMA_EPS(NTMA,-20AY,0,CY,,"PORTAGG","MEANR").DATES)&lt;/Q&gt;&lt;R&gt;20&lt;/R&gt;&lt;C&gt;1&lt;/C&gt;&lt;D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xsi:type="xsd:double"&gt;-0.29656887&lt;/D&gt;&lt;D xsi:type="xsd:double"&gt;-4.2236686&lt;/D&gt;&lt;D xsi:type="xsd:double"&gt;1.8012404&lt;/D&gt;&lt;D xsi:type="xsd:double"&gt;1.8608928&lt;/D&gt;&lt;D xsi:type="xsd:double"&gt;-7.68283&lt;/D&gt;&lt;D xsi:type="xsd:double"&gt;7.843137&lt;/D&gt;&lt;D xsi:type="xsd:double"&gt;3.5757542&lt;/D&gt;&lt;D xsi:type="xsd:double"&gt;-1.2580454&lt;/D&gt;&lt;D xsi:type="xsd:double"&gt;-0.5629599&lt;/D&gt;&lt;D xsi:type="xsd:double"&gt;1.0726929&lt;/D&gt;&lt;D xsi:type="xsd:double"&gt;-3.2871664&lt;/D&gt;&lt;D xsi:type="xsd:double"&gt;0.22089481&lt;/D&gt;&lt;D xsi:type="xsd:double"&gt;-6.8639812&lt;/D&gt;&lt;D xsi:type="xsd:double"&gt;2.0960093&lt;/D&gt;&lt;D xsi:type="xsd:double"&gt;0.52980185&lt;/D&gt;&lt;D xsi:type="xsd:double"&gt;0.49407482&lt;/D&gt;&lt;D xsi:type="xsd:double"&gt;-7.882923&lt;/D&gt;&lt;D xsi:type="xsd:double"&gt;-3.5612524&lt;/D&gt;&lt;D xsi:type="xsd:double"&gt;5.1698685&lt;/D&gt;&lt;D xsi:type="xsd:double"&gt;1.0182619&lt;/D&gt;&lt;D xsi:type="xsd:double"&gt;1.2165427&lt;/D&gt;&lt;D xsi:type="xsd:double"&gt;2.4038434&lt;/D&gt;&lt;D xsi:type="xsd:double"&gt;-7.8243437&lt;/D&gt;&lt;D xsi:type="xsd:double"&gt;5.408478&lt;/D&gt;&lt;D xsi:type="xsd:double"&gt;3.8392544&lt;/D&gt;&lt;D xsi:type="xsd:double"&gt;1.2094021&lt;/D&gt;&lt;D xsi:type="xsd:double"&gt;-8.159786&lt;/D&gt;&lt;D xsi:type="xsd:double"&gt;3.9405227&lt;/D&gt;&lt;D xsi:type="xsd:double"&gt;4.4169545&lt;/D&gt;&lt;D xsi:type="xsd:double"&gt;5.9266806&lt;/D&gt;&lt;D xsi:type="xsd:double"&gt;-0.64683557&lt;/D&gt;&lt;D xsi:type="xsd:double"&gt;0.7161498&lt;/D&gt;&lt;D xsi:type="xsd:double"&gt;10.245633&lt;/D&gt;&lt;D xsi:type="xsd:double"&gt;0.70359707&lt;/D&gt;&lt;D xsi:type="xsd:double"&gt;1.3184309&lt;/D&gt;&lt;D xsi:type="xsd:double"&gt;1.2048244&lt;/D&gt;&lt;D xsi:type="xsd:double"&gt;0.4065156&lt;/D&gt;&lt;D xsi:type="xsd:double"&gt;4.540193&lt;/D&gt;&lt;D xsi:type="xsd:double"&gt;-1.6597569&lt;/D&gt;&lt;D xsi:type="xsd:double"&gt;-3.825599&lt;/D&gt;&lt;D xsi:type="xsd:double"&gt;3.6301494&lt;/D&gt;&lt;D xsi:type="xsd:double"&gt;-3.9908826&lt;/D&gt;&lt;D xsi:type="xsd:double"&gt;-0.59382915&lt;/D&gt;&lt;D xsi:type="xsd:double"&gt;-2.060926&lt;/D&gt;&lt;D xsi:type="xsd:double"&gt;0.3049612&lt;/D&gt;&lt;D xsi:type="xsd:double"&gt;-0.27363896&lt;/D&gt;&lt;D xsi:type="xsd:double"&gt;-1.5624166&lt;/D&gt;&lt;D xsi:type="xsd:double"&gt;3.4359813&lt;/D&gt;&lt;D xsi:type="xsd:double"&gt;-0.50141215&lt;/D&gt;&lt;D xsi:type="xsd:double"&gt;-0.28346777&lt;/D&gt;&lt;D xsi:type="xsd:double"&gt;-5.5906534&lt;/D&gt;&lt;D xsi:type="xsd:double"&gt;-3.077954&lt;/D&gt;&lt;D xsi:type="xsd:double"&gt;-1.5981436&lt;/D&gt;&lt;D xsi:type="xsd:double"&gt;5.5106997&lt;/D&gt;&lt;D xsi:type="xsd:double"&gt;0.8316755&lt;/D&gt;&lt;D xsi:type="xsd:double"&gt;4.5859456&lt;/D&gt;&lt;D xsi:type="xsd:double"&gt;1.0094643&lt;/D&gt;&lt;D xsi:type="xsd:double"&gt;-6.683326&lt;/D&gt;&lt;D xsi:type="xsd:double"&gt;6.3791037&lt;/D&gt;&lt;D xsi:type="xsd:double"&gt;-8.896101&lt;/D&gt;&lt;D xsi:type="xsd:double"&gt;3.243053&lt;/D&gt;&lt;D xsi:type="xsd:double"&gt;-1.1736274&lt;/D&gt;&lt;D xsi:type="xsd:double"&gt;12.085223&lt;/D&gt;&lt;D xsi:type="xsd:double"&gt;-0.62325&lt;/D&gt;&lt;D xsi:type="xsd:double"&gt;4.5238495&lt;/D&gt;&lt;D xsi:type="xsd:double"&gt;1.8529773&lt;/D&gt;&lt;D xsi:type="xsd:double"&gt;-9.036678&lt;/D&gt;&lt;D xsi:type="xsd:double"&gt;-21.868855&lt;/D&gt;&lt;D xsi:type="xsd:double"&gt;12.715065&lt;/D&gt;&lt;D xsi:type="xsd:double"&gt;21.22115&lt;/D&gt;&lt;D xsi:type="xsd:double"&gt;-2.7973056&lt;/D&gt;&lt;D xsi:type="xsd:double"&gt;11.125207&lt;/D&gt;&lt;D xsi:type="xsd:double"&gt;1.4261246&lt;/D&gt;&lt;D xsi:type="xsd:double"&gt;1.5747905&lt;/D&gt;&lt;D xsi:type="xsd:double"&gt;1.7995596&lt;/D&gt;&lt;D xsi:type="xsd:double"&gt;8.403587&lt;/D&gt;&lt;D xsi:type="xsd:double"&gt;3.3517838&lt;/D&gt;&lt;D xsi:type="xsd:double"&gt;2.494502&lt;/D&gt;&lt;D xsi:type="xsd:double"&gt;2.1235943&lt;/D&gt;&lt;D xsi:type="xsd:double"&gt;7.9906583&lt;/D&gt;&lt;D xsi:type="xsd:double"&gt;1.9904733&lt;/D&gt;&lt;D xsi:type="xsd:double"&gt;4.6245217&lt;/D&gt;&lt;D xsi:type="xsd:double"&gt;-2.4225712&lt;/D&gt;&lt;D xsi:type="xsd:double"&gt;3.8911343&lt;/D&gt;&lt;D xsi:type="xsd:double"&gt;-0.36839843&lt;/D&gt;&lt;D xsi:type="xsd:double"&gt;-7.3336067&lt;/D&gt;&lt;D xsi:type="xsd:double"&gt;8.357346&lt;/D&gt;&lt;D xsi:type="xsd:double"&gt;-9.1243925&lt;/D&gt;&lt;D xsi:type="xsd:double"&gt;7.114792&lt;/D&gt;&lt;D xsi:type="xsd:double"&gt;-8.302629&lt;/D&gt;&lt;D xsi:type="xsd:double"&gt;-18.723398&lt;/D&gt;&lt;D xsi:type="xsd:double"&gt;15.241408&lt;/D&gt;&lt;D xsi:type="xsd:double"&gt;-12.493694&lt;/D&gt;&lt;D xsi:type="xsd:double"&gt;6.3455462&lt;/D&gt;&lt;D xsi:type="xsd:double"&gt;-16.445272&lt;/D&gt;&lt;D xsi:type="xsd:double"&gt;10.721445&lt;/D&gt;&lt;D xsi:type="xsd:double"&gt;-11.975872&lt;/D&gt;&lt;D xsi:type="xsd:double"&gt;-1.5421569&lt;/D&gt;&lt;D xsi:type="xsd:double"&gt;6.021583&lt;/D&gt;&lt;D xsi:type="xsd:double"&gt;11.621798&lt;/D&gt;&lt;D xsi:type="xsd:double"&gt;-2.7116776&lt;/D&gt;&lt;D xsi:type="xsd:double"&gt;9.546971&lt;/D&gt;&lt;D xsi:type="xsd:double"&gt;0.055515766&lt;/D&gt;&lt;D xsi:type="xsd:double"&gt;-3.1622708&lt;/D&gt;&lt;D xsi:type="xsd:double"&gt;6.4451456&lt;/D&gt;&lt;D xsi:type="xsd:double"&gt;-5.5974126&lt;/D&gt;&lt;D xsi:type="xsd:double"&gt;-1.7673969&lt;/D&gt;&lt;D xsi:type="xsd:double"&gt;0.7254839&lt;/D&gt;&lt;D xsi:type="xsd:double"&gt;-4.307115&lt;/D&gt;&lt;D xsi:type="xsd:double"&gt;-2.0623267&lt;/D&gt;&lt;D xsi:type="xsd:double"&gt;1.6907573&lt;/D&gt;&lt;D xsi:type="xsd:double"&gt;10.61064&lt;/D&gt;&lt;D xsi:type="xsd:double"&gt;5.4659367&lt;/D&gt;&lt;D xsi:type="xsd:double"&gt;-2.6553392&lt;/D&gt;&lt;D xsi:type="xsd:double"&gt;7.310426&lt;/D&gt;&lt;D xsi:type="xsd:double"&gt;1.6522646&lt;/D&gt;&lt;D xsi:type="xsd:double"&gt;-1.3503373&lt;/D&gt;&lt;D xsi:type="xsd:double"&gt;7.7566504&lt;/D&gt;&lt;D xsi:type="xsd:double"&gt;-2.5716722&lt;/D&gt;&lt;D xsi:type="xsd:double"&gt;-7.262021&lt;/D&gt;&lt;D xsi:type="xsd:double"&gt;7.2222233&lt;/D&gt;&lt;/FQL&gt;&lt;FQL&gt;&lt;Q&gt;EWQ^FMA_DIV_YLD(NTMA,-10AY,0,AM,"PORTAGG","MEANR")&lt;/Q&gt;&lt;R&gt;121&lt;/R&gt;&lt;C&gt;1&lt;/C&gt;&lt;D xsi:type="xsd:double"&gt;3.46749899724491&lt;/D&gt;&lt;D xsi:type="xsd:double"&gt;3.66366166176064&lt;/D&gt;&lt;D xsi:type="xsd:double"&gt;3.71254447749612&lt;/D&gt;&lt;D xsi:type="xsd:double"&gt;3.53290061991129&lt;/D&gt;&lt;D xsi:type="xsd:double"&gt;3.77562398558404&lt;/D&gt;&lt;D xsi:type="xsd:double"&gt;3.28499791687838&lt;/D&gt;&lt;D xsi:type="xsd:double"&gt;3.17293956196502&lt;/D&gt;&lt;D xsi:type="xsd:double"&gt;3.16908348705545&lt;/D&gt;&lt;D xsi:type="xsd:double"&gt;3.30045331365696&lt;/D&gt;&lt;D xsi:type="xsd:double"&gt;3.35655294382262&lt;/D&gt;&lt;D xsi:type="xsd:double"&gt;3.42910900812975&lt;/D&gt;&lt;D xsi:type="xsd:double"&gt;3.23902750760884&lt;/D&gt;&lt;D xsi:type="xsd:double"&gt;3.72022612204557&lt;/D&gt;&lt;D xsi:type="xsd:double"&gt;3.63352331818998&lt;/D&gt;&lt;D xsi:type="xsd:double"&gt;3.38530382538152&lt;/D&gt;&lt;D xsi:type="xsd:double"&gt;3.53260877580856&lt;/D&gt;&lt;D xsi:type="xsd:double"&gt;3.68747630183934&lt;/D&gt;&lt;D xsi:type="xsd:double"&gt;3.93953558182136&lt;/D&gt;&lt;D xsi:type="xsd:double"&gt;3.73328352804335&lt;/D&gt;&lt;D xsi:type="xsd:double"&gt;3.88923944013886&lt;/D&gt;&lt;D xsi:type="xsd:double"&gt;3.81000017702836&lt;/D&gt;&lt;D xsi:type="xsd:double"&gt;3.74099399348952&lt;/D&gt;&lt;D xsi:type="xsd:double"&gt;3.97538871423973&lt;/D&gt;&lt;D xsi:type="xsd:double"&gt;3.75618682580255&lt;/D&gt;&lt;D xsi:type="xsd:double"&gt;3.65727704865518&lt;/D&gt;&lt;D xsi:type="xsd:double"&gt;3.71301374125087&lt;/D&gt;&lt;D xsi:type="xsd:double"&gt;3.84206700365282&lt;/D&gt;&lt;D xsi:type="xsd:double"&gt;3.65732446117714&lt;/D&gt;&lt;D xsi:type="xsd:double"&gt;3.44018376628507&lt;/D&gt;&lt;D xsi:type="xsd:double"&gt;3.48467204640201&lt;/D&gt;&lt;D xsi:type="xsd:double"&gt;3.43312872630518&lt;/D&gt;&lt;D xsi:type="xsd:double"&gt;3.37312878282022&lt;/D&gt;&lt;D xsi:type="xsd:double"&gt;3.17032446638413&lt;/D&gt;&lt;D xsi:type="xsd:double"&gt;3.24878168279228&lt;/D&gt;&lt;D xsi:type="xsd:double"&gt;3.36169442995834&lt;/D&gt;&lt;D xsi:type="xsd:double"&gt;3.34982234157062&lt;/D&gt;&lt;D xsi:type="xsd:double"&gt;3.42594964821884&lt;/D&gt;&lt;D xsi:type="xsd:double"&gt;3.27790461713746&lt;/D&gt;&lt;D xsi:type="xsd:double"&gt;3.22881272844645&lt;/D&gt;&lt;D xsi:type="xsd:double"&gt;3.27893205886397&lt;/D&gt;&lt;D xsi:type="xsd:double"&gt;3.23442388689356&lt;/D&gt;&lt;D xsi:type="xsd:double"&gt;3.33751672603926&lt;/D&gt;&lt;D xsi:type="xsd:double"&gt;3.45890475597423&lt;/D&gt;&lt;D xsi:type="xsd:double"&gt;3.4089444675431&lt;/D&gt;&lt;D xsi:type="xsd:double"&gt;3.30371098310647&lt;/D&gt;&lt;D xsi:type="xsd:double"&gt;3.31045790820243&lt;/D&gt;&lt;D xsi:type="xsd:double"&gt;3.43462044914091&lt;/D&gt;&lt;D xsi:type="xsd:double"&gt;3.39473735393995&lt;/D&gt;&lt;D xsi:type="xsd:double"&gt;3.54708667454539&lt;/D&gt;&lt;D xsi:type="xsd:double"&gt;3.52274892922425&lt;/D&gt;&lt;D xsi:type="xsd:double"&gt;3.7051027805296&lt;/D&gt;&lt;D xsi:type="xsd:double"&gt;3.77375068983075&lt;/D&gt;&lt;D xsi:type="xsd:double"&gt;4.0029931113699&lt;/D&gt;&lt;D xsi:type="xsd:double"&gt;3.73154880136087&lt;/D&gt;&lt;D xsi:type="xsd:double"&gt;3.60851958057378&lt;/D&gt;&lt;D xsi:type="xsd:double"&gt;3.52473592660524&lt;/D&gt;&lt;D xsi:type="xsd:double"&gt;3.48983441390456&lt;/D&gt;&lt;D xsi:type="xsd:double"&gt;3.6682372761468&lt;/D&gt;&lt;D xsi:type="xsd:double"&gt;3.50449494481723&lt;/D&gt;&lt;D xsi:type="xsd:double"&gt;3.74498904112339&lt;/D&gt;&lt;D xsi:type="xsd:double"&gt;3.53556834055476&lt;/D&gt;&lt;D xsi:type="xsd:double"&gt;3.60192786306006&lt;/D&gt;&lt;D xsi:type="xsd:double"&gt;3.39296260840741&lt;/D&gt;&lt;D xsi:type="xsd:double"&gt;3.43464641013517&lt;/D&gt;&lt;D xsi:type="xsd:double"&gt;3.32107568899075&lt;/D&gt;&lt;D xsi:type="xsd:double"&gt;3.34082031599473&lt;/D&gt;&lt;D xsi:type="xsd:double"&gt;3.66342811693286&lt;/D&gt;&lt;D xsi:type="xsd:double"&gt;4.48843952260303&lt;/D&gt;&lt;D xsi:type="xsd:double"&gt;3.57492491719091&lt;/D&gt;&lt;D xsi:type="xsd:double"&gt;2.99381740927196&lt;/D&gt;&lt;D xsi:type="xsd:double"&gt;3.08260103729638&lt;/D&gt;&lt;D xsi:type="xsd:double"&gt;3.14018895371308&lt;/D&gt;&lt;D xsi:type="xsd:double"&gt;3.15095585539167&lt;/D&gt;&lt;D xsi:type="xsd:double"&gt;3.24192110337573&lt;/D&gt;&lt;D xsi:type="xsd:double"&gt;3.18187169866105&lt;/D&gt;&lt;D xsi:type="xsd:double"&gt;2.85953982721622&lt;/D&gt;&lt;D xsi:type="xsd:double"&gt;2.93431163163094&lt;/D&gt;&lt;D xsi:type="xsd:double"&gt;2.92046197508003&lt;/D&gt;&lt;D xsi:type="xsd:double"&gt;2.85198376312928&lt;/D&gt;&lt;D xsi:type="xsd:double"&gt;2.7423173618692&lt;/D&gt;&lt;D xsi:type="xsd:double"&gt;2.69446236325244&lt;/D&gt;&lt;D xsi:type="xsd:double"&gt;2.67106123169396&lt;/D&gt;&lt;D xsi:type="xsd:double"&gt;2.69318038469708&lt;/D&gt;&lt;D xsi:type="xsd:double"&gt;2.68621192064889&lt;/D&gt;&lt;D xsi:type="xsd:double"&gt;2.75631013305239&lt;/D&gt;&lt;D xsi:type="xsd:double"&gt;2.84971050555704&lt;/D&gt;&lt;D xsi:type="xsd:double"&gt;2.72638445531486&lt;/D&gt;&lt;D xsi:type="xsd:double"&gt;2.87627629376879&lt;/D&gt;&lt;D xsi:type="xsd:double"&gt;2.66788332558236&lt;/D&gt;&lt;D xsi:type="xsd:double"&gt;2.89172423573118&lt;/D&gt;&lt;D xsi:type="xsd:double"&gt;3.40070068137246&lt;/D&gt;&lt;D xsi:type="xsd:double"&gt;3.10271099293442&lt;/D&gt;&lt;D xsi:type="xsd:double"&gt;3.24950157559246&lt;/D&gt;&lt;D xsi:type="xsd:double"&gt;3.20814683600192&lt;/D&gt;&lt;D xsi:type="xsd:double"&gt;3.62499548288199&lt;/D&gt;&lt;D xsi:type="xsd:double"&gt;3.28845171032346&lt;/D&gt;&lt;D xsi:type="xsd:double"&gt;3.49763064999026&lt;/D&gt;&lt;D xsi:type="xsd:double"&gt;3.62909495996068&lt;/D&gt;&lt;D xsi:type="xsd:double"&gt;3.42318175669718&lt;/D&gt;&lt;D xsi:type="xsd:double"&gt;3.27858412978058&lt;/D&gt;&lt;D xsi:type="xsd:double"&gt;3.26238712733428&lt;/D&gt;&lt;D xsi:type="xsd:double"&gt;3.05821087500686&lt;/D&gt;&lt;D xsi:type="xsd:double"&gt;3.13610251834298&lt;/D&gt;&lt;D xsi:type="xsd:double"&gt;3.17818298853856&lt;/D&gt;&lt;D xsi:type="xsd:double"&gt;3.16068454664991&lt;/D&gt;&lt;D xsi:type="xsd:double"&gt;3.2938167522401&lt;/D&gt;&lt;D xsi:type="xsd:double"&gt;3.2767673709652&lt;/D&gt;&lt;D xsi:type="xsd:double"&gt;3.30778966322473&lt;/D&gt;&lt;D xsi:type="xsd:double"&gt;3.34790423577053&lt;/D&gt;&lt;D xsi:type="xsd:double"&gt;3.48740387173392&lt;/D&gt;&lt;D xsi:type="xsd:double"&gt;3.45444609589756&lt;/D&gt;&lt;D xsi:type="xsd:double"&gt;3.30340213121558&lt;/D&gt;&lt;D xsi:type="xsd:double"&gt;3.282324377257&lt;/D&gt;&lt;D xsi:type="xsd:double"&gt;3.21202725091027&lt;/D&gt;&lt;D xsi:type="xsd:double"&gt;3.13818223733179&lt;/D&gt;&lt;D xsi:type="xsd:double"&gt;3.10749140530816&lt;/D&gt;&lt;D xsi:type="xsd:double"&gt;3.14738620092874&lt;/D&gt;&lt;D xsi:type="xsd:double"&gt;3.15756538907343&lt;/D&gt;&lt;D xsi:type="xsd:double"&gt;3.30356181894497&lt;/D&gt;&lt;D xsi:type="xsd:double"&gt;3.54077133859059&lt;/D&gt;&lt;D xsi:type="xsd:double"&gt;3.34592565905423&lt;/D&gt;&lt;/FQL&gt;&lt;FQL&gt;&lt;Q&gt;WL-FDS^FG_PRICE(0)/MAX(FG_PRICE(0,-1AY))&lt;/Q&gt;&lt;R&gt;1&lt;/R&gt;&lt;C&gt;1&lt;/C&gt;&lt;D xsi:type="xsd:double"&gt;0.703170028818444&lt;/D&gt;&lt;/FQL&gt;&lt;FQL&gt;&lt;Q&gt;NI-FDS^FG_PRICE(0)/MAX(FG_PRICE(0,-1AY))&lt;/Q&gt;&lt;R&gt;1&lt;/R&gt;&lt;C&gt;1&lt;/C&gt;&lt;D xsi:type="xsd:double"&gt;0.741245593419506&lt;/D&gt;&lt;/FQL&gt;&lt;FQL&gt;&lt;Q&gt;CPALM-FDS^FG_PRICE(0)/MAX(FG_PRICE(0,-1AY))&lt;/Q&gt;&lt;R&gt;1&lt;/R&gt;&lt;C&gt;1&lt;/C&gt;&lt;D xsi:type="xsd:double"&gt;0.878139331731819&lt;/D&gt;&lt;/FQL&gt;&lt;FQL&gt;&lt;Q&gt;BRENT-FDS^FG_PRICE(0)/MAX(FG_PRICE(0,-1AY))&lt;/Q&gt;&lt;R&gt;1&lt;/R&gt;&lt;C&gt;1&lt;/C&gt;&lt;D xsi:type="xsd:double"&gt;0.870614479821537&lt;/D&gt;&lt;/FQL&gt;&lt;FQL&gt;&lt;Q&gt;EWD^FG_PRICE_MAVG(0,,,,60)&lt;/Q&gt;&lt;R&gt;1&lt;/R&gt;&lt;C&gt;1&lt;/C&gt;&lt;D xsi:type="xsd:double"&gt;40.368332&lt;/D&gt;&lt;/FQL&gt;&lt;FQL&gt;&lt;Q&gt;QQQ^FG_PRICE_MAVG(0,,,,60)&lt;/Q&gt;&lt;R&gt;1&lt;/R&gt;&lt;C&gt;1&lt;/C&gt;&lt;D xsi:type="xsd:double"&gt;473.83032&lt;/D&gt;&lt;/FQL&gt;&lt;FQL&gt;&lt;Q&gt;VGK^PERCENT_CHANGE(FMA_EPS(+1,0,,,,"PORTAGG","MEAN"),FMA_E</t>
        </r>
      </text>
    </comment>
    <comment ref="A3" authorId="0" shapeId="0" xr:uid="{1FF1F04F-1348-4C7B-9947-BC653A26B909}">
      <text>
        <r>
          <rPr>
            <b/>
            <sz val="9"/>
            <color indexed="81"/>
            <rFont val="Tahoma"/>
            <charset val="1"/>
          </rPr>
          <t>PS(+1,-3AM,,,,"PORTAGG","MEAN"))&lt;/Q&gt;&lt;R&gt;1&lt;/R&gt;&lt;C&gt;1&lt;/C&gt;&lt;D xsi:type="xsd:double"&gt;-2.96256280366899&lt;/D&gt;&lt;/FQL&gt;&lt;FQL&gt;&lt;Q&gt;EWQ^P_PRICE(0)/P_PRICE_HIGH_PR(0,,,,,,"PRICE","INTRA","52W")&lt;/Q&gt;&lt;R&gt;1&lt;/R&gt;&lt;C&gt;1&lt;/C&gt;&lt;D xsi:type="xsd:double"&gt;0.9161972&lt;/D&gt;&lt;/FQL&gt;&lt;FQL&gt;&lt;Q&gt;EWU^PERCENT_CHANGE(FMA_EPS(+1,0,,,,"PORTAGG","MEAN"),FMA_EPS(+1,-1AM,,,,"PORTAGG","MEAN"))&lt;/Q&gt;&lt;R&gt;1&lt;/R&gt;&lt;C&gt;1&lt;/C&gt;&lt;D xsi:type="xsd:double"&gt;2.1926791071136&lt;/D&gt;&lt;/FQL&gt;&lt;FQL&gt;&lt;Q&gt;EWJ^FG_TOTAL_RETURNC(0,-1AM)&lt;/Q&gt;&lt;R&gt;1&lt;/R&gt;&lt;C&gt;1&lt;/C&gt;&lt;D xsi:type="xsd:double"&gt;11.272276&lt;/D&gt;&lt;/FQL&gt;&lt;FQL&gt;&lt;Q&gt;EWC^FG_TOTAL_RETURNC(0,-6AM)&lt;/Q&gt;&lt;R&gt;1&lt;/R&gt;&lt;C&gt;1&lt;/C&gt;&lt;D xsi:type="xsd:double"&gt;8.590185&lt;/D&gt;&lt;/FQL&gt;&lt;FQL&gt;&lt;Q&gt;EWL^FMA_COS_DOWN("EPS","1M",+1,0,,,"PORTAGG","MEANR")&lt;/Q&gt;&lt;R&gt;1&lt;/R&gt;&lt;C&gt;1&lt;/C&gt;&lt;D xsi:type="xsd:double"&gt;17&lt;/D&gt;&lt;/FQL&gt;&lt;FQL&gt;&lt;Q&gt;CAGDPY@US^EE_ACTUAL_ANNUAL(MED,+1)&lt;/Q&gt;&lt;R&gt;1&lt;/R&gt;&lt;C&gt;1&lt;/C&gt;&lt;D xsi:type="xsd:double"&gt;-3.3&lt;/D&gt;&lt;/FQL&gt;&lt;FQL&gt;&lt;Q&gt;CAGDPY@NZ^EE_ACTUAL_ANNUAL(MED,+1)&lt;/Q&gt;&lt;R&gt;1&lt;/R&gt;&lt;C&gt;1&lt;/C&gt;&lt;D xsi:type="xsd:double"&gt;-6&lt;/D&gt;&lt;/FQL&gt;&lt;FQL&gt;&lt;Q&gt;USDITL^FG_PRICE_CHANGE(0,-1AY)&lt;/Q&gt;&lt;R&gt;1&lt;/R&gt;&lt;C&gt;1&lt;/C&gt;&lt;D xsi:type="xsd:double"&gt;-3.3441663&lt;/D&gt;&lt;/FQL&gt;&lt;FQL&gt;&lt;Q&gt;USDUSD^FG_PRICE_CHANGE(0,-1AY)&lt;/Q&gt;&lt;R&gt;1&lt;/R&gt;&lt;C&gt;1&lt;/C&gt;&lt;D xsi:type="xsd:double"&gt;0&lt;/D&gt;&lt;/FQL&gt;&lt;FQL&gt;&lt;Q&gt;QQQ^FMA_PE(NTMA,-10AY,0,AM,"PORTAGG","MEANR")&lt;/Q&gt;&lt;R&gt;121&lt;/R&gt;&lt;C&gt;1&lt;/C&gt;&lt;D xsi:type="xsd:double"&gt;17.8700790044185&lt;/D&gt;&lt;D xsi:type="xsd:double"&gt;17.3233638844064&lt;/D&gt;&lt;D xsi:type="xsd:double"&gt;17.6425320684541&lt;/D&gt;&lt;D xsi:type="xsd:double"&gt;18.1220754903796&lt;/D&gt;&lt;D xsi:type="xsd:double"&gt;17.1064211004451&lt;/D&gt;&lt;D xsi:type="xsd:double"&gt;17.3705601864958&lt;/D&gt;&lt;D xsi:type="xsd:double"&gt;18.1059061988436&lt;/D&gt;&lt;D xsi:type="xsd:double"&gt;17.5930702998624&lt;/D&gt;&lt;D xsi:type="xsd:double"&gt;17.7175723921097&lt;/D&gt;&lt;D xsi:type="xsd:double"&gt;17.855331423085&lt;/D&gt;&lt;D xsi:type="xsd:double"&gt;17.6216170239777&lt;/D&gt;&lt;D xsi:type="xsd:double"&gt;18.6459225076207&lt;/D&gt;&lt;D xsi:type="xsd:double"&gt;16.8907951485815&lt;/D&gt;&lt;D xsi:type="xsd:double"&gt;17.424952305429&lt;/D&gt;&lt;D xsi:type="xsd:double"&gt;18.8522422782992&lt;/D&gt;&lt;D xsi:type="xsd:double"&gt;18.8344373393543&lt;/D&gt;&lt;D xsi:type="xsd:double"&gt;18.0022339504864&lt;/D&gt;&lt;D xsi:type="xsd:double"&gt;16.2715783946949&lt;/D&gt;&lt;D xsi:type="xsd:double"&gt;17.3457942482943&lt;/D&gt;&lt;D xsi:type="xsd:double"&gt;17.8060395301616&lt;/D&gt;&lt;D xsi:type="xsd:double"&gt;17.3191706410265&lt;/D&gt;&lt;D xsi:type="xsd:double"&gt;17.9437090657512&lt;/D&gt;&lt;D xsi:type="xsd:double"&gt;17.5862168830382&lt;/D&gt;&lt;D xsi:type="xsd:double"&gt;18.8563992192482&lt;/D&gt;&lt;D xsi:type="xsd:double"&gt;18.5893421645408&lt;/D&gt;&lt;D xsi:type="xsd:double"&gt;18.6274603477222&lt;/D&gt;&lt;D xsi:type="xsd:double"&gt;17.6296222986152&lt;/D&gt;&lt;D xsi:type="xsd:double"&gt;17.8871100303519&lt;/D&gt;&lt;D xsi:type="xsd:double"&gt;18.4013710843678&lt;/D&gt;&lt;D xsi:type="xsd:double"&gt;19.3094351018213&lt;/D&gt;&lt;D xsi:type="xsd:double"&gt;20.1405453119786&lt;/D&gt;&lt;D xsi:type="xsd:double"&gt;20.051384489847&lt;/D&gt;&lt;D xsi:type="xsd:double"&gt;20.6494621966511&lt;/D&gt;&lt;D xsi:type="xsd:double"&gt;21.1653795426412&lt;/D&gt;&lt;D xsi:type="xsd:double"&gt;20.0298409971359&lt;/D&gt;&lt;D xsi:type="xsd:double"&gt;20.6417750448389&lt;/D&gt;&lt;D xsi:type="xsd:double"&gt;20.4783573108571&lt;/D&gt;&lt;D xsi:type="xsd:double"&gt;20.5866390059639&lt;/D&gt;&lt;D xsi:type="xsd:double"&gt;20.9012350377746&lt;/D&gt;&lt;D xsi:type="xsd:double"&gt;20.5304269787954&lt;/D&gt;&lt;D xsi:type="xsd:double"&gt;21.5427321411286&lt;/D&gt;&lt;D xsi:type="xsd:double"&gt;20.0146447731012&lt;/D&gt;&lt;D xsi:type="xsd:double"&gt;20.8331924688128&lt;/D&gt;&lt;D xsi:type="xsd:double"&gt;19.7754988584487&lt;/D&gt;&lt;D xsi:type="xsd:double"&gt;19.7470859391111&lt;/D&gt;&lt;D xsi:type="xsd:double"&gt;20.6043039906923&lt;/D&gt;&lt;D xsi:type="xsd:double"&gt;20.2349429156942&lt;/D&gt;&lt;D xsi:type="xsd:double"&gt;20.5652717594885&lt;/D&gt;&lt;D xsi:type="xsd:double"&gt;20.7219856764663&lt;/D&gt;&lt;D xsi:type="xsd:double"&gt;20.2285718990108&lt;/D&gt;&lt;D xsi:type="xsd:double"&gt;18.7414317441241&lt;/D&gt;&lt;D xsi:type="xsd:double"&gt;18.379241900894&lt;/D&gt;&lt;D xsi:type="xsd:double"&gt;17.6695794783275&lt;/D&gt;&lt;D xsi:type="xsd:double"&gt;19.3802552936334&lt;/D&gt;&lt;D xsi:type="xsd:double"&gt;19.812888795936&lt;/D&gt;&lt;D xsi:type="xsd:double"&gt;20.862815753356&lt;/D&gt;&lt;D xsi:type="xsd:double"&gt;21.4494060379668&lt;/D&gt;&lt;D xsi:type="xsd:double"&gt;19.5803670481599&lt;/D&gt;&lt;D xsi:type="xsd:double"&gt;21.2260440066106&lt;/D&gt;&lt;D xsi:type="xsd:double"&gt;19.8780054121161&lt;/D&gt;&lt;D xsi:type="xsd:double"&gt;20.8716825726364&lt;/D&gt;&lt;D xsi:type="xsd:double"&gt;20.4116487690803&lt;/D&gt;&lt;D xsi:type="xsd:double"&gt;21.4128672119189&lt;/D&gt;&lt;D xsi:type="xsd:double"&gt;21.7037356845369&lt;/D&gt;&lt;D xsi:type="xsd:double"&gt;22.8635334005432&lt;/D&gt;&lt;D xsi:type="xsd:double"&gt;23.7442580897134&lt;/D&gt;&lt;D xsi:type="xsd:double"&gt;21.908259745558&lt;/D&gt;&lt;D xsi:type="xsd:double"&gt;20.1149122645872&lt;/D&gt;&lt;D xsi:type="xsd:double"&gt;25.4078650075399&lt;/D&gt;&lt;D xsi:type="xsd:double"&gt;27.9791281621367&lt;/D&gt;&lt;D xsi:type="xsd:double"&gt;28.8230082669058&lt;/D&gt;&lt;D xsi:type="xsd:double"&gt;29.2708211612284&lt;/D&gt;&lt;D xsi:type="xsd:double"&gt;30.1632567084213&lt;/D&gt;&lt;D xsi:type="xsd:double"&gt;29.3790380362569&lt;/D&gt;&lt;D xsi:type="xsd:double"&gt;29.7198845378462&lt;/D&gt;&lt;D xsi:type="xsd:double"&gt;30.1397219310641&lt;/D&gt;&lt;D xsi:type="xsd:double"&gt;29.8391716117691&lt;/D&gt;&lt;D xsi:type="xsd:double"&gt;29.9671219186631&lt;/D&gt;&lt;D xsi:type="xsd:double"&gt;27.235971032486&lt;/D&gt;&lt;D xsi:type="xsd:double"&gt;28.4157877906011&lt;/D&gt;&lt;D xsi:type="xsd:double"&gt;27.0074260914656&lt;/D&gt;&lt;D xsi:type="xsd:double"&gt;27.0259899687943&lt;/D&gt;&lt;D xsi:type="xsd:double"&gt;28.6177148879321&lt;/D&gt;&lt;D xsi:type="xsd:double"&gt;28.1968932104783&lt;/D&gt;&lt;D xsi:type="xsd:double"&gt;28.7401387461248&lt;/D&gt;&lt;D xsi:type="xsd:double"&gt;26.8101607537506&lt;/D&gt;&lt;D xsi:type="xsd:double"&gt;29.650537693579&lt;/D&gt;&lt;D xsi:type="xsd:double"&gt;28.1983207253839&lt;/D&gt;&lt;D xsi:type="xsd:double"&gt;28.1337882319918&lt;/D&gt;&lt;D xsi:type="xsd:double"&gt;25.8669137229389&lt;/D&gt;&lt;D xsi:type="xsd:double"&gt;24.0416847041784&lt;/D&gt;&lt;D xsi:type="xsd:double"&gt;25.5193997989387&lt;/D&gt;&lt;D xsi:type="xsd:double"&gt;22.3621862417672&lt;/D&gt;&lt;D xsi:type="xsd:double"&gt;21.648358313418&lt;/D&gt;&lt;D xsi:type="xsd:double"&gt;20.3995839223575&lt;/D&gt;&lt;D xsi:type="xsd:double"&gt;23.4492314407175&lt;/D&gt;&lt;D xsi:type="xsd:double"&gt;21.4813742171955&lt;/D&gt;&lt;D xsi:type="xsd:double"&gt;20.5785407105844&lt;/D&gt;&lt;D xsi:type="xsd:double"&gt;20.264359415685&lt;/D&gt;&lt;D xsi:type="xsd:double"&gt;21.8753753968875&lt;/D&gt;&lt;D xsi:type="xsd:double"&gt;20.4857823657839&lt;/D&gt;&lt;D xsi:type="xsd:double"&gt;24.3287716479844&lt;/D&gt;&lt;D xsi:type="xsd:double"&gt;23.5610648495361&lt;/D&gt;&lt;D xsi:type="xsd:double"&gt;24.6190566929642&lt;/D&gt;&lt;D xsi:type="xsd:double"&gt;24.5531890783096&lt;/D&gt;&lt;D xsi:type="xsd:double"&gt;26.1075793858129&lt;/D&gt;&lt;D xsi:type="xsd:double"&gt;26.7644151060358&lt;/D&gt;&lt;D xsi:type="xsd:double"&gt;24.9002385175542&lt;/D&gt;&lt;D xsi:type="xsd:double"&gt;24.6144433806409&lt;/D&gt;&lt;D xsi:type="xsd:double"&gt;23.1325627498824&lt;/D&gt;&lt;D xsi:type="xsd:double"&gt;23.3834650638689&lt;/D&gt;&lt;D xsi:type="xsd:double"&gt;24.0705669594156&lt;/D&gt;&lt;D xsi:type="xsd:double"&gt;24.2508434312894&lt;/D&gt;&lt;D xsi:type="xsd:double"&gt;25.9070691249352&lt;/D&gt;&lt;D xsi:type="xsd:double"&gt;25.9253489269424&lt;/D&gt;&lt;D xsi:type="xsd:double"&gt;25.9293804042369&lt;/D&gt;&lt;D xsi:type="xsd:double"&gt;25.3402306913374&lt;/D&gt;&lt;D xsi:type="xsd:double"&gt;26.3503019006055&lt;/D&gt;&lt;D xsi:type="xsd:double"&gt;27.8084710888731&lt;/D&gt;&lt;D xsi:type="xsd:double"&gt;24.2055337560923&lt;/D&gt;&lt;D xsi:type="xsd:double"&gt;25.2998487917467&lt;/D&gt;&lt;/FQL&gt;&lt;FQL&gt;&lt;Q&gt;EWL^FMA_PE(LTMA,-10AY,0,AM,"PORTAGG","MEANR")&lt;/Q&gt;&lt;R&gt;121&lt;/R&gt;&lt;C&gt;1&lt;/C&gt;&lt;D xsi:type="xsd:double"&gt;17.4556852486492&lt;/D&gt;&lt;D xsi:type="xsd:double"&gt;17.0624895336422&lt;/D&gt;&lt;D xsi:type="xsd:double"&gt;17.3368118245982&lt;/D&gt;&lt;D xsi:type="xsd:double"&gt;17.6835024755792&lt;/D&gt;&lt;D xsi:type="xsd:double"&gt;17.0078059200367&lt;/D&gt;&lt;D xsi:type="xsd:double"&gt;17.0278534294411&lt;/D&gt;&lt;D xsi:type="xsd:double"&gt;17.9694913502002&lt;/D&gt;&lt;D xsi:type="xsd:double"&gt;18.028330397076&lt;/D&gt;&lt;D xsi:type="xsd:double"&gt;18.0323420922501&lt;/D&gt;&lt;D xsi:type="xsd:double"&gt;17.9634151902583&lt;/D&gt;&lt;D xsi:type="xsd:double"&gt;17.8155523923486&lt;/D&gt;&lt;D xsi:type="xsd:double"&gt;18.2857348268908&lt;/D&gt;&lt;D xsi:type="xsd:double"&gt;17.1691832618721&lt;/D&gt;&lt;D xsi:type="xsd:double"&gt;17.3274177199548&lt;/D&gt;&lt;D xsi:type="xsd:double"&gt;17.7436590443245&lt;/D&gt;&lt;D xsi:type="xsd:double"&gt;17.4902701636845&lt;/D&gt;&lt;D xsi:type="xsd:double"&gt;17.0490191186273&lt;/D&gt;&lt;D xsi:type="xsd:double"&gt;16.6424843373393&lt;/D&gt;&lt;D xsi:type="xsd:double"&gt;16.6344526418168&lt;/D&gt;&lt;D xsi:type="xsd:double"&gt;16.6054409013563&lt;/D&gt;&lt;D xsi:type="xsd:double"&gt;16.6905842400561&lt;/D&gt;&lt;D xsi:type="xsd:double"&gt;17.112112660667&lt;/D&gt;&lt;D xsi:type="xsd:double"&gt;17.0371738863364&lt;/D&gt;&lt;D xsi:type="xsd:double"&gt;17.6878684984531&lt;/D&gt;&lt;D xsi:type="xsd:double"&gt;17.9974801924623&lt;/D&gt;&lt;D xsi:type="xsd:double"&gt;18.081940022103&lt;/D&gt;&lt;D xsi:type="xsd:double"&gt;17.2419120869675&lt;/D&gt;&lt;D xsi:type="xsd:double"&gt;17.464418633049&lt;/D&gt;&lt;D xsi:type="xsd:double"&gt;18.6006006659103&lt;/D&gt;&lt;D xsi:type="xsd:double"&gt;18.6143092662367&lt;/D&gt;&lt;D xsi:type="xsd:double"&gt;19.6758440484471&lt;/D&gt;&lt;D xsi:type="xsd:double"&gt;19.4450297421866&lt;/D&gt;&lt;D xsi:type="xsd:double"&gt;19.5688032532538&lt;/D&gt;&lt;D xsi:type="xsd:double"&gt;19.6191326322272&lt;/D&gt;&lt;D xsi:type="xsd:double"&gt;19.3446913533374&lt;/D&gt;&lt;D xsi:type="xsd:double"&gt;19.46967483232&lt;/D&gt;&lt;D xsi:type="xsd:double"&gt;19.05677541268&lt;/D&gt;&lt;D xsi:type="xsd:double"&gt;19.6304346426451&lt;/D&gt;&lt;D xsi:type="xsd:double"&gt;20.4025119141339&lt;/D&gt;&lt;D xsi:type="xsd:double"&gt;20.341298241874&lt;/D&gt;&lt;D xsi:type="xsd:double"&gt;21.0571881074149&lt;/D&gt;&lt;D xsi:type="xsd:double"&gt;21.1597725765964&lt;/D&gt;&lt;D xsi:type="xsd:double"&gt;21.1192797576558&lt;/D&gt;&lt;D xsi:type="xsd:double"&gt;20.6109973396877&lt;/D&gt;&lt;D xsi:type="xsd:double"&gt;20.2444108893736&lt;/D&gt;&lt;D xsi:type="xsd:double"&gt;19.5861064224637&lt;/D&gt;&lt;D xsi:type="xsd:double"&gt;19.2683541656349&lt;/D&gt;&lt;D xsi:type="xsd:double"&gt;19.2603756519011&lt;/D&gt;&lt;D xsi:type="xsd:double"&gt;18.5910883809643&lt;/D&gt;&lt;D xsi:type="xsd:double"&gt;18.3122112676716&lt;/D&gt;&lt;D xsi:type="xsd:double"&gt;17.9409330396874&lt;/D&gt;&lt;D xsi:type="xsd:double"&gt;17.7453518396777&lt;/D&gt;&lt;D xsi:type="xsd:double"&gt;16.4991314313888&lt;/D&gt;&lt;D xsi:type="xsd:double"&gt;17.8379810416589&lt;/D&gt;&lt;D xsi:type="xsd:double"&gt;18.3314453563333&lt;/D&gt;&lt;D xsi:type="xsd:double"&gt;18.2938420500146&lt;/D&gt;&lt;D xsi:type="xsd:double"&gt;18.2748242009205&lt;/D&gt;&lt;D xsi:type="xsd:double"&gt;18.1673518632222&lt;/D&gt;&lt;D xsi:type="xsd:double"&gt;18.4026630063264&lt;/D&gt;&lt;D xsi:type="xsd:double"&gt;18.0358350823499&lt;/D&gt;&lt;D xsi:type="xsd:double"&gt;18.4189096929534&lt;/D&gt;&lt;D xsi:type="xsd:double"&gt;18.1417193729842&lt;/D&gt;&lt;D xsi:type="xsd:double"&gt;18.7941158992662&lt;/D&gt;&lt;D xsi:type="xsd:double"&gt;18.9278568453313&lt;/D&gt;&lt;D xsi:type="xsd:double"&gt;19.7449365424873&lt;/D&gt;&lt;D xsi:type="xsd:double"&gt;20.0750340317716&lt;/D&gt;&lt;D xsi:type="xsd:double"&gt;18.0986126465301&lt;/D&gt;&lt;D xsi:type="xsd:double"&gt;17.7952159029229&lt;/D&gt;&lt;D xsi:type="xsd:double"&gt;18.5423801196609&lt;/D&gt;&lt;D xsi:type="xsd:double"&gt;19.3875425348279&lt;/D&gt;&lt;D xsi:type="xsd:double"&gt;19.7118619811028&lt;/D&gt;&lt;D xsi:type="xsd:double"&gt;20.1433777715368&lt;/D&gt;&lt;D xsi:type="xsd:double"&gt;20.4419869614541&lt;/D&gt;&lt;D xsi:type="xsd:double"&gt;20.9258082628109&lt;/D&gt;&lt;D xsi:type="xsd:double"&gt;20.893844256964&lt;/D&gt;&lt;D xsi:type="xsd:double"&gt;20.9651291212946&lt;/D&gt;&lt;D xsi:type="xsd:double"&gt;21.9974412154251&lt;/D&gt;&lt;D xsi:type="xsd:double"&gt;21.2017027155629&lt;/D&gt;&lt;D xsi:type="xsd:double"&gt;20.417164040447&lt;/D&gt;&lt;D xsi:type="xsd:double"&gt;20.4486604096883&lt;/D&gt;&lt;D xsi:type="xsd:double"&gt;20.459651797131&lt;/D&gt;&lt;D xsi:type="xsd:double"&gt;20.7389530193878&lt;/D&gt;&lt;D xsi:type="xsd:double"&gt;20.859253667377&lt;/D&gt;&lt;D xsi:type="xsd:double"&gt;21.0376244931898&lt;/D&gt;&lt;D xsi:type="xsd:double"&gt;21.1174303918721&lt;/D&gt;&lt;D xsi:type="xsd:double"&gt;19.9849112550023&lt;/D&gt;&lt;D xsi:type="xsd:double"&gt;20.8484374996188&lt;/D&gt;&lt;D xsi:type="xsd:double"&gt;20.4227766564508&lt;/D&gt;&lt;D xsi:type="xsd:double"&gt;21.6449286782723&lt;/D&gt;&lt;D xsi:type="xsd:double"&gt;19.7278824743864&lt;/D&gt;&lt;D xsi:type="xsd:double"&gt;18.3281041295579&lt;/D&gt;&lt;D xsi:type="xsd:double"&gt;18.6553889122667&lt;/D&gt;&lt;D xsi:type="xsd:double"&gt;18.3610000555554&lt;/D&gt;&lt;D xsi:type="xsd:double"&gt;18.1448349367019&lt;/D&gt;&lt;D xsi:type="xsd:double"&gt;17.5204617159621&lt;/D&gt;&lt;D xsi:type="xsd:double"&gt;18.2293976230257&lt;/D&gt;&lt;D xsi:type="xsd:double"&gt;17.9012740863063&lt;/D&gt;&lt;D xsi:type="xsd:double"&gt;17.1860116889624&lt;/D&gt;&lt;D xsi:type="xsd:double"&gt;18.6915925518893&lt;/D&gt;&lt;D xsi:type="xsd:double"&gt;19.897654678298&lt;/D&gt;&lt;D xsi:type="xsd:double"&gt;20.6467536994688&lt;/D&gt;&lt;D xsi:type="xsd:double"&gt;20.8183851391826&lt;/D&gt;&lt;D xsi:type="xsd:double"&gt;20.6873810520265&lt;/D&gt;&lt;D xsi:type="xsd:double"&gt;20.3868844644945&lt;/D&gt;&lt;D xsi:type="xsd:double"&gt;20.29931360474&lt;/D&gt;&lt;D xsi:type="xsd:double"&gt;19.6215456750059&lt;/D&gt;&lt;D xsi:type="xsd:double"&gt;19.1749069461817&lt;/D&gt;&lt;D xsi:type="xsd:double"&gt;19.0267071074674&lt;/D&gt;&lt;D xsi:type="xsd:double"&gt;18.6948805566764&lt;/D&gt;&lt;D xsi:type="xsd:double"&gt;18.1398251204421&lt;/D&gt;&lt;D xsi:type="xsd:double"&gt;17.7813440181419&lt;/D&gt;&lt;D xsi:type="xsd:double"&gt;18.0289299996221&lt;/D&gt;&lt;D xsi:type="xsd:double"&gt;18.4087545708207&lt;/D&gt;&lt;D xsi:type="xsd:double"&gt;18.6233129486088&lt;/D&gt;&lt;D xsi:type="xsd:double"&gt;19.1700274375775&lt;/D&gt;&lt;D xsi:type="xsd:double"&gt;19.036698083952&lt;/D&gt;&lt;D xsi:type="xsd:double"&gt;18.7612254306691&lt;/D&gt;&lt;D xsi:type="xsd:double"&gt;18.949735247522&lt;/D&gt;&lt;D xsi:type="xsd:double"&gt;18.7805577103383&lt;/D&gt;&lt;D xsi:type="xsd:double"&gt;18.3992453408471&lt;/D&gt;&lt;D xsi:type="xsd:double"&gt;19.0606079871642&lt;/D&gt;&lt;/FQL&gt;&lt;FQL&gt;&lt;Q&gt;TIOS-FDS^FG_PRICE(0)/MAX(FG_PRICE(0,-1AY))&lt;/Q&gt;&lt;R&gt;1&lt;/R&gt;&lt;C&gt;1&lt;/C&gt;&lt;D xsi:type="xsd:double"&gt;0.633324084350721&lt;/D&gt;&lt;/FQL&gt;&lt;FQL&gt;&lt;Q&gt;EWG^FG_PRICE_MAVG(0,,,,60)&lt;/Q&gt;&lt;R&gt;1&lt;/R&gt;&lt;C&gt;1&lt;/C&gt;&lt;D xsi:type="xsd:double"&gt;31.07&lt;/D&gt;&lt;/FQL&gt;&lt;FQL&gt;&lt;Q&gt;EWD^FG_COMPANY_NAME&lt;/Q&gt;&lt;R&gt;1&lt;/R&gt;&lt;C&gt;1&lt;/C&gt;&lt;D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xsi:type="xsd:double"&gt;12.604486&lt;/D&gt;&lt;/FQL&gt;&lt;FQL&gt;&lt;Q&gt;EWJ^P_PRICE(0)/P_PRICE_LOW_PR(0,,,,,,"PRICE","INTRA","52W")-1&lt;/Q&gt;&lt;R&gt;1&lt;/R&gt;&lt;C&gt;1&lt;/C&gt;&lt;D xsi:type="xsd:double"&gt;0.23391604&lt;/D&gt;&lt;/FQL&gt;&lt;FQL&gt;&lt;Q&gt;URTH^FMA_PCT_ABOVE_MAVG(200,0,,,,"PORTAGG")&lt;/Q&gt;&lt;R&gt;1&lt;/R&gt;&lt;C&gt;1&lt;/C&gt;&lt;D xsi:type="xsd:double"&gt;68.4431977559607&lt;/D&gt;&lt;/FQL&gt;&lt;FQL&gt;&lt;Q&gt;EWD^FG_TOTAL_RETURNC(0,-3AM)&lt;/Q&gt;&lt;R&gt;1&lt;/R&gt;&lt;C&gt;1&lt;/C&gt;&lt;D xsi:type="xsd:double"&gt;-3.1214416&lt;/D&gt;&lt;/FQL&gt;&lt;FQL&gt;&lt;Q&gt;QQQ^FG_TOTAL_RETURNC(0,-12AM)&lt;/Q&gt;&lt;R&gt;1&lt;/R&gt;&lt;C&gt;1&lt;/C&gt;&lt;D xsi:type="xsd:double"&gt;22.785961&lt;/D&gt;&lt;/FQL&gt;&lt;FQL&gt;&lt;Q&gt;ENZL^P_PRICE(0)/P_PRICE_LOW_PR(0,,,,,,"PRICE","INTRA","52W")-1&lt;/Q&gt;&lt;R&gt;1&lt;/R&gt;&lt;C&gt;1&lt;/C&gt;&lt;D xsi:type="xsd:double"&gt;0.21398675&lt;/D&gt;&lt;/FQL&gt;&lt;FQL&gt;&lt;Q&gt;EWJ^FMA_COS_UP("EPS","1M",+1,0,,,"PORTAGG","MEANR")&lt;/Q&gt;&lt;R&gt;1&lt;/R&gt;&lt;C&gt;1&lt;/C&gt;&lt;D xsi:type="xsd:double"&gt;109&lt;/D&gt;&lt;/FQL&gt;&lt;FQL&gt;&lt;Q&gt;EWN^SIZE(FG_CONSTITUENTS)&lt;/Q&gt;&lt;R&gt;1&lt;/R&gt;&lt;C&gt;1&lt;/C&gt;&lt;D xsi:type="xsd:long"&gt;54&lt;/D&gt;&lt;/FQL&gt;&lt;FQL&gt;&lt;Q&gt;ENZL^FMA_COS_UP("EPS","1M",+1,0,,,"PORTAGG","MEANR")&lt;/Q&gt;&lt;R&gt;1&lt;/R&gt;&lt;C&gt;1&lt;/C&gt;&lt;D xsi:type="xsd:double"&gt;4&lt;/D&gt;&lt;/FQL&gt;&lt;FQL&gt;&lt;Q&gt;EWN^FMA_RBICS_REV_CURRENT(30, LOC, "PORTAGG")&lt;/Q&gt;&lt;R&gt;1&lt;/R&gt;&lt;C&gt;1&lt;/C&gt;&lt;D xsi:type="xsd:double"&gt;25.7118752752456&lt;/D&gt;&lt;/FQL&gt;&lt;FQL&gt;&lt;Q&gt;QQQ^FG_ROE(0)&lt;/Q&gt;&lt;R&gt;1&lt;/R&gt;&lt;C&gt;1&lt;/C&gt;&lt;D xsi:type="xsd:double"&gt;22.4632583525213&lt;/D&gt;&lt;/FQL&gt;&lt;FQL&gt;&lt;Q&gt;TRYJP10Y-FDS^FG_YIELD_NAME&lt;/Q&gt;&lt;R&gt;1&lt;/R&gt;&lt;C&gt;1&lt;/C&gt;&lt;D xsi:type="xsd:string"&gt;Japan Benchmark Bond - 10 Year&lt;/D&gt;&lt;/FQL&gt;&lt;FQL&gt;&lt;Q&gt;EWA^FG_COMPANY_NAME&lt;/Q&gt;&lt;R&gt;1&lt;/R&gt;&lt;C&gt;1&lt;/C&gt;&lt;D xsi:type="xsd:string"&gt;iShares MSCI Australia ETF&lt;/D&gt;&lt;/FQL&gt;&lt;FQL&gt;&lt;Q&gt;EWQ^FMA_ROE(NTMA,-20AY,NOW,FY,"PORTAGG","MEANR")&lt;/Q&gt;&lt;R&gt;20&lt;/R&gt;&lt;C&gt;1&lt;/C&gt;&lt;D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xsi:type="xsd:double"&gt;13.1534194532412&lt;/D&gt;&lt;D xsi:type="xsd:double"&gt;13.2312741391432&lt;/D&gt;&lt;/FQL&gt;&lt;FQL&gt;&lt;Q&gt;TRYID10Y-FDS^FG_YIELD(-10AY,0,Y,,"YTM")&lt;/Q&gt;&lt;R&gt;10&lt;/R&gt;&lt;C&gt;1&lt;/C&gt;&lt;D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xsi:type="xsd:double"&gt;0.7600228&lt;/D&gt;&lt;/FQL&gt;&lt;FQL&gt;&lt;Q&gt;USDJPY^FG_PRICE(0)&lt;/Q&gt;&lt;R&gt;1&lt;/R&gt;&lt;C&gt;1&lt;/C&gt;&lt;D xsi:type="xsd:double"&gt;143.93&lt;/D&gt;&lt;/FQL&gt;&lt;FQL&gt;&lt;Q&gt;USDCAD^FG_PRICE(0)&lt;/Q&gt;&lt;R&gt;1&lt;/R&gt;&lt;C&gt;1&lt;/C&gt;&lt;D xsi:type="xsd:double"&gt;1.35185&lt;/D&gt;&lt;/FQL&gt;&lt;FQL&gt;&lt;Q&gt;USDNZD^FG_PRICE(0)&lt;/Q&gt;&lt;R&gt;1&lt;/R&gt;&lt;C&gt;1&lt;/C&gt;&lt;D xsi:type="xsd:double"&gt;1.6117334&lt;/D&gt;&lt;/FQL&gt;&lt;FQL&gt;&lt;Q&gt;EWI^P_PRICE_RETURNS_PR('52W',2,-10AY,0,AM)&lt;/Q&gt;&lt;R&gt;121&lt;/R&gt;&lt;C&gt;1&lt;/C&gt;&lt;D xsi:type="xsd:double"&gt;26.841759&lt;/D&gt;&lt;D xsi:type="xsd:double"&gt;5.481267&lt;/D&gt;&lt;D xsi:type="xsd:double"&gt;-3.6595762&lt;/D&gt;&lt;D xsi:type="xsd:double"&gt;3.7394881&lt;/D&gt;&lt;D xsi:type="xsd:double"&gt;-14.093333&lt;/D&gt;&lt;D xsi:type="xsd:double"&gt;-5.8559837&lt;/D&gt;&lt;D xsi:type="xsd:double"&gt;-10.938311&lt;/D&gt;&lt;D xsi:type="xsd:double"&gt;-12.893075&lt;/D&gt;&lt;D xsi:type="xsd:double"&gt;-14.016449&lt;/D&gt;&lt;D xsi:type="xsd:double"&gt;-13.433552&lt;/D&gt;&lt;D xsi:type="xsd:double"&gt;-13.228625&lt;/D&gt;&lt;D xsi:type="xsd:double"&gt;0.97168684&lt;/D&gt;&lt;D xsi:type="xsd:double"&gt;-10.47247&lt;/D&gt;&lt;D xsi:type="xsd:double"&gt;0.97608566&lt;/D&gt;&lt;D xsi:type="xsd:double"&gt;2.610445&lt;/D&gt;&lt;D xsi:type="xsd:double"&gt;2.4690032&lt;/D&gt;&lt;D xsi:type="xsd:double"&gt;6.4864874&lt;/D&gt;&lt;D xsi:type="xsd:double"&gt;-17.639668&lt;/D&gt;&lt;D xsi:type="xsd:double"&gt;-16.57129&lt;/D&gt;&lt;D xsi:type="xsd:double"&gt;-22.197533&lt;/D&gt;&lt;D xsi:type="xsd:double"&gt;-17.611635&lt;/D&gt;&lt;D xsi:type="xsd:double"&gt;-22.936417&lt;/D&gt;&lt;D xsi:type="xsd:double"&gt;-28.449131&lt;/D&gt;&lt;D xsi:type="xsd:double"&gt;-27.235985&lt;/D&gt;&lt;D xsi:type="xsd:double"&gt;-19.122028&lt;/D&gt;&lt;D xsi:type="xsd:double"&gt;-23.461967&lt;/D&gt;&lt;D xsi:type="xsd:double"&gt;-23.391169&lt;/D&gt;&lt;D xsi:type="xsd:double"&gt;-20.747297&lt;/D&gt;&lt;D xsi:type="xsd:double"&gt;-4.275&lt;/D&gt;&lt;D xsi:type="xsd:double"&gt;8.532524&lt;/D&gt;&lt;D xsi:type="xsd:double"&gt;5.9138775&lt;/D&gt;&lt;D xsi:type="xsd:double"&gt;14.168978&lt;/D&gt;&lt;D xsi:type="xsd:double"&gt;20.043373&lt;/D&gt;&lt;D xsi:type="xsd:double"&gt;20.423115&lt;/D&gt;&lt;D xsi:type="xsd:double"&gt;37.91939&lt;/D&gt;&lt;D xsi:type="xsd:double"&gt;44.502686&lt;/D&gt;&lt;D xsi:type="xsd:double"&gt;35.3703&lt;/D&gt;&lt;D xsi:type="xsd:double"&gt;43.66796&lt;/D&gt;&lt;D xsi:type="xsd:double"&gt;46.491074&lt;/D&gt;&lt;D xsi:type="xsd:double"&gt;42.186844&lt;/D&gt;&lt;D xsi:type="xsd:double"&gt;30.958294&lt;/D&gt;&lt;D xsi:type="xsd:double"&gt;33.601974&lt;/D&gt;&lt;D xsi:type="xsd:double"&gt;31.138897&lt;/D&gt;&lt;D xsi:type="xsd:double"&gt;32.020805&lt;/D&gt;&lt;D xsi:type="xsd:double"&gt;26.959455&lt;/D&gt;&lt;D xsi:type="xsd:double"&gt;9.851766&lt;/D&gt;&lt;D xsi:type="xsd:double"&gt;9.00296&lt;/D&gt;&lt;D xsi:type="xsd:double"&gt;-1.3479054&lt;/D&gt;&lt;D xsi:type="xsd:double"&gt;-5.558318&lt;/D&gt;&lt;D xsi:type="xsd:double"&gt;-9.321612&lt;/D&gt;&lt;D xsi:type="xsd:double"&gt;-15.172232&lt;/D&gt;&lt;D xsi:type="xsd:double"&gt;-15.735883&lt;/D&gt;&lt;D xsi:type="xsd:double"&gt;-17.777222&lt;/D&gt;&lt;D xsi:type="xsd:double"&gt;-13.745731&lt;/D&gt;&lt;D xsi:type="xsd:double"&gt;-10.199266&lt;/D&gt;&lt;D xsi:type="xsd:double"&gt;-9.883213&lt;/D&gt;&lt;D xsi:type="xsd:double"&gt;-13.267631&lt;/D&gt;&lt;D xsi:type="xsd:double"&gt;-7.5104356&lt;/D&gt;&lt;D xsi:type="xsd:double"&gt;0.34786463&lt;/D&gt;&lt;D xsi:type="xsd:double"&gt;-3.7678897&lt;/D&gt;&lt;D xsi:type="xsd:double"&gt;4.954052&lt;/D&gt;&lt;D xsi:type="xsd:double"&gt;3.3450484&lt;/D&gt;&lt;D xsi:type="xsd:double"&gt;20.142115&lt;/D&gt;&lt;D xsi:type="xsd:double"&gt;20.059824&lt;/D&gt;&lt;D xsi:type="xsd:double"&gt;27.929592&lt;/D&gt;&lt;D xsi:type="xsd:double"&gt;18.321156&lt;/D&gt;&lt;D xsi:type="xsd:double"&gt;2.5085568&lt;/D&gt;&lt;D xsi:type="xsd:double"&gt;-27.81877&lt;/D&gt;&lt;D xsi:type="xsd:double"&gt;-23.941875&lt;/D&gt;&lt;D xsi:type="xsd:double"&gt;-1.9382656&lt;/D&gt;&lt;D xsi:type="xsd:double"&gt;-9.31806&lt;/D&gt;&lt;D xsi:type="xsd:double"&gt;-1.2067914&lt;/D&gt;&lt;D xsi:type="xsd:double"&gt;-5.4678917&lt;/D&gt;&lt;D xsi:type="xsd:double"&gt;-5.725777&lt;/D&gt;&lt;D xsi:type="xsd:double"&gt;-12.1772175&lt;/D&gt;&lt;D xsi:type="xsd:double"&gt;2.946353&lt;/D&gt;&lt;D xsi:type="xsd:double"&gt;3.1244993&lt;/D&gt;&lt;D xsi:type="xsd:double"&gt;3.827548&lt;/D&gt;&lt;D xsi:type="xsd:double"&gt;15.485263&lt;/D&gt;&lt;D xsi:type="xsd:double"&gt;68.55314&lt;/D&gt;&lt;D xsi:type="xsd:double"&gt;59.120514&lt;/D&gt;&lt;D xsi:type="xsd:double"&gt;41.094337&lt;/D&gt;&lt;D xsi:type="xsd:double"&gt;35.063396&lt;/D&gt;&lt;D xsi:type="xsd:double"&gt;30.018353&lt;/D&gt;&lt;D xsi:type="xsd:double"&gt;33.085884&lt;/D&gt;&lt;D xsi:type="xsd:double"&gt;31.27817&lt;/D&gt;&lt;D xsi:type="xsd:double"&gt;38.408707&lt;/D&gt;&lt;D xsi:type="xsd:double"&gt;11.24661&lt;/D&gt;&lt;D xsi:type="xsd:double"&gt;14.628994&lt;/D&gt;&lt;D xsi:type="xsd:double"&gt;12.1616955&lt;/D&gt;&lt;D xsi:type="xsd:double"&gt;-8.70803&lt;/D&gt;&lt;D xsi:type="xsd:double"&gt;-7.1272254&lt;/D&gt;&lt;D xsi:type="xsd:double"&gt;-12.764156&lt;/D&gt;&lt;D xsi:type="xsd:double"&gt;-13.688433&lt;/D&gt;&lt;D xsi:type="xsd:double"&gt;-25.220484&lt;/D&gt;&lt;D xsi:type="xsd:double"&gt;-21.485579&lt;/D&gt;&lt;D xsi:type="xsd:double"&gt;-28.350645&lt;/D&gt;&lt;D xsi:type="xsd:double"&gt;-26.023424&lt;/D&gt;&lt;D xsi:type="xsd:double"&gt;-23.29244&lt;/D&gt;&lt;D xsi:type="xsd:double"&gt;-8.468032&lt;/D&gt;&lt;D xsi:type="xsd:double"&gt;-12.9585085&lt;/D&gt;&lt;D xsi:type="xsd:double"&gt;-4.617417&lt;/D&gt;&lt;D xsi:type="xsd:double"&gt;13.257933&lt;/D&gt;&lt;D xsi:type="xsd:double"&gt;8.794069&lt;/D&gt;&lt;D xsi:type="xsd:double"&gt;22.810614&lt;/D&gt;&lt;D xsi:type="xsd:double"&gt;12.442673&lt;/D&gt;&lt;D xsi:type="xsd:double"&gt;40.819122&lt;/D&gt;&lt;D xsi:type="xsd:double"&gt;35.33162&lt;/D&gt;&lt;D xsi:type="xsd:double"&gt;44.023705&lt;/D&gt;&lt;D xsi:type="xsd:double"&gt;35.837723&lt;/D&gt;&lt;D xsi:type="xsd:double"&gt;37.17097&lt;/D&gt;&lt;D xsi:type="xsd:double"&gt;24.033726&lt;/D&gt;&lt;D xsi:type="xsd:double"&gt;25.745142&lt;/D&gt;&lt;D xsi:type="xsd:double"&gt;16.0025&lt;/D&gt;&lt;D xsi:type="xsd:double"&gt;21.727634&lt;/D&gt;&lt;D xsi:type="xsd:double"&gt;26.135612&lt;/D&gt;&lt;D xsi:type="xsd:double"&gt;22.272396&lt;/D&gt;&lt;D xsi:type="xsd:double"&gt;32.313133&lt;/D&gt;&lt;D xsi:type="xsd:double"&gt;21.783293&lt;/D&gt;&lt;D xsi:type="xsd:double"&gt;13.2969265&lt;/D&gt;&lt;D xsi:type="xsd:double"&gt;25.646687&lt;/D&gt;&lt;/FQL&gt;&lt;FQL&gt;&lt;Q&gt;WL-FDS^FG_PRICE_CHANGE(0,-1AY)&lt;/Q&gt;&lt;R&gt;1&lt;/R&gt;&lt;C&gt;1&lt;/C&gt;&lt;D xsi:type="xsd:double"&gt;-28.1296023564065&lt;/D&gt;&lt;/FQL&gt;&lt;FQL&gt;&lt;Q&gt;BRENT-FDS^FG_PRICE_CHANGE(0,-1AY)&lt;/Q&gt;&lt;R&gt;1&lt;/R&gt;&lt;C&gt;1&lt;/C&gt;&lt;D xsi:type="xsd:double"&gt;-6.91673894189071&lt;/D&gt;&lt;/FQL&gt;&lt;FQL&gt;&lt;Q&gt;TIOS-FDS^FG_PRICE_CHANGE(0,-1AY)&lt;/Q&gt;&lt;R&gt;1&lt;/R&gt;&lt;C&gt;1&lt;/C&gt;&lt;D xsi:type="xsd:double"&gt;-22.0524203876035&lt;/D&gt;&lt;/FQL&gt;&lt;FQL&gt;&lt;Q&gt;EWD^FG_PRICE_MAVG(0,,,,30)&lt;/Q&gt;&lt;R&gt;1&lt;/R&gt;&lt;C&gt;1&lt;/C&gt;&lt;D xsi:type="xsd:double"&gt;40.182335&lt;/D&gt;&lt;/FQL&gt;&lt;FQL&gt;&lt;Q&gt;QQQ^FG_PRICE_MAVG(0,,,,30)&lt;/Q&gt;&lt;R&gt;1&lt;/R&gt;&lt;C&gt;1&lt;/C&gt;&lt;D xsi:type="xsd:double"&gt;463.63867&lt;/D&gt;&lt;/FQL&gt;&lt;FQL&gt;&lt;Q&gt;EWG^FG_PRICE_MAVG(0,,,,30)&lt;/Q&gt;&lt;R&gt;1&lt;/R&gt;&lt;C&gt;1&lt;/C&gt;&lt;D xsi:type="xsd:double"&gt;31.241667&lt;/D&gt;&lt;/FQL&gt;&lt;FQL&gt;&lt;Q&gt;EWN^FG_COMPANY_NAME&lt;/Q&gt;&lt;R&gt;1&lt;/R&gt;&lt;C&gt;1&lt;/C&gt;&lt;D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xsi:type="xsd:double"&gt;-4.6587763&lt;/D&gt;&lt;/FQL&gt;&lt;FQL&gt;&lt;Q&gt;EWJ^P_PRICE(0)/P_PRICE_HIGH_PR(0,,,,,,"PRICE","INTRA","52W")&lt;/Q&gt;&lt;R&gt;1&lt;/R&gt;&lt;C&gt;1&lt;/C&gt;&lt;D xsi:type="xsd:double"&gt;0.9758729&lt;/D&gt;&lt;/FQL&gt;&lt;FQL&gt;&lt;Q&gt;CAGDPY@US^EE_ACTUAL_ANNUAL(MED,0)&lt;/Q&gt;&lt;R&gt;1&lt;/R&gt;&lt;C&gt;1&lt;/C&gt;&lt;D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xsi:type="xsd:double"&gt;1747.6938&lt;/D&gt;&lt;/FQL&gt;&lt;FQL&gt;&lt;Q&gt;EWN^FG_TOTAL_RETURNC(-10AY,0,AM)&lt;/Q&gt;&lt;R&gt;121&lt;/R&gt;&lt;C&gt;1&lt;/C&gt;&lt;D xsi:type="xsd:double"&gt;4.808104&lt;/D&gt;&lt;D xsi:type="xsd:double"&gt;-5.2313924&lt;/D&gt;&lt;D xsi:type="xsd:double"&gt;0.7643342&lt;/D&gt;&lt;D xsi:type="xsd:double"&gt;5.436158&lt;/D&gt;&lt;D xsi:type="xsd:double"&gt;-7.7991843&lt;/D&gt;&lt;D xsi:type="xsd:double"&gt;6.350589&lt;/D&gt;&lt;D xsi:type="xsd:double"&gt;5.276072&lt;/D&gt;&lt;D xsi:type="xsd:double"&gt;0.6604552&lt;/D&gt;&lt;D xsi:type="xsd:double"&gt;0.038599968&lt;/D&gt;&lt;D xsi:type="xsd:double"&gt;0.6944418&lt;/D&gt;&lt;D xsi:type="xsd:double"&gt;-0.29515624&lt;/D&gt;&lt;D xsi:type="xsd:double"&gt;3.2659411&lt;/D&gt;&lt;D xsi:type="xsd:double"&gt;-10.579819&lt;/D&gt;&lt;D xsi:type="xsd:double"&gt;1.936841&lt;/D&gt;&lt;D xsi:type="xsd:double"&gt;3.552258&lt;/D&gt;&lt;D xsi:type="xsd:double"&gt;-2.074194&lt;/D&gt;&lt;D xsi:type="xsd:double"&gt;-4.385024&lt;/D&gt;&lt;D xsi:type="xsd:double"&gt;-2.1860301&lt;/D&gt;&lt;D xsi:type="xsd:double"&gt;3.6371589&lt;/D&gt;&lt;D xsi:type="xsd:double"&gt;1.8604636&lt;/D&gt;&lt;D xsi:type="xsd:double"&gt;0.5396366&lt;/D&gt;&lt;D xsi:type="xsd:double"&gt;4.1288137&lt;/D&gt;&lt;D xsi:type="xsd:double"&gt;-9.615821&lt;/D&gt;&lt;D xsi:type="xsd:double"&gt;6.8090796&lt;/D&gt;&lt;D xsi:type="xsd:double"&gt;5.666673&lt;/D&gt;&lt;D xsi:type="xsd:double"&gt;-0.5126238&lt;/D&gt;&lt;D xsi:type="xsd:double"&gt;-5.112958&lt;/D&gt;&lt;D xsi:type="xsd:double"&gt;-1.1278212&lt;/D&gt;&lt;D xsi:type="xsd:double"&gt;4.690516&lt;/D&gt;&lt;D xsi:type="xsd:double"&gt;2.7181625&lt;/D&gt;&lt;D xsi:type="xsd:double"&gt;3.5415888&lt;/D&gt;&lt;D xsi:type="xsd:double"&gt;2.6133776&lt;/D&gt;&lt;D xsi:type="xsd:double"&gt;9.176027&lt;/D&gt;&lt;D xsi:type="xsd:double"&gt;1.6466498&lt;/D&gt;&lt;D xsi:type="xsd:double"&gt;-1.1312842&lt;/D&gt;&lt;D xsi:type="xsd:double"&gt;6.9799542&lt;/D&gt;&lt;D xsi:type="xsd:double"&gt;-1.6795814&lt;/D&gt;&lt;D xsi:type="xsd:double"&gt;3.055191&lt;/D&gt;&lt;D xsi:type="xsd:double"&gt;0.8288145&lt;/D&gt;&lt;D xsi:type="xsd:double"&gt;-0.9800792&lt;/D&gt;&lt;D xsi:type="xsd:double"&gt;4.3869257&lt;/D&gt;&lt;D xsi:type="xsd:double"&gt;-2.5222957&lt;/D&gt;&lt;D xsi:type="xsd:double"&gt;0.8835554&lt;/D&gt;&lt;D xsi:type="xsd:double"&gt;0.3440857&lt;/D&gt;&lt;D xsi:type="xsd:double"&gt;-0.3740728&lt;/D&gt;&lt;D xsi:type="xsd:double"&gt;-0.031286478&lt;/D&gt;&lt;D xsi:type="xsd:double"&gt;-2.2542536&lt;/D&gt;&lt;D xsi:type="xsd:double"&gt;2.993822&lt;/D&gt;&lt;D xsi:type="xsd:double"&gt;-3.475517&lt;/D&gt;&lt;D xsi:type="xsd:double"&gt;-3.7643194&lt;/D&gt;&lt;D xsi:type="xsd:double"&gt;-2.9591799&lt;/D&gt;&lt;D xsi:type="xsd:double"&gt;-1.5071869&lt;/D&gt;&lt;D xsi:type="xsd:double"&gt;-5.311304&lt;/D&gt;&lt;D xsi:type="xsd:double"&gt;9.025681&lt;/D&gt;&lt;D xsi:type="xsd:double"&gt;2.667129&lt;/D&gt;&lt;D xsi:type="xsd:double"&gt;3.5087705&lt;/D&gt;&lt;D xsi:type="xsd:double"&gt;2.9986978&lt;/D&gt;&lt;D xsi:type="xsd:double"&gt;-4.667723&lt;/D&gt;&lt;D xsi:type="xsd:double"&gt;5.74311&lt;/D&gt;&lt;D xsi:type="xsd:double"&gt;-4.374397&lt;/D&gt;&lt;D xsi:type="xsd:double"&gt;5.1799536&lt;/D&gt;&lt;D xsi:type="xsd:double"&gt;-0.799489&lt;/D&gt;&lt;D xsi:type="xsd:double"&gt;4.9322963&lt;/D&gt;&lt;D xsi:type="xsd:double"&gt;0.36865473&lt;/D&gt;&lt;D xsi:type="xsd:double"&gt;3.9146066&lt;/D&gt;&lt;D xsi:type="xsd:double"&gt;0.7689953&lt;/D&gt;&lt;D xsi:type="xsd:double"&gt;-8.8054&lt;/D&gt;&lt;D xsi:type="xsd:double"&gt;-20.14805&lt;/D&gt;&lt;D xsi:type="xsd:double"&gt;12.132204&lt;/D&gt;&lt;D xsi:type="xsd:double"&gt;18.475914&lt;/D&gt;&lt;D xsi:type="xsd:double"&gt;1.302588&lt;/D&gt;&lt;D xsi:type="xsd:double"&gt;5.724621&lt;/D&gt;&lt;D xsi:type="xsd:double"&gt;-0.6269634&lt;/D&gt;&lt;D xsi:type="xsd:double"&gt;3.269279&lt;/D&gt;&lt;D xsi:type="xsd:double"&gt;2.4715424&lt;/D&gt;&lt;D xsi:type="xsd:double"&gt;9.620595&lt;/D&gt;&lt;D xsi:type="xsd:double"&gt;5.113864&lt;/D&gt;&lt;D xsi:type="xsd:double"&gt;3.4214258&lt;/D&gt;&lt;D xsi:type="xsd:double"&gt;-0.79854727&lt;/D&gt;&lt;D xsi:type="xsd:double"&gt;10.579586&lt;/D&gt;&lt;D xsi:type="xsd:double"&gt;0.22877455&lt;/D&gt;&lt;D xsi:type="xsd:double"&gt;3.6729574&lt;/D&gt;&lt;D xsi:type="xsd:double"&gt;-2.4406314&lt;/D&gt;&lt;D xsi:type="xsd:double"&gt;4.6881437&lt;/D&gt;&lt;D xsi:type="xsd:double"&gt;5.8788657&lt;/D&gt;&lt;D xsi:type="xsd:double"&gt;-8.198243&lt;/D&gt;&lt;D xsi:type="xsd:double"&gt;7.8140855&lt;/D&gt;&lt;D xsi:type="xsd:double"&gt;-9.149098&lt;/D&gt;&lt;D xsi:type="xsd:double"&gt;2.285719&lt;/D&gt;&lt;D xsi:type="xsd:double"&gt;-6.140709&lt;/D&gt;&lt;D xsi:type="xsd:double"&gt;-16.269493&lt;/D&gt;&lt;D xsi:type="xsd:double"&gt;9.2626095&lt;/D&gt;&lt;D xsi:type="xsd:double"&gt;-10.41913&lt;/D&gt;&lt;D xsi:type="xsd:double"&gt;2.9606104&lt;/D&gt;&lt;D xsi:type="xsd:double"&gt;-11.955995&lt;/D&gt;&lt;D xsi:type="xsd:double"&gt;11.22601&lt;/D&gt;&lt;D xsi:type="xsd:double"&gt;-12.0318775&lt;/D&gt;&lt;D xsi:type="xsd:double"&gt;-0.93598366&lt;/D&gt;&lt;D xsi:type="xsd:double"&gt;1.5391588&lt;/D&gt;&lt;D xsi:type="xsd:double"&gt;16.944324&lt;/D&gt;&lt;D xsi:type="xsd:double"&gt;-0.5928457&lt;/D&gt;&lt;D xsi:type="xsd:double"&gt;11.249674&lt;/D&gt;&lt;D xsi:type="xsd:double"&gt;-2.428776&lt;/D&gt;&lt;D xsi:type="xsd:double"&gt;0.23936033&lt;/D&gt;&lt;D xsi:type="xsd:double"&gt;0.9312272&lt;/D&gt;&lt;D xsi:type="xsd:double"&gt;0.52046776&lt;/D&gt;&lt;D xsi:type="xsd:double"&gt;1.977098&lt;/D&gt;&lt;D xsi:type="xsd:double"&gt;1.1201978&lt;/D&gt;&lt;D xsi:type="xsd:double"&gt;-6.1850905&lt;/D&gt;&lt;D xsi:type="xsd:double"&gt;-7.6752844&lt;/D&gt;&lt;D xsi:type="xsd:double"&gt;5.2491426&lt;/D&gt;&lt;D xsi:type="xsd:double"&gt;6.936717&lt;/D&gt;&lt;D xsi:type="xsd:double"&gt;2.3048997&lt;/D&gt;&lt;D xsi:type="xsd:double"&gt;6.7847967&lt;/D&gt;&lt;D xsi:type="xsd:double"&gt;4.366815&lt;/D&gt;&lt;D xsi:type="xsd:double"&gt;4.0585876&lt;/D&gt;&lt;D xsi:type="xsd:double"&gt;-0.9851277&lt;/D&gt;&lt;D xsi:type="xsd:double"&gt;6.4771533&lt;/D&gt;&lt;D xsi:type="xsd:double"&gt;-0.22178292&lt;/D&gt;&lt;D xsi:type="xsd:double"&gt;-10.668731&lt;/D&gt;&lt;D xsi:type="xsd:double"&gt;5.452192&lt;/D&gt;&lt;/FQL&gt;&lt;FQL&gt;&lt;Q&gt;SPY^FMA_DIV_YLD(NTMA,-10AY,0,AM,"PORTAGG","MEANR")&lt;/Q&gt;&lt;R&gt;121&lt;/R&gt;&lt;C&gt;1&lt;/C&gt;&lt;D xsi:type="xsd:double"&gt;2.08219627248286&lt;/D&gt;&lt;D xsi:type="xsd:double"&gt;2.13837907315852&lt;/D&gt;&lt;D xsi:type="xsd:double"&gt;2.10396989529936&lt;/D&gt;&lt;D xsi:type="xsd:double"&gt;2.07069378160549&lt;/D&gt;&lt;D xsi:type="xsd:double"&gt;2.14383605262488&lt;/D&gt;&lt;D xsi:type="xsd:double"&gt;2.13475214108968&lt;/D&gt;&lt;D xsi:type="xsd:double"&gt;2.13570876524627&lt;/D&gt;&lt;D xsi:type="xsd:double"&gt;2.18037388974949&lt;/D&gt;&lt;D xsi:type="xsd:double"&gt;2.17041179804359&lt;/D&gt;&lt;D xsi:type="xsd:double"&gt;2.17737742560943&lt;/D&gt;&lt;D xsi:type="xsd:double"&gt;2.19149921343609&lt;/D&gt;&lt;D xsi:type="xsd:double"&gt;2.19740018694165&lt;/D&gt;&lt;D xsi:type="xsd:double"&gt;2.41531906080632&lt;/D&gt;&lt;D xsi:type="xsd:double"&gt;2.34014467667205&lt;/D&gt;&lt;D xsi:type="xsd:double"&gt;2.22735321727938&lt;/D&gt;&lt;D xsi:type="xsd:double"&gt;2.2641211874548&lt;/D&gt;&lt;D xsi:type="xsd:double"&gt;2.34928563786136&lt;/D&gt;&lt;D xsi:type="xsd:double"&gt;2.45182025901469&lt;/D&gt;&lt;D xsi:type="xsd:double"&gt;2.47519773454617&lt;/D&gt;&lt;D xsi:type="xsd:double"&gt;2.29179874134034&lt;/D&gt;&lt;D xsi:type="xsd:double"&gt;2.29270141173246&lt;/D&gt;&lt;D xsi:type="xsd:double"&gt;2.27208474723715&lt;/D&gt;&lt;D xsi:type="xsd:double"&gt;2.2932862873058&lt;/D&gt;&lt;D xsi:type="xsd:double"&gt;2.20251445545465&lt;/D&gt;&lt;D xsi:type="xsd:double"&gt;2.21341278146833&lt;/D&gt;&lt;D xsi:type="xsd:double"&gt;2.23016350444051&lt;/D&gt;&lt;D xsi:type="xsd:double"&gt;2.32384116037786&lt;/D&gt;&lt;D xsi:type="xsd:double"&gt;2.2102591998666&lt;/D&gt;&lt;D xsi:type="xsd:double"&gt;2.15987734169748&lt;/D&gt;&lt;D xsi:type="xsd:double"&gt;2.15382596381122&lt;/D&gt;&lt;D xsi:type="xsd:double"&gt;2.08878190762007&lt;/D&gt;&lt;D xsi:type="xsd:double"&gt;2.126845815351&lt;/D&gt;&lt;D xsi:type="xsd:double"&gt;2.09855010863938&lt;/D&gt;&lt;D xsi:type="xsd:double"&gt;2.07871544198568&lt;/D&gt;&lt;D xsi:type="xsd:double"&gt;2.10481097223976&lt;/D&gt;&lt;D xsi:type="xsd:double"&gt;2.08220043472711&lt;/D&gt;&lt;D xsi:type="xsd:double"&gt;2.11073930087848&lt;/D&gt;&lt;D xsi:type="xsd:double"&gt;2.03620225228024&lt;/D&gt;&lt;D xsi:type="xsd:double"&gt;2.02482466402925&lt;/D&gt;&lt;D xsi:type="xsd:double"&gt;1.98521709227456&lt;/D&gt;&lt;D xsi:type="xsd:double"&gt;1.91577386898982&lt;/D&gt;&lt;D xsi:type="xsd:double"&gt;2.01245964070265&lt;/D&gt;&lt;D xsi:type="xsd:double"&gt;1.98523894865262&lt;/D&gt;&lt;D xsi:type="xsd:double"&gt;2.04392173371704&lt;/D&gt;&lt;D xsi:type="xsd:double"&gt;2.06639210659848&lt;/D&gt;&lt;D xsi:type="xsd:double"&gt;2.01447541857572&lt;/D&gt;&lt;D xsi:type="xsd:double"&gt;2.04271809856067&lt;/D&gt;&lt;D xsi:type="xsd:double"&gt;1.98851052453935&lt;/D&gt;&lt;D xsi:type="xsd:double"&gt;1.9656374294663&lt;/D&gt;&lt;D xsi:type="xsd:double"&gt;1.98040058262349&lt;/D&gt;&lt;D xsi:type="xsd:double"&gt;2.09100690121825&lt;/D&gt;&lt;D xsi:type="xsd:double"&gt;2.13463124877442&lt;/D&gt;&lt;D xsi:type="xsd:double"&gt;2.29908188709377&lt;/D&gt;&lt;D xsi:type="xsd:double"&gt;2.13818938906102&lt;/D&gt;&lt;D xsi:type="xsd:double"&gt;2.1061371812631&lt;/D&gt;&lt;D xsi:type="xsd:double"&gt;2.05074860195764&lt;/D&gt;&lt;D xsi:type="xsd:double"&gt;2.0238384183685&lt;/D&gt;&lt;D xsi:type="xsd:double"&gt;2.12375716311843&lt;/D&gt;&lt;D xsi:type="xsd:double"&gt;2.01572118638136&lt;/D&gt;&lt;D xsi:type="xsd:double"&gt;2.13003888417762&lt;/D&gt;&lt;D xsi:type="xsd:double"&gt;2.04756280957901&lt;/D&gt;&lt;D xsi:type="xsd:double"&gt;2.07326521075422&lt;/D&gt;&lt;D xsi:type="xsd:double"&gt;2.0069514425779&lt;/D&gt;&lt;D xsi:type="xsd:double"&gt;1.99046833714507&lt;/D&gt;&lt;D xsi:type="xsd:double"&gt;1.93167258079667&lt;/D&gt;&lt;D xsi:type="xsd:double"&gt;1.89098019452487&lt;/D&gt;&lt;D xsi:type="xsd:double"&gt;2.09790829041824&lt;/D&gt;&lt;D xsi:type="xsd:double"&gt;2.51742983200738&lt;/D&gt;&lt;D xsi:type="xsd:double"&gt;2.12168511061593&lt;/D&gt;&lt;D xsi:type="xsd:double"&gt;1.88872636053912&lt;/D&gt;&lt;D xsi:type="xsd:double"&gt;1.91411502401736&lt;/D&gt;&lt;D xsi:type="xsd:double"&gt;1.78869390376615&lt;/D&gt;&lt;D xsi:type="xsd:double"&gt;1.74173338227768&lt;/D&gt;&lt;D xsi:type="xsd:double"&gt;1.75117549075326&lt;/D&gt;&lt;D xsi:type="xsd:double"&gt;1.70760967831266&lt;/D&gt;&lt;D xsi:type="xsd:double"&gt;1.62208323828657&lt;/D&gt;&lt;D xsi:type="xsd:double"&gt;1.59024259624667&lt;/D&gt;&lt;D xsi:type="xsd:double"&gt;1.54276610453352&lt;/D&gt;&lt;D xsi:type="xsd:double"&gt;1.56901380354825&lt;/D&gt;&lt;D xsi:type="xsd:double"&gt;1.48639206155139&lt;/D&gt;&lt;D xsi:type="xsd:double"&gt;1.46517379726693&lt;/D&gt;&lt;D xsi:type="xsd:double"&gt;1.45319438548458&lt;/D&gt;&lt;D xsi:type="xsd:double"&gt;1.42593221312583&lt;/D&gt;&lt;D xsi:type="xsd:double"&gt;1.42013428021832&lt;/D&gt;&lt;D xsi:type="xsd:double"&gt;1.3970979941368&lt;/D&gt;&lt;D xsi:type="xsd:double"&gt;1.46445067575527&lt;/D&gt;&lt;D xsi:type="xsd:double"&gt;1.3664570358122&lt;/D&gt;&lt;D xsi:type="xsd:double"&gt;1.41997314237002&lt;/D&gt;&lt;D xsi:type="xsd:double"&gt;1.37564902465096&lt;/D&gt;&lt;D xsi:type="xsd:double"&gt;1.45574928493659&lt;/D&gt;&lt;D xsi:type="xsd:double"&gt;1.52755154868066&lt;/D&gt;&lt;D xsi:type="xsd:double"&gt;1.45720222010648&lt;/D&gt;&lt;D xsi:type="xsd:double"&gt;1.59598081880476&lt;/D&gt;&lt;D xsi:type="xsd:double"&gt;1.61780051853284&lt;/D&gt;&lt;D xsi:type="xsd:double"&gt;1.75368313416937&lt;/D&gt;&lt;D xsi:type="xsd:double"&gt;1.63717158740409&lt;/D&gt;&lt;D xsi:type="xsd:double"&gt;1.74086661630695&lt;/D&gt;&lt;D xsi:type="xsd:double"&gt;1.81271486863932&lt;/D&gt;&lt;D xsi:type="xsd:double"&gt;1.8332845838632&lt;/D&gt;&lt;D xsi:type="xsd:double"&gt;1.73388820649238&lt;/D&gt;&lt;D xsi:type="xsd:double"&gt;1.82587723945379&lt;/D&gt;&lt;D xsi:type="xsd:double"&gt;1.69152585134649&lt;/D&gt;&lt;D xsi:type="xsd:double"&gt;1.73637961373403&lt;/D&gt;&lt;D xsi:type="xsd:double"&gt;1.72036118727752&lt;/D&gt;&lt;D xsi:type="xsd:double"&gt;1.70309078904731&lt;/D&gt;&lt;D xsi:type="xsd:double"&gt;1.65609087857504&lt;/D&gt;&lt;D xsi:type="xsd:double"&gt;1.59864793228313&lt;/D&gt;&lt;D xsi:type="xsd:double"&gt;1.5990465018187&lt;/D&gt;&lt;D xsi:type="xsd:double"&gt;1.60015192491538&lt;/D&gt;&lt;D xsi:type="xsd:double"&gt;1.70281592805865&lt;/D&gt;&lt;D xsi:type="xsd:double"&gt;1.66928425252452&lt;/D&gt;&lt;D xsi:type="xsd:double"&gt;1.59761308080519&lt;/D&gt;&lt;D xsi:type="xsd:double"&gt;1.5675866720106&lt;/D&gt;&lt;D xsi:type="xsd:double"&gt;1.50929745839712&lt;/D&gt;&lt;D xsi:type="xsd:double"&gt;1.47938602488981&lt;/D&gt;&lt;D xsi:type="xsd:double"&gt;1.44380453065952&lt;/D&gt;&lt;D xsi:type="xsd:double"&gt;1.48867629246364&lt;/D&gt;&lt;D xsi:type="xsd:double"&gt;1.43471896688835&lt;/D&gt;&lt;D xsi:type="xsd:double"&gt;1.38315539995646&lt;/D&gt;&lt;D xsi:type</t>
        </r>
      </text>
    </comment>
    <comment ref="A4" authorId="0" shapeId="0" xr:uid="{26AB4C8E-E044-479A-9248-5CF62ADE7709}">
      <text>
        <r>
          <rPr>
            <b/>
            <sz val="9"/>
            <color indexed="81"/>
            <rFont val="Tahoma"/>
            <charset val="1"/>
          </rPr>
          <t>="xsd:double"&gt;1.491088372237&lt;/D&gt;&lt;D xsi:type="xsd:double"&gt;1.40438916542875&lt;/D&gt;&lt;/FQL&gt;&lt;FQL&gt;&lt;Q&gt;EWU^FMA_PE(NTMA,-10AY,0,AM,"PORTAGG","MEANR")&lt;/Q&gt;&lt;R&gt;121&lt;/R&gt;&lt;C&gt;1&lt;/C&gt;&lt;D xsi:type="xsd:double"&gt;13.5299709300625&lt;/D&gt;&lt;D xsi:type="xsd:double"&gt;12.8099544815321&lt;/D&gt;&lt;D xsi:type="xsd:double"&gt;13.173028772271&lt;/D&gt;&lt;D xsi:type="xsd:double"&gt;13.8123218921419&lt;/D&gt;&lt;D xsi:type="xsd:double"&gt;13.3929394762203&lt;/D&gt;&lt;D xsi:type="xsd:double"&gt;15.4110043477403&lt;/D&gt;&lt;D xsi:type="xsd:double"&gt;15.7321712532444&lt;/D&gt;&lt;D xsi:type="xsd:double"&gt;15.4774161276279&lt;/D&gt;&lt;D xsi:type="xsd:double"&gt;15.9016913487224&lt;/D&gt;&lt;D xsi:type="xsd:double"&gt;15.5657557469797&lt;/D&gt;&lt;D xsi:type="xsd:double"&gt;15.1399987260779&lt;/D&gt;&lt;D xsi:type="xsd:double"&gt;15.6091592331129&lt;/D&gt;&lt;D xsi:type="xsd:double"&gt;13.8779037354283&lt;/D&gt;&lt;D xsi:type="xsd:double"&gt;14.8873079925367&lt;/D&gt;&lt;D xsi:type="xsd:double"&gt;15.3373075385595&lt;/D&gt;&lt;D xsi:type="xsd:double"&gt;15.088114860838&lt;/D&gt;&lt;D xsi:type="xsd:double"&gt;14.9246199757762&lt;/D&gt;&lt;D xsi:type="xsd:double"&gt;15.1307915439873&lt;/D&gt;&lt;D xsi:type="xsd:double"&gt;16.0190635420138&lt;/D&gt;&lt;D xsi:type="xsd:double"&gt;15.7953874546323&lt;/D&gt;&lt;D xsi:type="xsd:double"&gt;15.7235846357968&lt;/D&gt;&lt;D xsi:type="xsd:double"&gt;15.774831287018&lt;/D&gt;&lt;D xsi:type="xsd:double"&gt;15.8619648997266&lt;/D&gt;&lt;D xsi:type="xsd:double"&gt;16.1636142535901&lt;/D&gt;&lt;D xsi:type="xsd:double"&gt;16.2733929134538&lt;/D&gt;&lt;D xsi:type="xsd:double"&gt;15.8774240566178&lt;/D&gt;&lt;D xsi:type="xsd:double"&gt;14.3522619546099&lt;/D&gt;&lt;D xsi:type="xsd:double"&gt;14.1694962860427&lt;/D&gt;&lt;D xsi:type="xsd:double"&gt;14.4820226515023&lt;/D&gt;&lt;D xsi:type="xsd:double"&gt;14.3236830243526&lt;/D&gt;&lt;D xsi:type="xsd:double"&gt;14.4688844653649&lt;/D&gt;&lt;D xsi:type="xsd:double"&gt;14.4436246918966&lt;/D&gt;&lt;D xsi:type="xsd:double"&gt;14.4673287201972&lt;/D&gt;&lt;D xsi:type="xsd:double"&gt;14.8151334368975&lt;/D&gt;&lt;D xsi:type="xsd:double"&gt;14.4876414595295&lt;/D&gt;&lt;D xsi:type="xsd:double"&gt;14.8909741982064&lt;/D&gt;&lt;D xsi:type="xsd:double"&gt;14.5068294333721&lt;/D&gt;&lt;D xsi:type="xsd:double"&gt;14.6163754021425&lt;/D&gt;&lt;D xsi:type="xsd:double"&gt;14.5461107053146&lt;/D&gt;&lt;D xsi:type="xsd:double"&gt;14.1785604747485&lt;/D&gt;&lt;D xsi:type="xsd:double"&gt;14.8192911705612&lt;/D&gt;&lt;D xsi:type="xsd:double"&gt;13.8826014082767&lt;/D&gt;&lt;D xsi:type="xsd:double"&gt;13.3787609055326&lt;/D&gt;&lt;D xsi:type="xsd:double"&gt;13.4629857960298&lt;/D&gt;&lt;D xsi:type="xsd:double"&gt;13.7275503828248&lt;/D&gt;&lt;D xsi:type="xsd:double"&gt;13.6060601217653&lt;/D&gt;&lt;D xsi:type="xsd:double"&gt;13.2144359396353&lt;/D&gt;&lt;D xsi:type="xsd:double"&gt;13.1626874798717&lt;/D&gt;&lt;D xsi:type="xsd:double"&gt;12.5192592092228&lt;/D&gt;&lt;D xsi:type="xsd:double"&gt;12.4109587895274&lt;/D&gt;&lt;D xsi:type="xsd:double"&gt;11.9062076969425&lt;/D&gt;&lt;D xsi:type="xsd:double"&gt;11.7678812089743&lt;/D&gt;&lt;D xsi:type="xsd:double"&gt;11.5835868385297&lt;/D&gt;&lt;D xsi:type="xsd:double"&gt;12.4559297747883&lt;/D&gt;&lt;D xsi:type="xsd:double"&gt;12.4711023397978&lt;/D&gt;&lt;D xsi:type="xsd:double"&gt;12.7883971307857&lt;/D&gt;&lt;D xsi:type="xsd:double"&gt;12.648113795473&lt;/D&gt;&lt;D xsi:type="xsd:double"&gt;12.2512234174116&lt;/D&gt;&lt;D xsi:type="xsd:double"&gt;12.6752977441152&lt;/D&gt;&lt;D xsi:type="xsd:double"&gt;12.0187835673927&lt;/D&gt;&lt;D xsi:type="xsd:double"&gt;12.2340635881147&lt;/D&gt;&lt;D xsi:type="xsd:double"&gt;12.0727278083092&lt;/D&gt;&lt;D xsi:type="xsd:double"&gt;12.8394692513893&lt;/D&gt;&lt;D xsi:type="xsd:double"&gt;12.7171042859854&lt;/D&gt;&lt;D xsi:type="xsd:double"&gt;13.5194614732759&lt;/D&gt;&lt;D xsi:type="xsd:double"&gt;13.3856923564274&lt;/D&gt;&lt;D xsi:type="xsd:double"&gt;12.1971217094449&lt;/D&gt;&lt;D xsi:type="xsd:double"&gt;11.753942428283&lt;/D&gt;&lt;D xsi:type="xsd:double"&gt;14.8882538757951&lt;/D&gt;&lt;D xsi:type="xsd:double"&gt;16.9908899185877&lt;/D&gt;&lt;D xsi:type="xsd:double"&gt;16.0111735069518&lt;/D&gt;&lt;D xsi:type="xsd:double"&gt;15.7659589355975&lt;/D&gt;&lt;D xsi:type="xsd:double"&gt;14.8264427565213&lt;/D&gt;&lt;D xsi:type="xsd:double"&gt;14.4320423350758&lt;/D&gt;&lt;D xsi:type="xsd:double"&gt;13.7674275759947&lt;/D&gt;&lt;D xsi:type="xsd:double"&gt;15.198575153407&lt;/D&gt;&lt;D xsi:type="xsd:double"&gt;14.5979284317277&lt;/D&gt;&lt;D xsi:type="xsd:double"&gt;13.8148033747624&lt;/D&gt;&lt;D xsi:type="xsd:double"&gt;14.0030538222103&lt;/D&gt;&lt;D xsi:type="xsd:double"&gt;13.4467490149542&lt;/D&gt;&lt;D xsi:type="xsd:double"&gt;13.2840555139828&lt;/D&gt;&lt;D xsi:type="xsd:double"&gt;13.1803681250863&lt;/D&gt;&lt;D xsi:type="xsd:double"&gt;12.6943475345106&lt;/D&gt;&lt;D xsi:type="xsd:double"&gt;12.3529005001128&lt;/D&gt;&lt;D xsi:type="xsd:double"&gt;12.2419563226345&lt;/D&gt;&lt;D xsi:type="xsd:double"&gt;11.9162978067524&lt;/D&gt;&lt;D xsi:type="xsd:double"&gt;12.1358772167425&lt;/D&gt;&lt;D xsi:type="xsd:double"&gt;11.7320197004763&lt;/D&gt;&lt;D xsi:type="xsd:double"&gt;12.4357620752377&lt;/D&gt;&lt;D xsi:type="xsd:double"&gt;12.2266361075215&lt;/D&gt;&lt;D xsi:type="xsd:double"&gt;11.1822219282581&lt;/D&gt;&lt;D xsi:type="xsd:double"&gt;11.32100831577&lt;/D&gt;&lt;D xsi:type="xsd:double"&gt;10.5054430490024&lt;/D&gt;&lt;D xsi:type="xsd:double"&gt;10.4172119605729&lt;/D&gt;&lt;D xsi:type="xsd:double"&gt;9.22527635305963&lt;/D&gt;&lt;D xsi:type="xsd:double"&gt;9.74236648986491&lt;/D&gt;&lt;D xsi:type="xsd:double"&gt;9.21992940223092&lt;/D&gt;&lt;D xsi:type="xsd:double"&gt;8.82551293258315&lt;/D&gt;&lt;D xsi:type="xsd:double"&gt;9.21074654124603&lt;/D&gt;&lt;D xsi:type="xsd:double"&gt;9.96888054472508&lt;/D&gt;&lt;D xsi:type="xsd:double"&gt;9.97774687396769&lt;/D&gt;&lt;D xsi:type="xsd:double"&gt;10.498024694206&lt;/D&gt;&lt;D xsi:type="xsd:double"&gt;10.5444444902067&lt;/D&gt;&lt;D xsi:type="xsd:double"&gt;10.4686365562369&lt;/D&gt;&lt;D xsi:type="xsd:double"&gt;10.6292105586726&lt;/D&gt;&lt;D xsi:type="xsd:double"&gt;10.2644548549278&lt;/D&gt;&lt;D xsi:type="xsd:double"&gt;10.2582867451561&lt;/D&gt;&lt;D xsi:type="xsd:double"&gt;10.5725881108624&lt;/D&gt;&lt;D xsi:type="xsd:double"&gt;10.3019927379256&lt;/D&gt;&lt;D xsi:type="xsd:double"&gt;10.1594769266709&lt;/D&gt;&lt;D xsi:type="xsd:double"&gt;10.2442303453479&lt;/D&gt;&lt;D xsi:type="xsd:double"&gt;10.5025390351876&lt;/D&gt;&lt;D xsi:type="xsd:double"&gt;11.0381317880403&lt;/D&gt;&lt;D xsi:type="xsd:double"&gt;11.0037263713865&lt;/D&gt;&lt;D xsi:type="xsd:double"&gt;11.2064132872477&lt;/D&gt;&lt;D xsi:type="xsd:double"&gt;11.4729588059737&lt;/D&gt;&lt;D xsi:type="xsd:double"&gt;11.6450585564014&lt;/D&gt;&lt;D xsi:type="xsd:double"&gt;11.5965896457568&lt;/D&gt;&lt;D xsi:type="xsd:double"&gt;11.466896873216&lt;/D&gt;&lt;D xsi:type="xsd:double"&gt;11.1245940371609&lt;/D&gt;&lt;D xsi:type="xsd:double"&gt;11.763494066972&lt;/D&gt;&lt;/FQL&gt;&lt;FQL&gt;&lt;Q&gt;EWJ^FMA_PE(LTMA,-10AY,0,AM,"PORTAGG","MEANR")&lt;/Q&gt;&lt;R&gt;121&lt;/R&gt;&lt;C&gt;1&lt;/C&gt;&lt;D xsi:type="xsd:double"&gt;15.1081770837807&lt;/D&gt;&lt;D xsi:type="xsd:double"&gt;15.069695567942&lt;/D&gt;&lt;D xsi:type="xsd:double"&gt;15.7529697383541&lt;/D&gt;&lt;D xsi:type="xsd:double"&gt;16.2277875734756&lt;/D&gt;&lt;D xsi:type="xsd:double"&gt;15.7865064144947&lt;/D&gt;&lt;D xsi:type="xsd:double"&gt;15.5420785284245&lt;/D&gt;&lt;D xsi:type="xsd:double"&gt;16.9086848558572&lt;/D&gt;&lt;D xsi:type="xsd:double"&gt;16.846137982127&lt;/D&gt;&lt;D xsi:type="xsd:double"&gt;16.8713659396306&lt;/D&gt;&lt;D xsi:type="xsd:double"&gt;17.1100057369139&lt;/D&gt;&lt;D xsi:type="xsd:double"&gt;16.8303581367694&lt;/D&gt;&lt;D xsi:type="xsd:double"&gt;16.8592540171534&lt;/D&gt;&lt;D xsi:type="xsd:double"&gt;15.2574437940338&lt;/D&gt;&lt;D xsi:type="xsd:double"&gt;15.1827113553192&lt;/D&gt;&lt;D xsi:type="xsd:double"&gt;15.8461241083871&lt;/D&gt;&lt;D xsi:type="xsd:double"&gt;16.0308345788856&lt;/D&gt;&lt;D xsi:type="xsd:double"&gt;15.265221059051&lt;/D&gt;&lt;D xsi:type="xsd:double"&gt;14.136253206001&lt;/D&gt;&lt;D xsi:type="xsd:double"&gt;13.9379006042755&lt;/D&gt;&lt;D xsi:type="xsd:double"&gt;13.6186619242539&lt;/D&gt;&lt;D xsi:type="xsd:double"&gt;13.6411315878341&lt;/D&gt;&lt;D xsi:type="xsd:double"&gt;14.0461427162594&lt;/D&gt;&lt;D xsi:type="xsd:double"&gt;13.7301464595935&lt;/D&gt;&lt;D xsi:type="xsd:double"&gt;13.841499679465&lt;/D&gt;&lt;D xsi:type="xsd:double"&gt;14.381164911327&lt;/D&gt;&lt;D xsi:type="xsd:double"&gt;14.3406621245522&lt;/D&gt;&lt;D xsi:type="xsd:double"&gt;14.347881767995&lt;/D&gt;&lt;D xsi:type="xsd:double"&gt;15.7483668400535&lt;/D&gt;&lt;D xsi:type="xsd:double"&gt;16.7273860170592&lt;/D&gt;&lt;D xsi:type="xsd:double"&gt;16.1498012859615&lt;/D&gt;&lt;D xsi:type="xsd:double"&gt;15.9673059796334&lt;/D&gt;&lt;D xsi:type="xsd:double"&gt;15.6680833271569&lt;/D&gt;&lt;D xsi:type="xsd:double"&gt;15.6278790724519&lt;/D&gt;&lt;D xsi:type="xsd:double"&gt;15.7478035623803&lt;/D&gt;&lt;D xsi:type="xsd:double"&gt;15.5362566453947&lt;/D&gt;&lt;D xsi:type="xsd:double"&gt;15.4156211265165&lt;/D&gt;&lt;D xsi:type="xsd:double"&gt;14.7795916691502&lt;/D&gt;&lt;D xsi:type="xsd:double"&gt;14.9926095404089&lt;/D&gt;&lt;D xsi:type="xsd:double"&gt;15.6429949377032&lt;/D&gt;&lt;D xsi:type="xsd:double"&gt;16.033687661975&lt;/D&gt;&lt;D xsi:type="xsd:double"&gt;16.9229040055479&lt;/D&gt;&lt;D xsi:type="xsd:double"&gt;16.0671982048459&lt;/D&gt;&lt;D xsi:type="xsd:double"&gt;14.3765184712123&lt;/D&gt;&lt;D xsi:type="xsd:double"&gt;14.2619606144606&lt;/D&gt;&lt;D xsi:type="xsd:double"&gt;14.2649089849868&lt;/D&gt;&lt;D xsi:type="xsd:double"&gt;14.1566981415257&lt;/D&gt;&lt;D xsi:type="xsd:double"&gt;13.7639131252252&lt;/D&gt;&lt;D xsi:type="xsd:double"&gt;13.8175423610797&lt;/D&gt;&lt;D xsi:type="xsd:double"&gt;13.4579728646986&lt;/D&gt;&lt;D xsi:type="xsd:double"&gt;13.8262055007928&lt;/D&gt;&lt;D xsi:type="xsd:double"&gt;12.7705345301888&lt;/D&gt;&lt;D xsi:type="xsd:double"&gt;12.7275447401481&lt;/D&gt;&lt;D xsi:type="xsd:double"&gt;11.2917931477768&lt;/D&gt;&lt;D xsi:type="xsd:double"&gt;12.3101030801056&lt;/D&gt;&lt;D xsi:type="xsd:double"&gt;12.7115881879795&lt;/D&gt;&lt;D xsi:type="xsd:double"&gt;12.760892941707&lt;/D&gt;&lt;D xsi:type="xsd:double"&gt;12.7922780940252&lt;/D&gt;&lt;D xsi:type="xsd:double"&gt;12.6874199176189&lt;/D&gt;&lt;D xsi:type="xsd:double"&gt;13.0301333971591&lt;/D&gt;&lt;D xsi:type="xsd:double"&gt;12.7109118469585&lt;/D&gt;&lt;D xsi:type="xsd:double"&gt;13.0244304359016&lt;/D&gt;&lt;D xsi:type="xsd:double"&gt;13.334998302088&lt;/D&gt;&lt;D xsi:type="xsd:double"&gt;14.285126320149&lt;/D&gt;&lt;D xsi:type="xsd:double"&gt;14.9636410242261&lt;/D&gt;&lt;D xsi:type="xsd:double"&gt;15.3089018028973&lt;/D&gt;&lt;D xsi:type="xsd:double"&gt;15.1851407507036&lt;/D&gt;&lt;D xsi:type="xsd:double"&gt;13.9767606784816&lt;/D&gt;&lt;D xsi:type="xsd:double"&gt;13.5911683801613&lt;/D&gt;&lt;D xsi:type="xsd:double"&gt;14.2484380361528&lt;/D&gt;&lt;D xsi:type="xsd:double"&gt;16.1603505701783&lt;/D&gt;&lt;D xsi:type="xsd:double"&gt;16.9027314267956&lt;/D&gt;&lt;D xsi:type="xsd:double"&gt;17.8964636195115&lt;/D&gt;&lt;D xsi:type="xsd:double"&gt;19.1875270017778&lt;/D&gt;&lt;D xsi:type="xsd:double"&gt;20.2320515858602&lt;/D&gt;&lt;D xsi:type="xsd:double"&gt;20.9170882992999&lt;/D&gt;&lt;D xsi:type="xsd:double"&gt;22.4700856896075&lt;/D&gt;&lt;D xsi:type="xsd:double"&gt;23.3928140542342&lt;/D&gt;&lt;D xsi:type="xsd:double"&gt;23.7061061995201&lt;/D&gt;&lt;D xsi:type="xsd:double"&gt;21.6040953311171&lt;/D&gt;&lt;D xsi:type="xsd:double"&gt;21.3357659265712&lt;/D&gt;&lt;D xsi:type="xsd:double"&gt;20.6491589783575&lt;/D&gt;&lt;D xsi:type="xsd:double"&gt;20.2760655040573&lt;/D&gt;&lt;D xsi:type="xsd:double"&gt;19.7998793281763&lt;/D&gt;&lt;D xsi:type="xsd:double"&gt;19.035506677604&lt;/D&gt;&lt;D xsi:type="xsd:double"&gt;18.6825471848225&lt;/D&gt;&lt;D xsi:type="xsd:double"&gt;17.5346374447658&lt;/D&gt;&lt;D xsi:type="xsd:double"&gt;17.6625304073096&lt;/D&gt;&lt;D xsi:type="xsd:double"&gt;16.5304997829053&lt;/D&gt;&lt;D xsi:type="xsd:double"&gt;16.4926370203063&lt;/D&gt;&lt;D xsi:type="xsd:double"&gt;15.2555942100198&lt;/D&gt;&lt;D xsi:type="xsd:double"&gt;14.6435897513616&lt;/D&gt;&lt;D xsi:type="xsd:double"&gt;14.5908375082711&lt;/D&gt;&lt;D xsi:type="xsd:double"&gt;14.3213070728019&lt;/D&gt;&lt;D xsi:type="xsd:double"&gt;14.2563149526805&lt;/D&gt;&lt;D xsi:type="xsd:double"&gt;13.858065295883&lt;/D&gt;&lt;D xsi:type="xsd:double"&gt;13.9301069234606&lt;/D&gt;&lt;D xsi:type="xsd:double"&gt;13.6697233694577&lt;/D&gt;&lt;D xsi:type="xsd:double"&gt;13.3202923437115&lt;/D&gt;&lt;D xsi:type="xsd:double"&gt;13.1734111265397&lt;/D&gt;&lt;D xsi:type="xsd:double"&gt;13.3031455908951&lt;/D&gt;&lt;D xsi:type="xsd:double"&gt;12.5960932351808&lt;/D&gt;&lt;D xsi:type="xsd:double"&gt;13.3921596769831&lt;/D&gt;&lt;D xsi:type="xsd:double"&gt;13.6918332516899&lt;/D&gt;&lt;D xsi:type="xsd:double"&gt;13.6193625598528&lt;/D&gt;&lt;D xsi:type="xsd:double"&gt;13.8165901284843&lt;/D&gt;&lt;D xsi:type="xsd:double"&gt;14.2817612706079&lt;/D&gt;&lt;D xsi:type="xsd:double"&gt;14.67076170137&lt;/D&gt;&lt;D xsi:type="xsd:double"&gt;14.5568098529008&lt;/D&gt;&lt;D xsi:type="xsd:double"&gt;15.0004910586733&lt;/D&gt;&lt;D xsi:type="xsd:double"&gt;14.5187895128123&lt;/D&gt;&lt;D xsi:type="xsd:double"&gt;14.8537013387719&lt;/D&gt;&lt;D xsi:type="xsd:double"&gt;15.0104619440931&lt;/D&gt;&lt;D xsi:type="xsd:double"&gt;15.4478087171327&lt;/D&gt;&lt;D xsi:type="xsd:double"&gt;16.4887991304973&lt;/D&gt;&lt;D xsi:type="xsd:double"&gt;17.0847461141578&lt;/D&gt;&lt;D xsi:type="xsd:double"&gt;16.8979741851115&lt;/D&gt;&lt;D xsi:type="xsd:double"&gt;16.8090691813385&lt;/D&gt;&lt;D xsi:type="xsd:double"&gt;16.7332660186267&lt;/D&gt;&lt;D xsi:type="xsd:double"&gt;17.0198481326855&lt;/D&gt;&lt;D xsi:type="xsd:double"&gt;14.5166342629698&lt;/D&gt;&lt;D xsi:type="xsd:double"&gt;16.0956670431891&lt;/D&gt;&lt;/FQL&gt;&lt;FQL&gt;&lt;Q&gt;NI-FDS^FG_PRICE_CHANGE(0,-1AY)&lt;/Q&gt;&lt;R&gt;1&lt;/R&gt;&lt;C&gt;1&lt;/C&gt;&lt;D xsi:type="xsd:double"&gt;-24.1826923076923&lt;/D&gt;&lt;/FQL&gt;&lt;FQL&gt;&lt;Q&gt;CPALM-FDS^FG_PRICE_CHANGE(0,-1AY)&lt;/Q&gt;&lt;R&gt;1&lt;/R&gt;&lt;C&gt;1&lt;/C&gt;&lt;D xsi:type="xsd:double"&gt;5.81578947368422&lt;/D&gt;&lt;/FQL&gt;&lt;FQL&gt;&lt;Q&gt;VWO^FG_TOTAL_RETURNC(0,-12AM)&lt;/Q&gt;&lt;R&gt;1&lt;/R&gt;&lt;C&gt;1&lt;/C&gt;&lt;D xsi:type="xsd:double"&gt;12.143219&lt;/D&gt;&lt;/FQL&gt;&lt;FQL&gt;&lt;Q&gt;SPY^FMA_ROE(NTMA,-20AY,NOW,FY,"PORTAGG","MEANR")&lt;/Q&gt;&lt;R&gt;20&lt;/R&gt;&lt;C&gt;1&lt;/C&gt;&lt;D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xsi:type="xsd:double"&gt;20.3440340808751&lt;/D&gt;&lt;/FQL&gt;&lt;FQL&gt;&lt;Q&gt;TRYAE10Y-FDS^FG_YIELD(-10AY,0,Y,,"YTM")&lt;/Q&gt;&lt;R&gt;10&lt;/R&gt;&lt;C&gt;1&lt;/C&gt;&lt;D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xsi:type="xsd:double"&gt;11.358896&lt;/D&gt;&lt;/FQL&gt;&lt;FQL&gt;&lt;Q&gt;QQQ^FMA_DIV_YLD(NTMA,-10AY,0,AM,"PORTAGG","MEANR")&lt;/Q&gt;&lt;R&gt;121&lt;/R&gt;&lt;C&gt;1&lt;/C&gt;&lt;D xsi:type="xsd:double"&gt;1.2097027697176&lt;/D&gt;&lt;D xsi:type="xsd:double"&gt;1.24654883397084&lt;/D&gt;&lt;D xsi:type="xsd:double"&gt;1.23038002569004&lt;/D&gt;&lt;D xsi:type="xsd:double"&gt;1.19951148862498&lt;/D&gt;&lt;D xsi:type="xsd:double"&gt;1.22883437356444&lt;/D&gt;&lt;D xsi:type="xsd:double"&gt;1.25523692825698&lt;/D&gt;&lt;D xsi:type="xsd:double"&gt;1.22032264605085&lt;/D&gt;&lt;D xsi:type="xsd:double"&gt;1.28225423001148&lt;/D&gt;&lt;D xsi:type="xsd:double"&gt;1.25815725385727&lt;/D&gt;&lt;D xsi:type="xsd:double"&gt;1.24874124183833&lt;/D&gt;&lt;D xsi:type="xsd:double"&gt;1.26122092774196&lt;/D&gt;&lt;D xsi:type="xsd:double"&gt;1.260307011753&lt;/D&gt;&lt;D xsi:type="xsd:double"&gt;1.39250307387024&lt;/D&gt;&lt;D xsi:type="xsd:double"&gt;1.34791804518592&lt;/D&gt;&lt;D xsi:type="xsd:double"&gt;1.25480763766775&lt;/D&gt;&lt;D xsi:type="xsd:double"&gt;1.2594201906243&lt;/D&gt;&lt;D xsi:type="xsd:double"&gt;1.29183392277598&lt;/D&gt;&lt;D xsi:type="xsd:double"&gt;1.46120013120521&lt;/D&gt;&lt;D xsi:type="xsd:double"&gt;1.37525834454113&lt;/D&gt;&lt;D xsi:type="xsd:double"&gt;1.33817608572532&lt;/D&gt;&lt;D xsi:type="xsd:double"&gt;1.401392485683&lt;/D&gt;&lt;D xsi:type="xsd:double"&gt;1.34556864664874&lt;/D&gt;&lt;D xsi:type="xsd:double"&gt;1.36892395549825&lt;/D&gt;&lt;D xsi:type="xsd:double"&gt;1.27754360869111&lt;/D&gt;&lt;D xsi:type="xsd:double"&gt;1.28338731892531&lt;/D&gt;&lt;D xsi:type="xsd:double"&gt;1.26035758915018&lt;/D&gt;&lt;D xsi:type="xsd:double"&gt;1.33313270243846&lt;/D&gt;&lt;D xsi:type="xsd:double"&gt;1.3035464300053&lt;/D&gt;&lt;D xsi:type="xsd:double"&gt;1.27616795701505&lt;/D&gt;&lt;D xsi:type="xsd:double"&gt;1.23899425993883&lt;/D&gt;&lt;D xsi:type="xsd:double"&gt;1.21595978537277&lt;/D&gt;&lt;D xsi:type="xsd:double"&gt;1.21293879926731&lt;/D&gt;&lt;D xsi:type="xsd:double"&gt;1.17903978476108&lt;/D&gt;&lt;D xsi:type="xsd:double"&gt;1.14304919971048&lt;/D&gt;&lt;D xsi:type="xsd:double"&gt;1.21560181275584&lt;/D&gt;&lt;D xsi:type="xsd:double"&gt;1.1733588326675&lt;/D&gt;&lt;D xsi:type="xsd:double"&gt;1.17059522842075&lt;/D&gt;&lt;D xsi:type="xsd:double"&gt;1.14928092384707&lt;/D&gt;&lt;D xsi:type="xsd:double"&gt;1.11336772703611&lt;/D&gt;&lt;D xsi:type="xsd:double"&gt;1.12205076468442&lt;/D&gt;&lt;D xsi:type="xsd:double"&gt;1.06048881214953&lt;/D&gt;&lt;D xsi:type="xsd:double"&gt;1.10813606750987&lt;/D&gt;&lt;D xsi:type="xsd:double"&gt;1.06154242443863&lt;/D&gt;&lt;D xsi:type="xsd:double"&gt;1.12301864477313&lt;/D&gt;&lt;D xsi:type="xsd:double"&gt;1.11070277517455&lt;/D&gt;&lt;D xsi:type="xsd:double"&gt;1.05341740987927&lt;/D&gt;&lt;D xsi:type="xsd:double"&gt;1.06833012277099&lt;/D&gt;&lt;D xsi:type="xsd:double"&gt;1.07950353871957&lt;/D&gt;&lt;D xsi:type="xsd:double"&gt;1.06901514567521&lt;/D&gt;&lt;D xsi:type="xsd:double"&gt;1.09618532527142&lt;/D&gt;&lt;D xsi:type="xsd:double"&gt;1.18571178487357&lt;/D&gt;&lt;D xsi:type="xsd:double"&gt;1.21844131815612&lt;/D&gt;&lt;D xsi:type="xsd:double"&gt;1.30354729744351&lt;/D&gt;&lt;D xsi:type="xsd:double"&gt;1.20116753935276&lt;/D&gt;&lt;D xsi:type="xsd:double"&gt;1.16965132344502&lt;/D&gt;&lt;D xsi:type="xsd:double"&gt;1.10989012907364&lt;/D&gt;&lt;D xsi:type="xsd:double"&gt;1.08025528401419&lt;/D&gt;&lt;D xsi:type="xsd:double"&gt;1.18594870699075&lt;/D&gt;&lt;D xsi:type="xsd:double"&gt;1.09114877997081&lt;/D&gt;&lt;D xsi:type="xsd:double"&gt;1.15827057733856&lt;/D&gt;&lt;D xsi:type="xsd:double"&gt;1.09435794599734&lt;/D&gt;&lt;D xsi:type="xsd:double"&gt;1.11610304303771&lt;/D&gt;&lt;D xsi:type="xsd:double"&gt;1.06790339348409&lt;/D&gt;&lt;D xsi:type="xsd:double"&gt;1.08508444140271&lt;/D&gt;&lt;D xsi:type="xsd:double"&gt;1.04111649061191&lt;/D&gt;&lt;D xsi:type="xsd:double"&gt;0.984213988682474&lt;/D&gt;&lt;D xsi:type="xsd:double"&gt;1.0690425095129&lt;/D&gt;&lt;D xsi:type="xsd:double"&gt;1.23145700805079&lt;/D&gt;&lt;D xsi:type="xsd:double"&gt;1.02043100475314&lt;/D&gt;&lt;D xsi:type="xsd:double"&gt;0.924012861561817&lt;/D&gt;&lt;D xsi:type="xsd:double"&gt;0.879624692979874&lt;/D&gt;&lt;D xsi:type="xsd:double"&gt;0.819880575650993&lt;/D&gt;&lt;D xsi:type="xsd:double"&gt;0.786850766963142&lt;/D&gt;&lt;D xsi:type="xsd:double"&gt;0.794993483929115&lt;/D&gt;&lt;D xsi:type="xsd:double"&gt;0.766595430763043&lt;/D&gt;&lt;D xsi:type="xsd:double"&gt;0.741361953358363&lt;/D&gt;&lt;D xsi:type="xsd:double"&gt;0.768987287860434&lt;/D&gt;&lt;D xsi:type="xsd:double"&gt;0.730497742408753&lt;/D&gt;&lt;D xsi:type="xsd:double"&gt;0.790552455822987&lt;/D&gt;&lt;D xsi:type="xsd:double"&gt;0.754172590318573&lt;/D&gt;&lt;D xsi:type="xsd:double"&gt;0.750499492721241&lt;/D&gt;&lt;D xsi:type="xsd:double"&gt;0.739173934056733&lt;/D&gt;&lt;D xsi:type="xsd:double"&gt;0.696209342838354&lt;/D&gt;&lt;D xsi:type="xsd:double"&gt;0.695417993658635&lt;/D&gt;&lt;D xsi:type="xsd:double"&gt;0.677079343382855&lt;/D&gt;&lt;D xsi:type="xsd:double"&gt;0.72952700756281&lt;/D&gt;&lt;D xsi:type="xsd:double"&gt;0.657785843222847&lt;/D&gt;&lt;D xsi:type="xsd:double"&gt;0.69027890671029&lt;/D&gt;&lt;D xsi:type="xsd:double"&gt;0.693520018968277&lt;/D&gt;&lt;D xsi:type="xsd:double"&gt;0.753452139327373&lt;/D&gt;&lt;D xsi:type="xsd:double"&gt;0.811310911875679&lt;/D&gt;&lt;D xsi:type="xsd:double"&gt;0.760383688300997&lt;/D&gt;&lt;D xsi:type="xsd:double"&gt;0.880999190457033&lt;/D&gt;&lt;D xsi:type="xsd:double"&gt;0.908893489579339&lt;/D&gt;&lt;D xsi:type="xsd:double"&gt;0.976654217686042&lt;/D&gt;&lt;D xsi:type="xsd:double"&gt;0.876986141961018&lt;/D&gt;&lt;D xsi:type="xsd:double"&gt;0.962519188236187&lt;/D&gt;&lt;D xsi:type="xsd:double"&gt;1.01517514089371&lt;/D&gt;&lt;D xsi:type="xsd:double"&gt;1.09071448789146&lt;/D&gt;&lt;D xsi:type="xsd:double"&gt;1.00494322081791&lt;/D&gt;&lt;D xsi:type="xsd:double"&gt;1.05890664423326&lt;/D&gt;&lt;D xsi:type="xsd:double"&gt;0.914676866912947&lt;/D&gt;&lt;D xsi:type="xsd:double"&gt;0.942468659479532&lt;/D&gt;&lt;D xsi:type="xsd:double"&gt;0.898423534679702&lt;/D&gt;&lt;D xsi:type="xsd:double"&gt;0.863312835207976&lt;/D&gt;&lt;D xsi:type="xsd:double"&gt;0.791548528535867&lt;/D&gt;&lt;D xsi:type="xsd:double"&gt;0.761947038140786&lt;/D&gt;&lt;D xsi:type="xsd:double"&gt;0.88272592526178&lt;/D&gt;&lt;D xsi:type="xsd:double"&gt;0.873736036969953&lt;/D&gt;&lt;D xsi:type="xsd:double"&gt;0.946397453456752&lt;/D&gt;&lt;D xsi:type="xsd:double"&gt;0.928321953452847&lt;/D&gt;&lt;D xsi:type="xsd:double"&gt;0.892573344449403&lt;/D&gt;&lt;D xsi:type="xsd:double"&gt;0.948194853059649&lt;/D&gt;&lt;D xsi:type="xsd:double"&gt;0.898471631546588&lt;/D&gt;&lt;D xsi:type="xsd:double"&gt;0.890630019639554&lt;/D&gt;&lt;D xsi:type="xsd:double"&gt;0.891847771451745&lt;/D&gt;&lt;D xsi:type="xsd:double"&gt;0.926573366998553&lt;/D&gt;&lt;D xsi:type="xsd:double"&gt;0.874121188719578&lt;/D&gt;&lt;D xsi:type="xsd:double"&gt;0.814765564502359&lt;/D&gt;&lt;D xsi:type="xsd:double"&gt;0.911927227642617&lt;/D&gt;&lt;D xsi:type="xsd:double"&gt;0.864951336925666&lt;/D&gt;&lt;/FQL&gt;&lt;FQL&gt;&lt;Q&gt;CC_US^FG_COMPANY_NAME&lt;/Q&gt;&lt;R&gt;1&lt;/R&gt;&lt;C&gt;1&lt;/C&gt;&lt;D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xsi:type="xsd:double"&gt;6.352806&lt;/D&gt;&lt;D xsi:type="xsd:double"&gt;-3.1404912&lt;/D&gt;&lt;D xsi:type="xsd:double"&gt;0.89046955&lt;/D&gt;&lt;D xsi:type="xsd:double"&gt;2.3420215&lt;/D&gt;&lt;D xsi:type="xsd:double"&gt;-9.070015&lt;/D&gt;&lt;D xsi:type="xsd:double"&gt;0.18789768&lt;/D&gt;&lt;D xsi:type="xsd:double"&gt;-2.6742697&lt;/D&gt;&lt;D xsi:type="xsd:double"&gt;-5.072558&lt;/D&gt;&lt;D xsi:type="xsd:double"&gt;-4.76681&lt;/D&gt;&lt;D xsi:type="xsd:double"&gt;-4.5944033&lt;/D&gt;&lt;D xsi:type="xsd:double"&gt;-7.0961833&lt;/D&gt;&lt;D xsi:type="xsd:double"&gt;-1.7826796&lt;/D&gt;&lt;D xsi:type="xsd:double"&gt;-8.794773&lt;/D&gt;&lt;D xsi:type="xsd:double"&gt;-2.1983325&lt;/D&gt;&lt;D xsi:type="xsd:double"&gt;-3.4198165&lt;/D&gt;&lt;D xsi:type="xsd:double"&gt;-4.1704836&lt;/D&gt;&lt;D xsi:type="xsd:double"&gt;-4.9223127&lt;/D&gt;&lt;D xsi:type="xsd:double"&gt;-14.976764&lt;/D&gt;&lt;D xsi:type="xsd:double"&gt;-13.995302&lt;/D&gt;&lt;D xsi:type="xsd:double"&gt;-11.677975&lt;/D&gt;&lt;D xsi:type="xsd:double"&gt;-10.097379&lt;/D&gt;&lt;D xsi:type="xsd:double"&gt;-11.648297&lt;/D&gt;&lt;D xsi:type="xsd:double"&gt;-13.18658&lt;/D&gt;&lt;D xsi:type="xsd:double"&gt;-8.692986&lt;/D&gt;&lt;D xsi:type="xsd:double"&gt;0.40832758&lt;/D&gt;&lt;D xsi:type="xsd:double"&gt;0.9160161&lt;/D&gt;&lt;D xsi:type="xsd:double"&gt;-8.109623&lt;/D&gt;&lt;D xsi:type="xsd:double"&gt;-4.6451926&lt;/D&gt;&lt;D xsi:type="xsd:double"&gt;8.087004&lt;/D&gt;&lt;D xsi:type="xsd:double"&gt;19.782507&lt;/D&gt;&lt;D xsi:type="xsd:double"&gt;13.188065&lt;/D&gt;&lt;D xsi:type="xsd:double"&gt;11.819326&lt;/D&gt;&lt;D xsi:type="xsd:double"&gt;21.79426&lt;/D&gt;&lt;D xsi:type="xsd:double"&gt;19.772064&lt;/D&gt;&lt;D xsi:type="xsd:double"&gt;31.65208&lt;/D&gt;&lt;D xsi:type="xsd:double"&gt;26.857018&lt;/D&gt;&lt;D xsi:type="xsd:double"&gt;22.223234&lt;/D&gt;&lt;D xsi:type="xsd:double"&gt;26.245594&lt;/D&gt;&lt;D xsi:type="xsd:double"&gt;33.935917&lt;/D&gt;&lt;D xsi:type="xsd:double"&gt;25.080383&lt;/D&gt;&lt;D xsi:type="xsd:double"&gt;24.137878&lt;/D&gt;&lt;D xsi:type="xsd:double"&gt;12.51527&lt;/D&gt;&lt;D xsi:type="xsd:double"&gt;12.575293&lt;/D&gt;&lt;D xsi:type="xsd:double"&gt;9.471226&lt;/D&gt;&lt;D xsi:type="xsd:double"&gt;0.7822275&lt;/D&gt;&lt;D xsi:type="xsd:double"&gt;-1.3661563&lt;/D&gt;&lt;D xsi:type="xsd:double"&gt;-4.1706743&lt;/D&gt;&lt;D xsi:type="xsd:double"&gt;-1.6008794&lt;/D&gt;&lt;D xsi:type="xsd:double"&gt;-2.9436529&lt;/D&gt;&lt;D xsi:type="xsd:double"&gt;-7.422&lt;/D&gt;&lt;D xsi:type="xsd:double"&gt;-11.122566&lt;/D&gt;&lt;D xsi:type="xsd:double"&gt;-10.247892&lt;/D&gt;&lt;D xsi:type="xsd:double"&gt;-14.315426&lt;/D&gt;&lt;D xsi:type="xsd:double"&gt;-6.5335274&lt;/D&gt;&lt;D xsi:type="xsd:double"&gt;-5.1932154&lt;/D&gt;&lt;D xsi:type="xsd:double"&gt;1.2410879&lt;/D&gt;&lt;D xsi:type="xsd:double"&gt;2.4505496&lt;/D&gt;&lt;D xsi:type="xsd:double"&gt;-4.6005845&lt;/D&gt;&lt;D xsi:type="xsd:double"&gt;3.0958295&lt;/D&gt;&lt;D xsi:type="xsd:double"&gt;-9.195698&lt;/D&gt;&lt;D xsi:type="xsd:double"&gt;-5.778432&lt;/D&gt;&lt;D xsi:type="xsd:double"&gt;-7.7558336&lt;/D&gt;&lt;D xsi:type="xsd:double"&gt;10.863709&lt;/D&gt;&lt;D xsi:type="xsd:double"&gt;13.671505&lt;/D&gt;&lt;D xsi:type="xsd:double"&gt;25.684393&lt;/D&gt;&lt;D xsi:type="xsd:double"&gt;16.557693&lt;/D&gt;&lt;D xsi:type="xsd:double"&gt;5.1502466&lt;/D&gt;&lt;D xsi:type="xsd:double"&gt;-21.123827&lt;/D&gt;&lt;D xsi:type="xsd:double"&gt;-12.344122&lt;/D&gt;&lt;D xsi:type="xsd:double"&gt;13.867605&lt;/D&gt;&lt;D xsi:type="xsd:double"&gt;2.711296&lt;/D&gt;&lt;D xsi:type="xsd:double"&gt;26.910555&lt;/D&gt;&lt;D xsi:type="xsd:double"&gt;26.378452&lt;/D&gt;&lt;D xsi:type="xsd:double"&gt;28.144466&lt;/D&gt;&lt;D xsi:type="xsd:double"&gt;16.385101&lt;/D&gt;&lt;D xsi:type="xsd:double"&gt;26.56002&lt;/D&gt;&lt;D xsi:type="xsd:double"&gt;25.533272&lt;/D&gt;&lt;D xsi:type="xsd:double"&gt;26.323938&lt;/D&gt;&lt;D xsi:type="xsd:double"&gt;41.8226&lt;/D&gt;&lt;D xsi:type="xsd:double"&gt;96.02316&lt;/D&gt;&lt;D xsi:type="xsd:double"&gt;77.372&lt;/D&gt;&lt;D xsi:type="xsd:double"&gt;54.751133&lt;/D&gt;&lt;D xsi:type="xsd:double"&gt;53.677845&lt;/D&gt;&lt;D xsi:type="xsd:double"&gt;43.673683&lt;/D&gt;&lt;D xsi:type="xsd:double"&gt;43.636013&lt;/D&gt;&lt;D xsi:type="xsd:double"&gt;28.754007&lt;/D&gt;&lt;D xsi:type="xsd:double"&gt;37.048172&lt;/D&gt;&lt;D xsi:type="xsd:double"&gt;15.61371&lt;/D&gt;&lt;D xsi:type="xsd:double"&gt;19.071651&lt;/D&gt;&lt;D xsi:type="xsd:double"&gt;6.6045284&lt;/D&gt;&lt;D xsi:type="xsd:double"&gt;-14.979535&lt;/D&gt;&lt;D xsi:type="xsd:double"&gt;-9.525436&lt;/D&gt;&lt;D xsi:type="xsd:double"&gt;-22.37417&lt;/D&gt;&lt;D xsi:type="xsd:double"&gt;-20.30549&lt;/D&gt;&lt;D xsi:type="xsd:double"&gt;-32.436256&lt;/D&gt;&lt;D xsi:type="xsd:double"&gt;-27.994287&lt;/D&gt;&lt;D xsi:type="xsd:double"&gt;-36.70828&lt;/D&gt;&lt;D xsi:type="xsd:double"&gt;-32.407326&lt;/D&gt;&lt;D xsi:type="xsd:double"&gt;-33.687996&lt;/D&gt;&lt;D xsi:type="xsd:double"&gt;-18.766111&lt;/D&gt;&lt;D xsi:type="xsd:double"&gt;-26.218313&lt;/D&gt;&lt;D xsi:type="xsd:double"&gt;-12.105489&lt;/D&gt;&lt;D xsi:type="xsd:double"&gt;4.7614336&lt;/D&gt;&lt;D xsi:type="xsd:double"&gt;-8.819169&lt;/D&gt;&lt;D xsi:type="xsd:double"&gt;10.914946&lt;/D&gt;&lt;D xsi:type="xsd:double"&gt;-1.5411794&lt;/D&gt;&lt;D xsi:type="xsd:double"&gt;15.754867&lt;/D&gt;&lt;D xsi:type="xsd:double"&gt;3.5244346&lt;/D&gt;&lt;D xsi:type="xsd:double"&gt;14.47872&lt;/D&gt;&lt;D xsi:type="xsd:double"&gt;13.873911&lt;/D&gt;&lt;D xsi:type="xsd:double"&gt;15.557898&lt;/D&gt;&lt;D xsi:type="xsd:double"&gt;8.232891&lt;/D&gt;&lt;D xsi:type="xsd:double"&gt;17.330456&lt;/D&gt;&lt;D xsi:type="xsd:double"&gt;4.26116&lt;/D&gt;&lt;D xsi:type="xsd:double"&gt;11.821008&lt;/D&gt;&lt;D xsi:type="xsd:double"&gt;17.3805&lt;/D&gt;&lt;D xsi:type="xsd:double"&gt;10.751211&lt;/D&gt;&lt;D xsi:type="xsd:double"&gt;24.172604&lt;/D&gt;&lt;D xsi:type="xsd:double"&gt;23.155952&lt;/D&gt;&lt;D xsi:type="xsd:double"&gt;13.389719&lt;/D&gt;&lt;D xsi:type="xsd:double"&gt;27.051222&lt;/D&gt;&lt;/FQL&gt;&lt;FQL&gt;&lt;Q&gt;EWQ^FG_TOTAL_RETURNC(-10AY,0,AM)&lt;/Q&gt;&lt;R&gt;121&lt;/R&gt;&lt;C&gt;1&lt;/C&gt;&lt;D xsi:type="xsd:double"&gt;3.489232&lt;/D&gt;&lt;D xsi:type="xsd:double"&gt;-7.8550873&lt;/D&gt;&lt;D xsi:type="xsd:double"&gt;-1.6348779&lt;/D&gt;&lt;D xsi:type="xsd:double"&gt;3.680253&lt;/D&gt;&lt;D xsi:type="xsd:double"&gt;-8.969498&lt;/D&gt;&lt;D xsi:type="xsd:double"&gt;9.983087&lt;/D&gt;&lt;D xsi:type="xsd:double"&gt;1.2307644&lt;/D&gt;&lt;D xsi:type="xsd:double"&gt;0.9118557&lt;/D&gt;&lt;D xsi:type="xsd:double"&gt;1.2048125&lt;/D&gt;&lt;D xsi:type="xsd:double"&gt;-0.66963434&lt;/D&gt;&lt;D xsi:type="xsd:double"&gt;-1.7740667&lt;/D&gt;&lt;D xsi:type="xsd:double"&gt;4.9631596&lt;/D&gt;&lt;D xsi:type="xsd:double"&gt;-10.639084&lt;/D&gt;&lt;D xsi:type="xsd:double"&gt;3.5551786&lt;/D&gt;&lt;D xsi:type="xsd:double"&gt;3.9121866&lt;/D&gt;&lt;D xsi:type="xsd:double"&gt;-3.611219&lt;/D&gt;&lt;D xsi:type="xsd:double"&gt;-5.6369543&lt;/D&gt;&lt;D xsi:type="xsd:double"&gt;-3.5608292&lt;/D&gt;&lt;D xsi:type="xsd:double"&gt;3.8681269&lt;/D&gt;&lt;D xsi:type="xsd:double"&gt;-0.7194221&lt;/D&gt;&lt;D xsi:type="xsd:double"&gt;2.8559208&lt;/D&gt;&lt;D xsi:type="xsd:double"&gt;3.0252814&lt;/D&gt;&lt;D xsi:type="xsd:double"&gt;-8.480019&lt;/D&gt;&lt;D xsi:type="xsd:double"&gt;6.311989&lt;/D&gt;&lt;D xsi:type="xsd:double"&gt;3.7743807&lt;/D&gt;&lt;D xsi:type="xsd:double"&gt;-0.81732273&lt;/D&gt;&lt;D xsi:type="xsd:double"&gt;-3.049028&lt;/D&gt;&lt;D xsi:type="xsd:double"&gt;1.4874578&lt;/D&gt;&lt;D xsi:type="xsd:double"&gt;5.318558&lt;/D&gt;&lt;D xsi:type="xsd:double"&gt;0.63847303&lt;/D&gt;&lt;D xsi:type="xsd:double"&gt;1.5860438&lt;/D&gt;&lt;D xsi:type="xsd:double"&gt;2.6151419&lt;/D&gt;&lt;D xsi:type="xsd:double"&gt;12.095844&lt;/D&gt;&lt;D xsi:type="xsd:double"&gt;0.5429268&lt;/D&gt;&lt;D xsi:type="xsd:double"&gt;-1.2580633&lt;/D&gt;&lt;D xsi:type="xsd:double"&gt;4.1029215&lt;/D&gt;&lt;D xsi:type="xsd:double"&gt;-1.169008&lt;/D&gt;&lt;D xsi:type="xsd:double"&gt;4.4271708&lt;/D&gt;&lt;D xsi:type="xsd:double"&gt;1.4563084&lt;/D&gt;&lt;D xsi:type="xsd:double"&gt;-0.73364973&lt;/D&gt;&lt;D xsi:type="xsd:double"&gt;3.9461017&lt;/D&gt;&lt;D xsi:type="xsd:double"&gt;-3.3798456&lt;/D&gt;&lt;D xsi:type="xsd:double"&gt;0.86649656&lt;/D&gt;&lt;D xsi:type="xsd:double"&gt;0.9226799&lt;/D&gt;&lt;D xsi:type="xsd:double"&gt;3.0264854&lt;/D&gt;&lt;D xsi:type="xsd:double"&gt;-1.6217828&lt;/D&gt;&lt;D xsi:type="xsd:double"&gt;-1.4674306&lt;/D&gt;&lt;D xsi:type="xsd:double"&gt;1.1601686&lt;/D&gt;&lt;D xsi:type="xsd:double"&gt;-3.5042942&lt;/D&gt;&lt;D xsi:type="xsd:double"&gt;0.5282283&lt;/D&gt;&lt;D xsi:type="xsd:double"&gt;-5.45156&lt;/D&gt;&lt;D xsi:type="xsd:double"&gt;-3.9597154&lt;/D&gt;&lt;D xsi:type="xsd:double"&gt;-3.318715&lt;/D&gt;&lt;D xsi:type="xsd:double"&gt;7.102585&lt;/D&gt;&lt;D xsi:type="xsd:double"&gt;3.3684134&lt;/D&gt;&lt;D xsi:type="xsd:double"&gt;2.681601&lt;/D&gt;&lt;D xsi:type="xsd:double"&gt;1.5537143&lt;/D&gt;&lt;D xsi:type="xsd:double"&gt;-3.4505188&lt;/D&gt;&lt;D xsi:type="xsd:double"&gt;5.9347153&lt;/D&gt;&lt;D xsi:type="xsd:double"&gt;-6.816697&lt;/D&gt;&lt;D xsi:type="xsd:double"&gt;5.3552747&lt;/D&gt;&lt;D xsi:type="xsd:double"&gt;-1.9933581&lt;/D&gt;&lt;D xsi:type="xsd:double"&gt;6.9152594&lt;/D&gt;&lt;D xsi:type="xsd:double"&gt;-0.15853047&lt;/D&gt;&lt;D xsi:type="xsd:double"&gt;3.745389&lt;/D&gt;&lt;D xsi:type="xsd:double"&gt;-1.0429442&lt;/D&gt;&lt;D xsi:type="xsd:double"&gt;-9.547424&lt;/D&gt;&lt;D xsi:type="xsd:double"&gt;-25.119942&lt;/D&gt;&lt;D xsi:type="xsd:double"&gt;8.741415&lt;/D&gt;&lt;D xsi:type="xsd:double"&gt;21.506739&lt;/D&gt;&lt;D xsi:type="xsd:double"&gt;-2.9376745&lt;/D&gt;&lt;D xsi:type="xsd:double"&gt;3.6278725&lt;/D&gt;&lt;D xsi:type="xsd:double"&gt;1.5944481&lt;/D&gt;&lt;D xsi:type="xsd:double"&gt;-2.354139&lt;/D&gt;&lt;D xsi:type="xsd:double"&gt;1.9217253&lt;/D&gt;&lt;D xsi:type="xsd:double"&gt;15.426803&lt;/D&gt;&lt;D xsi:type="xsd:double"&gt;0.97255707&lt;/D&gt;&lt;D xsi:type="xsd:double"&gt;-0.26603937&lt;/D&gt;&lt;D xsi:type="xsd:double"&gt;1.30409&lt;/D&gt;&lt;D xsi:type="xsd:double"&gt;5.353999&lt;/D&gt;&lt;D xsi:type="xsd:double"&gt;3.8600445&lt;/D&gt;&lt;D xsi:type="xsd:double"&gt;4.8395634&lt;/D&gt;&lt;D xsi:type="xsd:double"&gt;-1.822859&lt;/D&gt;&lt;D xsi:type="xsd:double"&gt;2.731812&lt;/D&gt;&lt;D xsi:type="xsd:double"&gt;-0.20455718&lt;/D&gt;&lt;D xsi:type="xsd:double"&gt;-3.4844995&lt;/D&gt;&lt;D xsi:type="xsd:double"&gt;7.24715&lt;/D&gt;&lt;D xsi:type="xsd:double"&gt;-6.4108906&lt;/D&gt;&lt;D xsi:type="xsd:double"&gt;7.1422815&lt;/D&gt;&lt;D xsi:type="xsd:double"&gt;-3.0441344&lt;/D&gt;&lt;D xsi:type="xsd:double"&gt;-16.457355&lt;/D&gt;&lt;D xsi:type="xsd:double"&gt;8.925772&lt;/D&gt;&lt;D xsi:type="xsd:double"&gt;-5.8366833&lt;/D&gt;&lt;D xsi:type="xsd:double"&gt;4.8854947&lt;/D&gt;&lt;D xsi:type="xsd:double"&gt;-12.635165&lt;/D&gt;&lt;D xsi:type="xsd:double"&gt;9.159517&lt;/D&gt;&lt;D xsi:type="xsd:double"&gt;-9.019482&lt;/D&gt;&lt;D xsi:type="xsd:double"&gt;-1.4162362&lt;/D&gt;&lt;D xsi:type="xsd:double"&gt;7.638395&lt;/D&gt;&lt;D xsi:type="xsd:double"&gt;9.537768&lt;/D&gt;&lt;D xsi:type="xsd:double"&gt;1.3449073&lt;/D&gt;&lt;D xsi:type="xsd:double"&gt;9.329021&lt;/D&gt;&lt;D xsi:type="xsd:double"&gt;0.43069124&lt;/D&gt;&lt;D xsi:type="xsd:double"&gt;1.9565821&lt;/D&gt;&lt;D xsi:type="xsd:double"&gt;3.575182&lt;/D&gt;&lt;D xsi:type="xsd:double"&gt;-5.1522913&lt;/D&gt;&lt;D xsi:type="xsd:double"&gt;3.357315&lt;/D&gt;&lt;D xsi:type="xsd:double"&gt;0.76760054&lt;/D&gt;&lt;D xsi:type="xsd:double"&gt;-3.178352&lt;/D&gt;&lt;D xsi:type="xsd:double"&gt;-5.0732493&lt;/D&gt;&lt;D xsi:type="xsd:double"&gt;1.8862486&lt;/D&gt;&lt;D xsi:type="xsd:double"&gt;5.469835&lt;/D&gt;&lt;D xsi:type="xsd:double"&gt;1.9362211&lt;/D&gt;&lt;D xsi:type="xsd:double"&gt;0.8403301&lt;/D&gt;&lt;D xsi:type="xsd:double"&gt;4.661453&lt;/D&gt;&lt;D xsi:type="xsd:double"&gt;1.5675545&lt;/D&gt;&lt;D xsi:type="xsd:double"&gt;-0.44096112&lt;/D&gt;&lt;D xsi:type="xsd:double"&gt;3.2972455&lt;/D&gt;&lt;D xsi:type="xsd:double"&gt;-4.5016947&lt;/D&gt;&lt;D xsi:type="xsd:double"&gt;-5.538547&lt;/D&gt;&lt;D xsi:type="xsd:double"&gt;5.4579854&lt;/D&gt;&lt;/FQL&gt;&lt;FQL&gt;&lt;Q&gt;QQQ^FMA_ROE(NTMA,-20AY,NOW,FY,"PORTAGG","MEANR")&lt;/Q&gt;&lt;R&gt;20&lt;/R&gt;&lt;C&gt;1&lt;/C&gt;&lt;D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xsi:type="xsd:double"&gt;3.08926120822716&lt;/D&gt;&lt;/FQL&gt;&lt;FQL&gt;&lt;Q&gt;USDCHF^STD(FG_PRICE_CHANGE(0,-3AY,M))&lt;/Q&gt;&lt;R&gt;1&lt;/R&gt;&lt;C&gt;1&lt;/C&gt;&lt;D xsi:type="xsd:double"&gt;2.48032487496995&lt;/D&gt;&lt;/FQL&gt;&lt;FQL&gt;&lt;Q&gt;USDUSD^STD(FG_PRICE_CHANGE(0,-3AY,M))&lt;/Q&gt;&lt;R&gt;1&lt;/R&gt;&lt;C&gt;1&lt;/C&gt;&lt;D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xsi:type="xsd:double"&gt;2.18410832220464&lt;/D&gt;&lt;/FQL&gt;&lt;FQL&gt;&lt;Q&gt;USDAUD^STD(FG_PRICE_CHANGE(0,-3AY,M))&lt;/Q&gt;&lt;R&gt;1&lt;/R&gt;&lt;C&gt;1&lt;/C&gt;&lt;D xsi:type="xsd:double"&gt;3.13974050035568&lt;/D&gt;&lt;/FQL&gt;&lt;FQL&gt;&lt;Q&gt;EWI^FMA_EPS(NTMA,-20AY,0,CY,,"PORTAGG","MEANR")&lt;/Q&gt;&lt;R&gt;20&lt;/R&gt;&lt;C&gt;1&lt;/C&gt;&lt;D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</t>
        </r>
      </text>
    </comment>
    <comment ref="A5" authorId="0" shapeId="0" xr:uid="{343B23E4-8A04-4264-82E4-31D3EEF4E927}">
      <text>
        <r>
          <rPr>
            <b/>
            <sz val="9"/>
            <color indexed="81"/>
            <rFont val="Tahoma"/>
            <charset val="1"/>
          </rPr>
          <t>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xsi:type="xsd:double"&gt;11.073864&lt;/D&gt;&lt;D xsi:type="xsd:double"&gt;0.2631545&lt;/D&gt;&lt;D xsi:type="xsd:double"&gt;-2.111107&lt;/D&gt;&lt;D xsi:type="xsd:double"&gt;3.8391113&lt;/D&gt;&lt;D xsi:type="xsd:double"&gt;-7.799804&lt;/D&gt;&lt;D xsi:type="xsd:double"&gt;2.7324438&lt;/D&gt;&lt;D xsi:type="xsd:double"&gt;2.5847554&lt;/D&gt;&lt;D xsi:type="xsd:double"&gt;0.709188&lt;/D&gt;&lt;D xsi:type="xsd:double"&gt;3.7878752&lt;/D&gt;&lt;D xsi:type="xsd:double"&gt;1.6797543&lt;/D&gt;&lt;D xsi:type="xsd:double"&gt;1.3664007&lt;/D&gt;&lt;D xsi:type="xsd:double"&gt;13.727486&lt;/D&gt;&lt;D xsi:type="xsd:double"&gt;-2.459693&lt;/D&gt;&lt;D xsi:type="xsd:double"&gt;4.3693066&lt;/D&gt;&lt;D xsi:type="xsd:double"&gt;7.256973&lt;/D&gt;&lt;D xsi:type="xsd:double"&gt;0.4601121&lt;/D&gt;&lt;D xsi:type="xsd:double"&gt;3.3056974&lt;/D&gt;&lt;D xsi:type="xsd:double"&gt;-4.9865065&lt;/D&gt;&lt;D xsi:type="xsd:double"&gt;-5.7332096&lt;/D&gt;&lt;D xsi:type="xsd:double"&gt;-5.350584&lt;/D&gt;&lt;D xsi:type="xsd:double"&gt;-4.87653&lt;/D&gt;&lt;D xsi:type="xsd:double"&gt;-4.4510484&lt;/D&gt;&lt;D xsi:type="xsd:double"&gt;-10.827851&lt;/D&gt;&lt;D xsi:type="xsd:double"&gt;-7.7682853&lt;/D&gt;&lt;D xsi:type="xsd:double"&gt;7.4507833&lt;/D&gt;&lt;D xsi:type="xsd:double"&gt;6.3701153&lt;/D&gt;&lt;D xsi:type="xsd:double"&gt;-2.4919987&lt;/D&gt;&lt;D xsi:type="xsd:double"&gt;-1.5889466&lt;/D&gt;&lt;D xsi:type="xsd:double"&gt;7.7520013&lt;/D&gt;&lt;D xsi:type="xsd:double"&gt;11.445177&lt;/D&gt;&lt;D xsi:type="xsd:double"&gt;13.771713&lt;/D&gt;&lt;D xsi:type="xsd:double"&gt;13.885736&lt;/D&gt;&lt;D xsi:type="xsd:double"&gt;23.66854&lt;/D&gt;&lt;D xsi:type="xsd:double"&gt;20.7206&lt;/D&gt;&lt;D xsi:type="xsd:double"&gt;32.0529&lt;/D&gt;&lt;D xsi:type="xsd:double"&gt;33.207703&lt;/D&gt;&lt;D xsi:type="xsd:double"&gt;23.068762&lt;/D&gt;&lt;D xsi:type="xsd:double"&gt;27.482235&lt;/D&gt;&lt;D xsi:type="xsd:double"&gt;34.78948&lt;/D&gt;&lt;D xsi:type="xsd:double"&gt;35.667515&lt;/D&gt;&lt;D xsi:type="xsd:double"&gt;35.2741&lt;/D&gt;&lt;D xsi:type="xsd:double"&gt;28.372705&lt;/D&gt;&lt;D xsi:type="xsd:double"&gt;25.077236&lt;/D&gt;&lt;D xsi:type="xsd:double"&gt;22.311138&lt;/D&gt;&lt;D xsi:type="xsd:double"&gt;12.538612&lt;/D&gt;&lt;D xsi:type="xsd:double"&gt;9.769619&lt;/D&gt;&lt;D xsi:type="xsd:double"&gt;8.522833&lt;/D&gt;&lt;D xsi:type="xsd:double"&gt;4.682076&lt;/D&gt;&lt;D xsi:type="xsd:double"&gt;2.5707722&lt;/D&gt;&lt;D xsi:type="xsd:double"&gt;-4.216683&lt;/D&gt;&lt;D xsi:type="xsd:double"&gt;-7.815117&lt;/D&gt;&lt;D xsi:type="xsd:double"&gt;-8.364355&lt;/D&gt;&lt;D xsi:type="xsd:double"&gt;-16.335875&lt;/D&gt;&lt;D xsi:type="xsd:double"&gt;-6.971246&lt;/D&gt;&lt;D xsi:type="xsd:double"&gt;-5.3265452&lt;/D&gt;&lt;D xsi:type="xsd:double"&gt;-2.3406923&lt;/D&gt;&lt;D xsi:type="xsd:double"&gt;1.6332984&lt;/D&gt;&lt;D xsi:type="xsd:double"&gt;-3.7171721&lt;/D&gt;&lt;D xsi:type="xsd:double"&gt;4.1604996&lt;/D&gt;&lt;D xsi:type="xsd:double"&gt;-3.2911837&lt;/D&gt;&lt;D xsi:type="xsd:double"&gt;5.380821&lt;/D&gt;&lt;D xsi:type="xsd:double"&gt;7.9298854&lt;/D&gt;&lt;D xsi:type="xsd:double"&gt;17.46111&lt;/D&gt;&lt;D xsi:type="xsd:double"&gt;19.698202&lt;/D&gt;&lt;D xsi:type="xsd:double"&gt;34.875416&lt;/D&gt;&lt;D xsi:type="xsd:double"&gt;21.412754&lt;/D&gt;&lt;D xsi:type="xsd:double"&gt;7.845497&lt;/D&gt;&lt;D xsi:type="xsd:double"&gt;-16.571337&lt;/D&gt;&lt;D xsi:type="xsd:double"&gt;-9.424866&lt;/D&gt;&lt;D xsi:type="xsd:double"&gt;12.563885&lt;/D&gt;&lt;D xsi:type="xsd:double"&gt;7.836938&lt;/D&gt;&lt;D xsi:type="xsd:double"&gt;19.225597&lt;/D&gt;&lt;D xsi:type="xsd:double"&gt;13.734388&lt;/D&gt;&lt;D xsi:type="xsd:double"&gt;17.263365&lt;/D&gt;&lt;D xsi:type="xsd:double"&gt;14.513421&lt;/D&gt;&lt;D xsi:type="xsd:double"&gt;25.414694&lt;/D&gt;&lt;D xsi:type="xsd:double"&gt;26.512611&lt;/D&gt;&lt;D xsi:type="xsd:double"&gt;29.842651&lt;/D&gt;&lt;D xsi:type="xsd:double"&gt;41.24279&lt;/D&gt;&lt;D xsi:type="xsd:double"&gt;95.59411&lt;/D&gt;&lt;D xsi:type="xsd:double"&gt;74.830734&lt;/D&gt;&lt;D xsi:type="xsd:double"&gt;54.43909&lt;/D&gt;&lt;D xsi:type="xsd:double"&gt;47.33356&lt;/D&gt;&lt;D xsi:type="xsd:double"&gt;45.889175&lt;/D&gt;&lt;D xsi:type="xsd:double"&gt;54.730392&lt;/D&gt;&lt;D xsi:type="xsd:double"&gt;38.179504&lt;/D&gt;&lt;D xsi:type="xsd:double"&gt;45.38374&lt;/D&gt;&lt;D xsi:type="xsd:double"&gt;21.602844&lt;/D&gt;&lt;D xsi:type="xsd:double"&gt;17.248678&lt;/D&gt;&lt;D xsi:type="xsd:double"&gt;6.8714023&lt;/D&gt;&lt;D xsi:type="xsd:double"&gt;-9.078466&lt;/D&gt;&lt;D xsi:type="xsd:double"&gt;-11.256397&lt;/D&gt;&lt;D xsi:type="xsd:double"&gt;-20.68417&lt;/D&gt;&lt;D xsi:type="xsd:double"&gt;-20.368444&lt;/D&gt;&lt;D xsi:type="xsd:double"&gt;-28.911995&lt;/D&gt;&lt;D xsi:type="xsd:double"&gt;-24.472492&lt;/D&gt;&lt;D xsi:type="xsd:double"&gt;-37.342323&lt;/D&gt;&lt;D xsi:type="xsd:double"&gt;-32.28481&lt;/D&gt;&lt;D xsi:type="xsd:double"&gt;-36.28589&lt;/D&gt;&lt;D xsi:type="xsd:double"&gt;-17.909277&lt;/D&gt;&lt;D xsi:type="xsd:double"&gt;-20.219511&lt;/D&gt;&lt;D xsi:type="xsd:double"&gt;-4.7567725&lt;/D&gt;&lt;D xsi:type="xsd:double"&gt;4.335642&lt;/D&gt;&lt;D xsi:type="xsd:double"&gt;1.0934234&lt;/D&gt;&lt;D xsi:type="xsd:double"&gt;13.902485&lt;/D&gt;&lt;D xsi:type="xsd:double"&gt;11.203003&lt;/D&gt;&lt;D xsi:type="xsd:double"&gt;28.801048&lt;/D&gt;&lt;D xsi:type="xsd:double"&gt;15.261555&lt;/D&gt;&lt;D xsi:type="xsd:double"&gt;24.881315&lt;/D&gt;&lt;D xsi:type="xsd:double"&gt;16.385674&lt;/D&gt;&lt;D xsi:type="xsd:double"&gt;27.185404&lt;/D&gt;&lt;D xsi:type="xsd:double"&gt;10.314405&lt;/D&gt;&lt;D xsi:type="xsd:double"&gt;13.530111&lt;/D&gt;&lt;D xsi:type="xsd:double"&gt;8.973718&lt;/D&gt;&lt;D xsi:type="xsd:double"&gt;16.563452&lt;/D&gt;&lt;D xsi:type="xsd:double"&gt;21.00464&lt;/D&gt;&lt;D xsi:type="xsd:double"&gt;19.898499&lt;/D&gt;&lt;D xsi:type="xsd:double"&gt;25.741566&lt;/D&gt;&lt;D xsi:type="xsd:double"&gt;23.030245&lt;/D&gt;&lt;D xsi:type="xsd:double"&gt;8.686972&lt;/D&gt;&lt;D xsi:type="xsd:double"&gt;22.169054&lt;/D&gt;&lt;/FQL&gt;&lt;FQL&gt;&lt;Q&gt;SPY^FG_TOTAL_RETURNC(-10AY,0,AM)&lt;/Q&gt;&lt;R&gt;121&lt;/R&gt;&lt;C&gt;1&lt;/C&gt;&lt;D xsi:type="xsd:double"&gt;4.739344&lt;/D&gt;&lt;D xsi:type="xsd:double"&gt;-1.8250525&lt;/D&gt;&lt;D xsi:type="xsd:double"&gt;2.9615283&lt;/D&gt;&lt;D xsi:type="xsd:double"&gt;2.7972698&lt;/D&gt;&lt;D xsi:type="xsd:double"&gt;-2.4669409&lt;/D&gt;&lt;D xsi:type="xsd:double"&gt;2.1609783&lt;/D&gt;&lt;D xsi:type="xsd:double"&gt;2.1055698&lt;/D&gt;&lt;D xsi:type="xsd:double"&gt;-1.4785588&lt;/D&gt;&lt;D xsi:type="xsd:double"&gt;1.1940837&lt;/D&gt;&lt;D xsi:type="xsd:double"&gt;0.41646957&lt;/D&gt;&lt;D xsi:type="xsd:double"&gt;-0.68982244&lt;/D&gt;&lt;D xsi:type="xsd:double"&gt;1.3313413&lt;/D&gt;&lt;D xsi:type="xsd:double"&gt;-8.321041&lt;/D&gt;&lt;D xsi:type="xsd:double"&gt;3.5980105&lt;/D&gt;&lt;D xsi:type="xsd:double"&gt;5.885017&lt;/D&gt;&lt;D xsi:type="xsd:double"&gt;-0.25219917&lt;/D&gt;&lt;D xsi:type="xsd:double"&gt;-3.3586264&lt;/D&gt;&lt;D xsi:type="xsd:double"&gt;-6.6597166&lt;/D&gt;&lt;D xsi:type="xsd:double"&gt;6.6400647&lt;/D&gt;&lt;D xsi:type="xsd:double"&gt;2.3987532&lt;/D&gt;&lt;D xsi:type="xsd:double"&gt;0.38239956&lt;/D&gt;&lt;D xsi:type="xsd:double"&gt;2.5906205&lt;/D&gt;&lt;D xsi:type="xsd:double"&gt;-0.37173033&lt;/D&gt;&lt;D xsi:type="xsd:double"&gt;4.6878695&lt;/D&gt;&lt;D xsi:type="xsd:double"&gt;0.087082386&lt;/D&gt;&lt;D xsi:type="xsd:double"&gt;-0.7539809&lt;/D&gt;&lt;D xsi:type="xsd:double"&gt;-3.2834053&lt;/D&gt;&lt;D xsi:type="xsd:double"&gt;5.9697866&lt;/D&gt;&lt;D xsi:type="xsd:double"&gt;3.0483842&lt;/D&gt;&lt;D xsi:type="xsd:double"&gt;1.2985826&lt;/D&gt;&lt;D xsi:type="xsd:double"&gt;3.9591908&lt;/D&gt;&lt;D xsi:type="xsd:double"&gt;-1.0975122&lt;/D&gt;&lt;D xsi:type="xsd:double"&gt;2.09558&lt;/D&gt;&lt;D xsi:type="xsd:double"&gt;1.7897367&lt;/D&gt;&lt;D xsi:type="xsd:double"&gt;-0.0148534775&lt;/D&gt;&lt;D xsi:type="xsd:double"&gt;1.9112706&lt;/D&gt;&lt;D xsi:type="xsd:double"&gt;-0.5456567&lt;/D&gt;&lt;D xsi:type="xsd:double"&gt;4.007828&lt;/D&gt;&lt;D xsi:type="xsd:double"&gt;1.4882565&lt;/D&gt;&lt;D xsi:type="xsd:double"&gt;1.8340111&lt;/D&gt;&lt;D xsi:type="xsd:double"&gt;4.413688&lt;/D&gt;&lt;D xsi:type="xsd:double"&gt;-3.470856&lt;/D&gt;&lt;D xsi:type="xsd:double"&gt;3.1296253&lt;/D&gt;&lt;D xsi:type="xsd:double"&gt;-2.0160377&lt;/D&gt;&lt;D xsi:type="xsd:double"&gt;0.14303923&lt;/D&gt;&lt;D xsi:type="xsd:double"&gt;3.4132838&lt;/D&gt;&lt;D xsi:type="xsd:double"&gt;-0.27717948&lt;/D&gt;&lt;D xsi:type="xsd:double"&gt;3.8409472&lt;/D&gt;&lt;D xsi:type="xsd:double"&gt;1.9146681&lt;/D&gt;&lt;D xsi:type="xsd:double"&gt;0.032424927&lt;/D&gt;&lt;D xsi:type="xsd:double"&gt;-5.0135493&lt;/D&gt;&lt;D xsi:type="xsd:double"&gt;-1.1485457&lt;/D&gt;&lt;D xsi:type="xsd:double"&gt;-6.051755&lt;/D&gt;&lt;D xsi:type="xsd:double"&gt;8.205557&lt;/D&gt;&lt;D xsi:type="xsd:double"&gt;2.1677017&lt;/D&gt;&lt;D xsi:type="xsd:double"&gt;3.8760543&lt;/D&gt;&lt;D xsi:type="xsd:double"&gt;1.8920898&lt;/D&gt;&lt;D xsi:type="xsd:double"&gt;-3.7649274&lt;/D&gt;&lt;D xsi:type="xsd:double"&gt;5.991435&lt;/D&gt;&lt;D xsi:type="xsd:double"&gt;-4.905176&lt;/D&gt;&lt;D xsi:type="xsd:double"&gt;4.9327016&lt;/D&gt;&lt;D xsi:type="xsd:double"&gt;-0.70667267&lt;/D&gt;&lt;D xsi:type="xsd:double"&gt;4.3077946&lt;/D&gt;&lt;D xsi:type="xsd:double"&gt;1.6252398&lt;/D&gt;&lt;D xsi:type="xsd:double"&gt;3.8357377&lt;/D&gt;&lt;D xsi:type="xsd:double"&gt;3.2412052&lt;/D&gt;&lt;D xsi:type="xsd:double"&gt;-9.132969&lt;/D&gt;&lt;D xsi:type="xsd:double"&gt;-17.438776&lt;/D&gt;&lt;D xsi:type="xsd:double"&gt;15.310848&lt;/D&gt;&lt;D xsi:type="xsd:double"&gt;11.583209&lt;/D&gt;&lt;D xsi:type="xsd:double"&gt;-1.7936587&lt;/D&gt;&lt;D xsi:type="xsd:double"&gt;6.3670874&lt;/D&gt;&lt;D xsi:type="xsd:double"&gt;3.149569&lt;/D&gt;&lt;D xsi:type="xsd:double"&gt;-0.41855574&lt;/D&gt;&lt;D xsi:type="xsd:double"&gt;3.0845284&lt;/D&gt;&lt;D xsi:type="xsd:double"&gt;5.599022&lt;/D&gt;&lt;D xsi:type="xsd:double"&gt;0.8298516&lt;/D&gt;&lt;D xsi:type="xsd:double"&gt;4.411173&lt;/D&gt;&lt;D xsi:type="xsd:double"&gt;-1.0523319&lt;/D&gt;&lt;D xsi:type="xsd:double"&gt;6.272495&lt;/D&gt;&lt;D xsi:type="xsd:double"&gt;2.3107648&lt;/D&gt;&lt;D xsi:type="xsd:double"&gt;1.6476274&lt;/D&gt;&lt;D xsi:type="xsd:double"&gt;2.9716492&lt;/D&gt;&lt;D xsi:type="xsd:double"&gt;1.8537283&lt;/D&gt;&lt;D xsi:type="xsd:double"&gt;2.5624752&lt;/D&gt;&lt;D xsi:type="xsd:double"&gt;-4.1005373&lt;/D&gt;&lt;D xsi:type="xsd:double"&gt;8.180559&lt;/D&gt;&lt;D xsi:type="xsd:double"&gt;-3.2249749&lt;/D&gt;&lt;D xsi:type="xsd:double"&gt;3.6669493&lt;/D&gt;&lt;D xsi:type="xsd:double"&gt;-4.2017164&lt;/D&gt;&lt;D xsi:type="xsd:double"&gt;-3.6839783&lt;/D&gt;&lt;D xsi:type="xsd:double"&gt;4.6847224&lt;/D&gt;&lt;D xsi:type="xsd:double"&gt;-8.252221&lt;/D&gt;&lt;D xsi:type="xsd:double"&gt;-0.79021454&lt;/D&gt;&lt;D xsi:type="xsd:double"&gt;-6.56057&lt;/D&gt;&lt;D xsi:type="xsd:double"&gt;8.2495575&lt;/D&gt;&lt;D xsi:type="xsd:double"&gt;-5.1345944&lt;/D&gt;&lt;D xsi:type="xsd:double"&gt;-3.464377&lt;/D&gt;&lt;D xsi:type="xsd:double"&gt;-0.19623637&lt;/D&gt;&lt;D xsi:type="xsd:double"&gt;6.175101&lt;/D&gt;&lt;D xsi:type="xsd:double"&gt;-4.6164036&lt;/D&gt;&lt;D xsi:type="xsd:double"&gt;8.6905&lt;/D&gt;&lt;D xsi:type="xsd:double"&gt;-1.978904&lt;/D&gt;&lt;D xsi:type="xsd:double"&gt;1.2331367&lt;/D&gt;&lt;D xsi:type="xsd:double"&gt;1.2340546&lt;/D&gt;&lt;D xsi:type="xsd:double"&gt;3.5067797&lt;/D&gt;&lt;D xsi:type="xsd:double"&gt;4.1400313&lt;/D&gt;&lt;D xsi:type="xsd:double"&gt;0.8304596&lt;/D&gt;&lt;D xsi:type="xsd:double"&gt;0.5438566&lt;/D&gt;&lt;D xsi:type="xsd:double"&gt;-5.169672&lt;/D&gt;&lt;D xsi:type="xsd:double"&gt;2.4004698&lt;/D&gt;&lt;D xsi:type="xsd:double"&gt;5.0403714&lt;/D&gt;&lt;D xsi:type="xsd:double"&gt;2.895391&lt;/D&gt;&lt;D xsi:type="xsd:double"&gt;5.26371&lt;/D&gt;&lt;D xsi:type="xsd:double"&gt;2.9702544&lt;/D&gt;&lt;D xsi:type="xsd:double"&gt;2.537918&lt;/D&gt;&lt;D xsi:type="xsd:double"&gt;-1.3772309&lt;/D&gt;&lt;D xsi:type="xsd:double"&gt;4.572737&lt;/D&gt;&lt;D xsi:type="xsd:double"&gt;4.070127&lt;/D&gt;&lt;D xsi:type="xsd:double"&gt;-6.7178726&lt;/D&gt;&lt;D xsi:type="xsd:double"&gt;6.2294602&lt;/D&gt;&lt;/FQL&gt;&lt;FQL&gt;&lt;Q&gt;EWU^FMA_DIV_YLD(NTMA,-10AY,0,AM,"PORTAGG","MEANR")&lt;/Q&gt;&lt;R&gt;121&lt;/R&gt;&lt;C&gt;1&lt;/C&gt;&lt;D xsi:type="xsd:double"&gt;3.8818166126938&lt;/D&gt;&lt;D xsi:type="xsd:double"&gt;4.13435088218619&lt;/D&gt;&lt;D xsi:type="xsd:double"&gt;4.10260426849246&lt;/D&gt;&lt;D xsi:type="xsd:double"&gt;4.02221858651168&lt;/D&gt;&lt;D xsi:type="xsd:double"&gt;4.27504135649434&lt;/D&gt;&lt;D xsi:type="xsd:double"&gt;3.9859844021965&lt;/D&gt;&lt;D xsi:type="xsd:double"&gt;3.89019957015454&lt;/D&gt;&lt;D xsi:type="xsd:double"&gt;4.0204209325582&lt;/D&gt;&lt;D xsi:type="xsd:double"&gt;3.94392845191756&lt;/D&gt;&lt;D xsi:type="xsd:double"&gt;4.03297010684339&lt;/D&gt;&lt;D xsi:type="xsd:double"&gt;4.14420467296905&lt;/D&gt;&lt;D xsi:type="xsd:double"&gt;4.03353513921105&lt;/D&gt;&lt;D xsi:type="xsd:double"&gt;4.57520747761562&lt;/D&gt;&lt;D xsi:type="xsd:double"&gt;4.31411836628632&lt;/D&gt;&lt;D xsi:type="xsd:double"&gt;4.23386252487018&lt;/D&gt;&lt;D xsi:type="xsd:double"&gt;4.28635507854789&lt;/D&gt;&lt;D xsi:type="xsd:double"&gt;4.38729714245067&lt;/D&gt;&lt;D xsi:type="xsd:double"&gt;4.57676856912857&lt;/D&gt;&lt;D xsi:type="xsd:double"&gt;4.3451297176959&lt;/D&gt;&lt;D xsi:type="xsd:double"&gt;4.4419310995086&lt;/D&gt;&lt;D xsi:type="xsd:double"&gt;4.37458024908547&lt;/D&gt;&lt;D xsi:type="xsd:double"&gt;4.29394929485512&lt;/D&gt;&lt;D xsi:type="xsd:double"&gt;4.23899833316865&lt;/D&gt;&lt;D xsi:type="xsd:double"&gt;4.11060721362042&lt;/D&gt;&lt;D xsi:type="xsd:double"&gt;4.0356491162387&lt;/D&gt;&lt;D xsi:type="xsd:double"&gt;4.11962131905311&lt;/D&gt;&lt;D xsi:type="xsd:double"&gt;4.47265640204697&lt;/D&gt;&lt;D xsi:type="xsd:double"&gt;4.42648816819879&lt;/D&gt;&lt;D xsi:type="xsd:double"&gt;4.23549466449456&lt;/D&gt;&lt;D xsi:type="xsd:double"&gt;4.29250413560299&lt;/D&gt;&lt;D xsi:type="xsd:double"&gt;4.28452968118164&lt;/D&gt;&lt;D xsi:type="xsd:double"&gt;4.33634469637331&lt;/D&gt;&lt;D xsi:type="xsd:double"&gt;4.32373255079122&lt;/D&gt;&lt;D xsi:type="xsd:double"&gt;4.22642105143122&lt;/D&gt;&lt;D xsi:type="xsd:double"&gt;4.3255629679059&lt;/D&gt;&lt;D xsi:type="xsd:double"&gt;4.22797446184224&lt;/D&gt;&lt;D xsi:type="xsd:double"&gt;4.34606467551115&lt;/D&gt;&lt;D xsi:type="xsd:double"&gt;4.27382961940989&lt;/D&gt;&lt;D xsi:type="xsd:double"&gt;4.28615202258082&lt;/D&gt;&lt;D xsi:type="xsd:double"&gt;4.39380060222217&lt;/D&gt;&lt;D xsi:type="xsd:double"&gt;4.17152665215576&lt;/D&gt;&lt;D xsi:type="xsd:double"&gt;4.36494338680524&lt;/D&gt;&lt;D xsi:type="xsd:double"&gt;4.53794134231998&lt;/D&gt;&lt;D xsi:type="xsd:double"&gt;4.4815220047773&lt;/D&gt;&lt;D xsi:type="xsd:double"&gt;4.35461890472312&lt;/D&gt;&lt;D xsi:type="xsd:double"&gt;4.34193501307296&lt;/D&gt;&lt;D xsi:type="xsd:double"&gt;4.4251813750216&lt;/D&gt;&lt;D xsi:type="xsd:double"&gt;4.42349679681116&lt;/D&gt;&lt;D xsi:type="xsd:double"&gt;4.61952230470815&lt;/D&gt;&lt;D xsi:type="xsd:double"&gt;4.62694051410397&lt;/D&gt;&lt;D xsi:type="xsd:double"&gt;4.83195822831225&lt;/D&gt;&lt;D xsi:type="xsd:double"&gt;4.96104958244948&lt;/D&gt;&lt;D xsi:type="xsd:double"&gt;5.25680202750783&lt;/D&gt;&lt;D xsi:type="xsd:double"&gt;4.96147887627275&lt;/D&gt;&lt;D xsi:type="xsd:double"&gt;4.95594455191173&lt;/D&gt;&lt;D xsi:type="xsd:double"&gt;4.81200067122581&lt;/D&gt;&lt;D xsi:type="xsd:double"&gt;4.85246839573992&lt;/D&gt;&lt;D xsi:type="xsd:double"&gt;4.90102496642698&lt;/D&gt;&lt;D xsi:type="xsd:double"&gt;4.74975692617448&lt;/D&gt;&lt;D xsi:type="xsd:double"&gt;5.07569368367597&lt;/D&gt;&lt;D xsi:type="xsd:double"&gt;4.99951297862617&lt;/D&gt;&lt;D xsi:type="xsd:double"&gt;5.05929737159033&lt;/D&gt;&lt;D xsi:type="xsd:double"&gt;4.77103784932998&lt;/D&gt;&lt;D xsi:type="xsd:double"&gt;4.84650729200695&lt;/D&gt;&lt;D xsi:type="xsd:double"&gt;4.55343288312872&lt;/D&gt;&lt;D xsi:type="xsd:double"&gt;4.66334694651124&lt;/D&gt;&lt;D xsi:type="xsd:double"&gt;5.21073614063277&lt;/D&gt;&lt;D xsi:type="xsd:double"&gt;6.38019338295767&lt;/D&gt;&lt;D xsi:type="xsd:double"&gt;4.74523440993513&lt;/D&gt;&lt;D xsi:type="xsd:double"&gt;3.89000315176969&lt;/D&gt;&lt;D xsi:type="xsd:double"&gt;4.08392479119963&lt;/D&gt;&lt;D xsi:type="xsd:double"&gt;3.97197965520318&lt;/D&gt;&lt;D xsi:type="xsd:double"&gt;4.18449642586879&lt;/D&gt;&lt;D xsi:type="xsd:double"&gt;4.21949946974176&lt;/D&gt;&lt;D xsi:type="xsd:double"&gt;4.34957040442071&lt;/D&gt;&lt;D xsi:type="xsd:double"&gt;3.84923956135868&lt;/D&gt;&lt;D xsi:type="xsd:double"&gt;3.87364675932045&lt;/D&gt;&lt;D xsi:type="xsd:double"&gt;4.06699042055386&lt;/D&gt;&lt;D xsi:type="xsd:double"&gt;3.99419101627861&lt;/D&gt;&lt;D xsi:type="xsd:double"&gt;4.03020672981823&lt;/D&gt;&lt;D xsi:type="xsd:double"&gt;3.9221307004489&lt;/D&gt;&lt;D xsi:type="xsd:double"&gt;3.88651397388148&lt;/D&gt;&lt;D xsi:type="xsd:double"&gt;3.99409262400582&lt;/D&gt;&lt;D xsi:type="xsd:double"&gt;4.13393538637088&lt;/D&gt;&lt;D xsi:type="xsd:double"&gt;4.16450288493738&lt;/D&gt;&lt;D xsi:type="xsd:double"&gt;4.15395670031975&lt;/D&gt;&lt;D xsi:type="xsd:double"&gt;4.03331189423518&lt;/D&gt;&lt;D xsi:type="xsd:double"&gt;4.10772783100096&lt;/D&gt;&lt;D xsi:type="xsd:double"&gt;3.83250402014595&lt;/D&gt;&lt;D xsi:type="xsd:double"&gt;3.83763462481412&lt;/D&gt;&lt;D xsi:type="xsd:double"&gt;4.18269313339946&lt;/D&gt;&lt;D xsi:type="xsd:double"&gt;3.93075962664815&lt;/D&gt;&lt;D xsi:type="xsd:double"&gt;4.11505224320486&lt;/D&gt;&lt;D xsi:type="xsd:double"&gt;4.07001969013097&lt;/D&gt;&lt;D xsi:type="xsd:double"&gt;4.42030986257326&lt;/D&gt;&lt;D xsi:type="xsd:double"&gt;4.20427379643365&lt;/D&gt;&lt;D xsi:type="xsd:double"&gt;4.43858759311728&lt;/D&gt;&lt;D xsi:type="xsd:double"&gt;4.57963088004571&lt;/D&gt;&lt;D xsi:type="xsd:double"&gt;4.44385866645048&lt;/D&gt;&lt;D xsi:type="xsd:double"&gt;4.21725103986248&lt;/D&gt;&lt;D xsi:type="xsd:double"&gt;4.23269179854741&lt;/D&gt;&lt;D xsi:type="xsd:double"&gt;4.09460755879485&lt;/D&gt;&lt;D xsi:type="xsd:double"&gt;4.1258415869814&lt;/D&gt;&lt;D xsi:type="xsd:double"&gt;4.19381700649945&lt;/D&gt;&lt;D xsi:type="xsd:double"&gt;4.19853665420718&lt;/D&gt;&lt;D xsi:type="xsd:double"&gt;4.34738985484379&lt;/D&gt;&lt;D xsi:type="xsd:double"&gt;4.42347267872879&lt;/D&gt;&lt;D xsi:type="xsd:double"&gt;4.38813254094967&lt;/D&gt;&lt;D xsi:type="xsd:double"&gt;4.50176270514956&lt;/D&gt;&lt;D xsi:type="xsd:double"&gt;4.56470655632211&lt;/D&gt;&lt;D xsi:type="xsd:double"&gt;4.55609697124658&lt;/D&gt;&lt;D xsi:type="xsd:double"&gt;4.43617785038902&lt;/D&gt;&lt;D xsi:type="xsd:double"&gt;4.28882902199384&lt;/D&gt;&lt;D xsi:type="xsd:double"&gt;4.32357563562035&lt;/D&gt;&lt;D xsi:type="xsd:double"&gt;4.16727413900658&lt;/D&gt;&lt;D xsi:type="xsd:double"&gt;4.03529654579011&lt;/D&gt;&lt;D xsi:type="xsd:double"&gt;3.90719533069245&lt;/D&gt;&lt;D xsi:type="xsd:double"&gt;3.91122444414683&lt;/D&gt;&lt;D xsi:type="xsd:double"&gt;3.93740450849614&lt;/D&gt;&lt;D xsi:type="xsd:double"&gt;4.03775569114072&lt;/D&gt;&lt;D xsi:type="xsd:double"&gt;3.81134978762399&lt;/D&gt;&lt;/FQL&gt;&lt;FQL&gt;&lt;Q&gt;EWJ^FMA_PE(NTMA,-10AY,0,AM,"PORTAGG","MEANR")&lt;/Q&gt;&lt;R&gt;121&lt;/R&gt;&lt;C&gt;1&lt;/C&gt;&lt;D xsi:type="xsd:double"&gt;13.7343078281918&lt;/D&gt;&lt;D xsi:type="xsd:double"&gt;13.605547455641&lt;/D&gt;&lt;D xsi:type="xsd:double"&gt;14.3996818385243&lt;/D&gt;&lt;D xsi:type="xsd:double"&gt;14.8041853556246&lt;/D&gt;&lt;D xsi:type="xsd:double"&gt;14.133573105876&lt;/D&gt;&lt;D xsi:type="xsd:double"&gt;13.9994813375483&lt;/D&gt;&lt;D xsi:type="xsd:double"&gt;15.1180282721261&lt;/D&gt;&lt;D xsi:type="xsd:double"&gt;15.3071373737643&lt;/D&gt;&lt;D xsi:type="xsd:double"&gt;15.6398901159216&lt;/D&gt;&lt;D xsi:type="xsd:double"&gt;16.1572551168506&lt;/D&gt;&lt;D xsi:type="xsd:double"&gt;15.5409536493671&lt;/D&gt;&lt;D xsi:type="xsd:double"&gt;15.5494451399494&lt;/D&gt;&lt;D xsi:type="xsd:double"&gt;13.3308657736671&lt;/D&gt;&lt;D xsi:type="xsd:double"&gt;13.4683913061505&lt;/D&gt;&lt;D xsi:type="xsd:double"&gt;14.3613486679103&lt;/D&gt;&lt;D xsi:type="xsd:double"&gt;14.4319964693314&lt;/D&gt;&lt;D xsi:type="xsd:double"&gt;13.6483846810634&lt;/D&gt;&lt;D xsi:type="xsd:double"&gt;12.5659814346831&lt;/D&gt;&lt;D xsi:type="xsd:double"&gt;13.0918787470464&lt;/D&gt;&lt;D xsi:type="xsd:double"&gt;12.0656487517383&lt;/D&gt;&lt;D xsi:type="xsd:double"&gt;12.4626617588849&lt;/D&gt;&lt;D xsi:type="xsd:double"&gt;13.4176105000418&lt;/D&gt;&lt;D xsi:type="xsd:double"&gt;12.7344296355689&lt;/D&gt;&lt;D xsi:type="xsd:double"&gt;12.9886030719345&lt;/D&gt;&lt;D xsi:type="xsd:double"&gt;13.636063568928&lt;/D&gt;&lt;D xsi:type="xsd:double"&gt;13.4776161649554&lt;/D&gt;&lt;D xsi:type="xsd:double"&gt;13.3340396907029&lt;/D&gt;&lt;D xsi:type="xsd:double"&gt;14.4670322392326&lt;/D&gt;&lt;D xsi:type="xsd:double"&gt;14.9734055165735&lt;/D&gt;&lt;D xsi:type="xsd:double"&gt;14.2633100796732&lt;/D&gt;&lt;D xsi:type="xsd:double"&gt;14.3112752079332&lt;/D&gt;&lt;D xsi:type="xsd:double"&gt;13.6820548193378&lt;/D&gt;&lt;D xsi:type="xsd:double"&gt;14.0296312178468&lt;/D&gt;&lt;D xsi:type="xsd:double"&gt;14.549349198935&lt;/D&gt;&lt;D xsi:type="xsd:double"&gt;14.3034445611352&lt;/D&gt;&lt;D xsi:type="xsd:double"&gt;14.2334736352065&lt;/D&gt;&lt;D xsi:type="xsd:double"&gt;13.4880931150927&lt;/D&gt;&lt;D xsi:type="xsd:double"&gt;14.0111572768036&lt;/D&gt;&lt;D xsi:type="xsd:double"&gt;14.8043693202298&lt;/D&gt;&lt;D xsi:type="xsd:double"&gt;14.669380387567&lt;/D&gt;&lt;D xsi:type="xsd:double"&gt;15.2347988861082&lt;/D&gt;&lt;D xsi:type="xsd:double"&gt;14.4839738419901&lt;/D&gt;&lt;D xsi:type="xsd:double"&gt;12.6967058781761&lt;/D&gt;&lt;D xsi:type="xsd:double"&gt;12.8377394089295&lt;/D&gt;&lt;D xsi:type="xsd:double"&gt;13.1840853880057&lt;/D&gt;&lt;D xsi:type="xsd:double"&gt;13.1319175586513&lt;/D&gt;&lt;D xsi:type="xsd:double"&gt;12.5316425281936&lt;/D&gt;&lt;D xsi:type="xsd:double"&gt;12.8227895061279&lt;/D&gt;&lt;D xsi:type="xsd:double"&gt;12.4451369678029&lt;/D&gt;&lt;D xsi:type="xsd:double"&gt;13.092114958757&lt;/D&gt;&lt;D xsi:type="xsd:double"&gt;11.9696405128747&lt;/D&gt;&lt;D xsi:type="xsd:double"&gt;12.1558547598052&lt;/D&gt;&lt;D xsi:type="xsd:double"&gt;10.9548340208761&lt;/D&gt;&lt;D xsi:type="xsd:double"&gt;12.0800604881713&lt;/D&gt;&lt;D xsi:type="xsd:double"&gt;12.6204388000838&lt;/D&gt;&lt;D xsi:type="xsd:double"&gt;12.7446481052659&lt;/D&gt;&lt;D xsi:type="xsd:double"&gt;12.7487263614611&lt;/D&gt;&lt;D xsi:type="xsd:double"&gt;12.371932602246&lt;/D&gt;&lt;D xsi:type="xsd:double"&gt;13.0226086680826&lt;/D&gt;&lt;D xsi:type="xsd:double"&gt;12.3746824790741&lt;/D&gt;&lt;D xsi:type="xsd:double"&gt;12.7921167600696&lt;/D&gt;&lt;D xsi:type="xsd:double"&gt;13.0727551371036&lt;/D&gt;&lt;D xsi:type="xsd:double"&gt;14.0542221161793&lt;/D&gt;&lt;D xsi:type="xsd:double"&gt;14.4675616273435&lt;/D&gt;&lt;D xsi:type="xsd:double"&gt;14.5187268809818&lt;/D&gt;&lt;D xsi:type="xsd:double"&gt;14.3235893351892&lt;/D&gt;&lt;D xsi:type="xsd:double"&gt;13.0499712478006&lt;/D&gt;&lt;D xsi:type="xsd:double"&gt;11.7227832698404&lt;/D&gt;&lt;D xsi:type="xsd:double"&gt;13.7829861382762&lt;/D&gt;&lt;D xsi:type="xsd:double"&gt;17.3228234446568&lt;/D&gt;&lt;D xsi:type="xsd:double"&gt;17.480617267156&lt;/D&gt;&lt;D xsi:type="xsd:double"&gt;17.6676840114479&lt;/D&gt;&lt;D xsi:type="xsd:double"&gt;18.2233509189621&lt;/D&gt;&lt;D xsi:type="xsd:double"&gt;18.1540260143731&lt;/D&gt;&lt;D xsi:type="xsd:double"&gt;17.7679111222801&lt;/D&gt;&lt;D xsi:type="xsd:double"&gt;18.576535861333&lt;/D&gt;&lt;D xsi:type="xsd:double"&gt;18.1776546697626&lt;/D&gt;&lt;D xsi:type="xsd:double"&gt;18.7067418507875&lt;/D&gt;&lt;D xsi:type="xsd:double"&gt;17.6306689489815&lt;/D&gt;&lt;D xsi:type="xsd:double"&gt;17.7858000056794&lt;/D&gt;&lt;D xsi:type="xsd:double"&gt;16.6301397140244&lt;/D&gt;&lt;D xsi:type="xsd:double"&gt;16.6385587947738&lt;/D&gt;&lt;D xsi:type="xsd:double"&gt;16.3246117492363&lt;/D&gt;&lt;D xsi:type="xsd:double"&gt;15.7117716395437&lt;/D&gt;&lt;D xsi:type="xsd:double"&gt;15.7528646595006&lt;/D&gt;&lt;D xsi:type="xsd:double"&gt;14.8318824286105&lt;/D&gt;&lt;D xsi:type="xsd:double"&gt;15.4297004237186&lt;/D&gt;&lt;D xsi:type="xsd:double"&gt;14.5095100480125&lt;/D&gt;&lt;D xsi:type="xsd:double"&gt;14.8457975711628&lt;/D&gt;&lt;D xsi:type="xsd:double"&gt;13.7830606602022&lt;/D&gt;&lt;D xsi:type="xsd:double"&gt;12.7673558191809&lt;/D&gt;&lt;D xsi:type="xsd:double"&gt;13.2304667541234&lt;/D&gt;&lt;D xsi:type="xsd:double"&gt;12.8054908041483&lt;/D&gt;&lt;D xsi:type="xsd:double"&gt;12.9288234978702&lt;/D&gt;&lt;D xsi:type="xsd:double"&gt;12.3934102124224&lt;/D&gt;&lt;D xsi:type="xsd:double"&gt;12.7678880230413&lt;/D&gt;&lt;D xsi:type="xsd:double"&gt;12.6231583278668&lt;/D&gt;&lt;D xsi:type="xsd:double"&gt;12.3946442446893&lt;/D&gt;&lt;D xsi:type="xsd:double"&gt;12.4068215349418&lt;/D&gt;&lt;D xsi:type="xsd:double"&gt;12.6845772717577&lt;/D&gt;&lt;D xsi:type="xsd:double"&gt;12.0776363371253&lt;/D&gt;&lt;D xsi:type="xsd:double"&gt;12.8643701092099&lt;/D&gt;&lt;D xsi:type="xsd:double"&gt;13.3072607810717&lt;/D&gt;&lt;D xsi:type="xsd:double"&gt;13.0358766326958&lt;/D&gt;&lt;D xsi:type="xsd:double"&gt;13.6269252905984&lt;/D&gt;&lt;D xsi:type="xsd:double"&gt;14.5636065649156&lt;/D&gt;&lt;D xsi:type="xsd:double"&gt;14.9675932132404&lt;/D&gt;&lt;D xsi:type="xsd:double"&gt;14.437733521909&lt;/D&gt;&lt;D xsi:type="xsd:double"&gt;14.8173117171494&lt;/D&gt;&lt;D xsi:type="xsd:double"&gt;13.987209749529&lt;/D&gt;&lt;D xsi:type="xsd:double"&gt;14.1535129156567&lt;/D&gt;&lt;D xsi:type="xsd:double"&gt;14.0191068444796&lt;/D&gt;&lt;D xsi:type="xsd:double"&gt;14.1500680977608&lt;/D&gt;&lt;D xsi:type="xsd:double"&gt;15.0344720117095&lt;/D&gt;&lt;D xsi:type="xsd:double"&gt;15.8611169729891&lt;/D&gt;&lt;D xsi:type="xsd:double"&gt;15.4491861349368&lt;/D&gt;&lt;D xsi:type="xsd:double"&gt;15.4444296423941&lt;/D&gt;&lt;D xsi:type="xsd:double"&gt;15.4376869050426&lt;/D&gt;&lt;D xsi:type="xsd:double"&gt;16.0551232230919&lt;/D&gt;&lt;D xsi:type="xsd:double"&gt;12.0201076301713&lt;/D&gt;&lt;D xsi:type="xsd:double"&gt;14.6150528713585&lt;/D&gt;&lt;/FQL&gt;&lt;FQL&gt;&lt;Q&gt;EWC^FMA_PE(LTMA,-10AY,0,AM,"PORTAGG","MEANR")&lt;/Q&gt;&lt;R&gt;121&lt;/R&gt;&lt;C&gt;1&lt;/C&gt;&lt;D xsi:type="xsd:double"&gt;16.4556365719838&lt;/D&gt;&lt;D xsi:type="xsd:double"&gt;15.8239037173897&lt;/D&gt;&lt;D xsi:type="xsd:double"&gt;15.6036756445241&lt;/D&gt;&lt;D xsi:type="xsd:double"&gt;15.564710823245&lt;/D&gt;&lt;D xsi:type="xsd:double"&gt;15.2953731187687&lt;/D&gt;&lt;D xsi:type="xsd:double"&gt;16.3217595868&lt;/D&gt;&lt;D xsi:type="xsd:double"&gt;17.0339223088948&lt;/D&gt;&lt;D xsi:type="xsd:double"&gt;17.095456503967&lt;/D&gt;&lt;D xsi:type="xsd:double"&gt;17.3157590602558&lt;/D&gt;&lt;D xsi:type="xsd:double"&gt;17.2149388067691&lt;/D&gt;&lt;D xsi:type="xsd:double"&gt;17.0842855539427&lt;/D&gt;&lt;D xsi:type="xsd:double"&gt;17.0520244846357&lt;/D&gt;&lt;D xsi:type="xsd:double"&gt;16.3289756829073&lt;/D&gt;&lt;D xsi:type="xsd:double"&gt;16.5815106503233&lt;/D&gt;&lt;D xsi:type="xsd:double"&gt;16.7157195868797&lt;/D&gt;&lt;D xsi:type="xsd:double"&gt;16.5771509376271&lt;/D&gt;&lt;D xsi:type="xsd:double"&gt;15.6432024932412&lt;/D&gt;&lt;D xsi:type="xsd:double"&gt;15.5297259416792&lt;/D&gt;&lt;D xsi:type="xsd:double"&gt;15.806776648673&lt;/D&gt;&lt;D xsi:type="xsd:double"&gt;15.9556918269446&lt;/D&gt;&lt;D xsi:type="xsd:double"&gt;16.2868543052244&lt;/D&gt;&lt;D xsi:type="xsd:double"&gt;16.7490838649762&lt;/D&gt;&lt;D xsi:type="xsd:double"&gt;16.9254547963187&lt;/D&gt;&lt;D xsi:type="xsd:double"&gt;17.3146709775102&lt;/D&gt;&lt;D xsi:type="xsd:double"&gt;17.6838143347528&lt;/D&gt;&lt;D xsi:type="xsd:double"&gt;17.8407987540674&lt;/D&gt;&lt;D xsi:type="xsd:double"&gt;17.9708370643136&lt;/D&gt;&lt;D xsi:type="xsd:double"&gt;18.8712335707174&lt;/D&gt;&lt;D xsi:type="xsd:double"&gt;19.7036884270838&lt;/D&gt;&lt;D xsi:type="xsd:double"&gt;19.6526094006356&lt;/D&gt;&lt;D xsi:type="xsd:double"&gt;19.4084327608691&lt;/D&gt;&lt;D xsi:type="xsd:double"&gt;19.0805907294867&lt;/D&gt;&lt;D xsi:type="xsd:double"&gt;18.7408572029035&lt;/D&gt;&lt;D xsi:type="xsd:double"&gt;18.3726309307778&lt;/D&gt;&lt;D xsi:type="xsd:double"&gt;18.004894758876&lt;/D&gt;&lt;D xsi:type="xsd:double"&gt;18.0045353284545&lt;/D&gt;&lt;D xsi:type="xsd:double"&gt;17.3957096575627&lt;/D&gt;&lt;D xsi:type="xsd:double"&gt;17.7094106690139&lt;/D&gt;&lt;D xsi:type="xsd:double"&gt;17.4996441700455&lt;/D&gt;&lt;D xsi:type="xsd:double"&gt;17.1706231492076&lt;/D&gt;&lt;D xsi:type="xsd:double"&gt;17.3595918329497&lt;/D&gt;&lt;D xsi:type="xsd:double"&gt;16.059327134607&lt;/D&gt;&lt;D xsi:type="xsd:double"&gt;15.8252126454802&lt;/D&gt;&lt;D xsi:type="xsd:double"&gt;15.6614933709548&lt;/D&gt;&lt;D xsi:type="xsd:double"&gt;15.5888812557178&lt;/D&gt;&lt;D xsi:type="xsd:double"&gt;15.5475763909385&lt;/D&gt;&lt;D xsi:type="xsd:double"&gt;15.4525951922867&lt;/D&gt;&lt;D xsi:type="xsd:double"&gt;15.4898696571682&lt;/D&gt;&lt;D xsi:type="xsd:double"&gt;15.1433273415689&lt;/D&gt;&lt;D xsi:type="xsd:double"&gt;14.9694145905974&lt;/D&gt;&lt;D xsi:type="xsd:double"&gt;14.2629660917431&lt;/D&gt;&lt;D xsi:type="xsd:double"&gt;13.9417337044614&lt;/D&gt;&lt;D xsi:type="xsd:double"&gt;13.2373247902731&lt;/D&gt;&lt;D xsi:type="xsd:double"&gt;14.7132156320688&lt;/D&gt;&lt;D xsi:type="xsd:double"&gt;14.731529434972&lt;/D&gt;&lt;D xsi:type="xsd:double"&gt;14.7606766347791&lt;/D&gt;&lt;D xsi:type="xsd:double"&gt;14.6032994608244&lt;/D&gt;&lt;D xsi:type="xsd:double"&gt;14.4290006997731&lt;/D&gt;&lt;D xsi:type="xsd:double"&gt;14.5243856543912&lt;/D&gt;&lt;D xsi:type="xsd:double"&gt;14.3725671110029&lt;/D&gt;&lt;D xsi:type="xsd:double"&gt;14.5414336647835&lt;/D&gt;&lt;D xsi:type="xsd:double"&gt;14.5155283080125&lt;/D&gt;&lt;D xsi:type="xsd:double"&gt;14.9427258791052&lt;/D&gt;&lt;D xsi:type="xsd:double"&gt;14.972315328854&lt;/D&gt;&lt;D xsi:type="xsd:double"&gt;15.2569832294954&lt;/D&gt;&lt;D xsi:type="xsd:double"&gt;15.6625717842067&lt;/D&gt;&lt;D xsi:type="xsd:double"&gt;14.4392232221362&lt;/D&gt;&lt;D xsi:type="xsd:double"&gt;14.1660934541745&lt;/D&gt;&lt;D xsi:type="xsd:double"&gt;15.8058391768447&lt;/D&gt;&lt;D xsi:type="xsd:double"&gt;17.3164305478997&lt;/D&gt;&lt;D xsi:type="xsd:double"&gt;17.4247691430557&lt;/D&gt;&lt;D xsi:type="xsd:double"&gt;18.2802060576929&lt;/D&gt;&lt;D xsi:type="xsd:double"&gt;18.1013456003587&lt;/D&gt;&lt;D xsi:type="xsd:double"&gt;18.6463957549206&lt;/D&gt;&lt;D xsi:type="xsd:double"&gt;18.6598829602954&lt;/D&gt;&lt;D xsi:type="xsd:double"&gt;20.0369285715154&lt;/D&gt;&lt;D xsi:type="xsd:double"&gt;20.7850098217914&lt;/D&gt;&lt;D xsi:type="xsd:double"&gt;20.9570402444902&lt;/D&gt;&lt;D xsi:type="xsd:double"&gt;19.92742109319&lt;/D&gt;&lt;D xsi:type="xsd:double"&gt;19.5641901193343&lt;/D&gt;&lt;D xsi:type="xsd:double"&gt;19.2010999100455&lt;/D&gt;&lt;D xsi:type="xsd:double"&gt;18.7762277565505&lt;/D&gt;&lt;D xsi:type="xsd:double"&gt;18.4301547295925&lt;/D&gt;&lt;D xsi:type="xsd:double"&gt;17.6821625490953&lt;/D&gt;&lt;D xsi:type="xsd:double"&gt;17.2307850610811&lt;/D&gt;&lt;D xsi:type="xsd:double"&gt;16.3873588165315&lt;/D&gt;&lt;D xsi:type="xsd:double"&gt;16.663784082601&lt;/D&gt;&lt;D xsi:type="xsd:double"&gt;15.4860500993552&lt;/D&gt;&lt;D xsi:type="xsd:double"&gt;15.2784019251917&lt;/D&gt;&lt;D xsi:type="xsd:double"&gt;15.4053005978925&lt;/D&gt;&lt;D xsi:type="xsd:double"&gt;15.241983480752&lt;/D&gt;&lt;D xsi:type="xsd:double"&gt;15.0190182588501&lt;/D&gt;&lt;D xsi:type="xsd:double"&gt;14.4909372451549&lt;/D&gt;&lt;D xsi:type="xsd:double"&gt;14.2639868085087&lt;/D&gt;&lt;D xsi:type="xsd:double"&gt;13.3689716905991&lt;/D&gt;&lt;D xsi:type="xsd:double"&gt;13.2356482006498&lt;/D&gt;&lt;D xsi:type="xsd:double"&gt;12.7701419947638&lt;/D&gt;&lt;D xsi:type="xsd:double"&gt;12.4682685396335&lt;/D&gt;&lt;D xsi:type="xsd:double"&gt;12.4251735438673&lt;/D&gt;&lt;D xsi:type="xsd:double"&gt;12.725838298473&lt;/D&gt;&lt;D xsi:type="xsd:double"&gt;12.0988593219904&lt;/D&gt;&lt;D xsi:type="xsd:double"&gt;12.9204737630084&lt;/D&gt;&lt;D xsi:type="xsd:double"&gt;12.6256451851189&lt;/D&gt;&lt;D xsi:type="xsd:double"&gt;12.6498470573054&lt;/D&gt;&lt;D xsi:type="xsd:double"&gt;12.8065103850817&lt;/D&gt;&lt;D xsi:type="xsd:double"&gt;12.8744890030114&lt;/D&gt;&lt;D xsi:type="xsd:double"&gt;13.0388636631785&lt;/D&gt;&lt;D xsi:type="xsd:double"&gt;13.4132407108467&lt;/D&gt;&lt;D xsi:type="xsd:double"&gt;13.6132224296196&lt;/D&gt;&lt;D xsi:type="xsd:double"&gt;13.0691587881789&lt;/D&gt;&lt;D xsi:type="xsd:double"&gt;13.4832577920021&lt;/D&gt;&lt;D xsi:type="xsd:double"&gt;13.9919596043372&lt;/D&gt;&lt;D xsi:type="xsd:double"&gt;14.5973041112515&lt;/D&gt;&lt;D xsi:type="xsd:double"&gt;14.5254350915224&lt;/D&gt;&lt;D xsi:type="xsd:double"&gt;14.8826916489242&lt;/D&gt;&lt;D xsi:type="xsd:double"&gt;14.9835670095745&lt;/D&gt;&lt;D xsi:type="xsd:double"&gt;14.9010173564375&lt;/D&gt;&lt;D xsi:type="xsd:double"&gt;14.9050797119574&lt;/D&gt;&lt;D xsi:type="xsd:double"&gt;14.8769692259142&lt;/D&gt;&lt;D xsi:type="xsd:double"&gt;14.9083151290477&lt;/D&gt;&lt;D xsi:type="xsd:double"&gt;15.2843919517466&lt;/D&gt;&lt;/FQL&gt;&lt;FQL&gt;&lt;Q&gt;WL-FDS^FG_PRICE_CHANGE(0,-3AM)&lt;/Q&gt;&lt;R&gt;1&lt;/R&gt;&lt;C&gt;1&lt;/C&gt;&lt;D xsi:type="xsd:double"&gt;-4.19418168838123&lt;/D&gt;&lt;/FQL&gt;&lt;FQL&gt;&lt;Q&gt;EWQ^FG_COMPANY_NAME&lt;/Q&gt;&lt;R&gt;1&lt;/R&gt;&lt;C&gt;1&lt;/C&gt;&lt;D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xsi:type="xsd:double"&gt;14.7207876109821&lt;/D&gt;&lt;/FQL&gt;&lt;FQL&gt;&lt;Q&gt;TRYMX10Y-FDS^FG_YIELD(-10AY,0,Y,,"YTM")&lt;/Q&gt;&lt;R&gt;10&lt;/R&gt;&lt;C&gt;1&lt;/C&gt;&lt;D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xsi:type="xsd:double"&gt;-2.65&lt;/D&gt;&lt;/FQL&gt;&lt;FQL&gt;&lt;Q&gt;CC_GB^FG_COMPANY_NAME&lt;/Q&gt;&lt;R&gt;1&lt;/R&gt;&lt;C&gt;1&lt;/C&gt;&lt;D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xsi:type="xsd:double"&gt;2.96923429211115&lt;/D&gt;&lt;/FQL&gt;&lt;FQL&gt;&lt;Q&gt;USDCHF^STD(FG_PRICE_CHANGE(0,-1AY,AM))&lt;/Q&gt;&lt;R&gt;1&lt;/R&gt;&lt;C&gt;1&lt;/C&gt;&lt;D xsi:type="xsd:double"&gt;2.52802576298154&lt;/D&gt;&lt;/FQL&gt;&lt;FQL&gt;&lt;Q&gt;USDUSD^STD(FG_PRICE_CHANGE(0,-1AY,AM))&lt;/Q&gt;&lt;R&gt;1&lt;/R&gt;&lt;C&gt;1&lt;/C&gt;&lt;D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xsi:type="xsd:double"&gt;1.57071509325028&lt;/D&gt;&lt;/FQL&gt;&lt;FQL&gt;&lt;Q&gt;USDAUD^STD(FG_PRICE_CHANGE(0,-1AY,AM))&lt;/Q&gt;&lt;R&gt;1&lt;/R&gt;&lt;C&gt;1&lt;/C&gt;&lt;D xsi:type="xsd:double"&gt;2.49286632681316&lt;/D&gt;&lt;/FQL&gt;&lt;FQL&gt;&lt;Q&gt;EWD^FMA_EPS(NTMA,-20AY,0,CY,,"PORTAGG","MEANR")&lt;/Q&gt;&lt;R&gt;20&lt;/R&gt;&lt;C&gt;1&lt;/C&gt;&lt;D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xsi:type="xsd:double"&gt;13.230538&lt;/D&gt;&lt;D xsi:type="xsd:double"&gt;-2.1363854&lt;/D&gt;&lt;D xsi:type="xsd:double"&gt;-5.4572105&lt;/D&gt;&lt;D xsi:type="xsd:double"&gt;-0.2676785&lt;/D&gt;&lt;D xsi:type="xsd:double"&gt;-11.937493&lt;/D&gt;&lt;D xsi:type="xsd:double"&gt;-0.14879704&lt;/D&gt;&lt;D xsi:type="xsd:double"&gt;-6.389183&lt;/D&gt;&lt;D xsi:type="xsd:double"&gt;-7.0757685&lt;/D&gt;&lt;D xsi:type="xsd:double"&gt;-7.680917&lt;/D&gt;&lt;D xsi:type="xsd:double"&gt;-9.802908&lt;/D&gt;&lt;D xsi:type="xsd:double"&gt;-9.478974&lt;/D&gt;&lt;D xsi:type="xsd:double"&gt;3.0902386&lt;/D&gt;&lt;D xsi:type="xsd:double"&gt;-10.727442&lt;/D&gt;&lt;D xsi:type="xsd:double"&gt;0.03926754&lt;/D&gt;&lt;D xsi:type="xsd:double"&gt;5.680728&lt;/D&gt;&lt;D xsi:type="xsd:double"&gt;-1.147747&lt;/D&gt;&lt;D xsi:type="xsd:double"&gt;1.8453479&lt;/D&gt;&lt;D xsi:type="xsd:double"&gt;-10.696441&lt;/D&gt;&lt;D xsi:type="xsd:double"&gt;-7.8093886&lt;/D&gt;&lt;D xsi:type="xsd:double"&gt;-9.851045&lt;/D&gt;&lt;D xsi:type="xsd:double"&gt;-8.380312&lt;/D&gt;&lt;D xsi:type="xsd:double"&gt;-8.10424&lt;/D&gt;&lt;D xsi:type="xsd:double"&gt;-11.459827&lt;/D&gt;&lt;D xsi:type="xsd:double"&gt;-10.322041&lt;/D&gt;&lt;D xsi:type="xsd:double"&gt;1.7862082&lt;/D&gt;&lt;D xsi:type="xsd:double"&gt;-0.25475025&lt;/D&gt;&lt;D xsi:type="xsd:double"&gt;-6.288785&lt;/D&gt;&lt;D xsi:type="xsd:double"&gt;-2.014047&lt;/D&gt;&lt;D xsi:type="xsd:double"&gt;9.362078&lt;/D&gt;&lt;D xsi:type="xsd:double"&gt;12.883604&lt;/D&gt;&lt;D xsi:type="xsd:double"&gt;12.234127&lt;/D&gt;&lt;D xsi:type="xsd:double"&gt;15.365589&lt;/D&gt;&lt;D xsi:type="xsd:double"&gt;25.729286&lt;/D&gt;&lt;D xsi:type="xsd:double"&gt;22.699892&lt;/D&gt;&lt;D xsi:type="xsd:double"&gt;32.382286&lt;/D&gt;&lt;D xsi:type="xsd:double"&gt;30.461407&lt;/D&gt;&lt;D xsi:type="xsd:double"&gt;23.456371&lt;/D&gt;&lt;D xsi:type="xsd:double"&gt;29.984379&lt;/D&gt;&lt;D xsi:type="xsd:double"&gt;34.48168&lt;/D&gt;&lt;D xsi:type="xsd:double"&gt;33.047832&lt;/D&gt;&lt;D xsi:type="xsd:double"&gt;31.31404&lt;/D&gt;&lt;D xsi:type="xsd:double"&gt;26.070917&lt;/D&gt;&lt;D xsi:type="xsd:double"&gt;25.177944&lt;/D&gt;&lt;D xsi:type="xsd:double"&gt;23.113346&lt;/D&gt;&lt;D xsi:type="xsd:double"&gt;15.145254&lt;/D&gt;&lt;D xsi:type="xsd:double"&gt;10.716379&lt;/D&gt;&lt;D xsi:type="xsd:double"&gt;10.48162&lt;/D&gt;&lt;D xsi:type="xsd:double"&gt;7.935357&lt;/D&gt;&lt;D xsi:type="xsd:double"&gt;4.8217654&lt;/D&gt;&lt;D xsi:type="xsd:double"&gt;0.9080887&lt;/D&gt;&lt;D xsi:type="xsd:double"&gt;-5.9624553&lt;/D&gt;&lt;D xsi:type="xsd:double"&gt;-9.397066&lt;/D&gt;&lt;D xsi:type="xsd:double"&gt;-14.582729&lt;/D&gt;&lt;D xsi:type="xsd:double"&gt;-6.1964808&lt;/D&gt;&lt;D xsi:type="xsd:double"&gt;-3.86976&lt;/D&gt;&lt;D xsi:type="xsd:double"&gt;-2.1943629&lt;/D&gt;&lt;D xsi:type="xsd:double"&gt;-3.7103534&lt;/D&gt;&lt;D xsi:type="xsd:double"&gt;-5.3846&lt;/D&gt;&lt;D xsi:type="xsd:double"&gt;1.7232656&lt;/D&gt;&lt;D xsi:type="xsd:double"&gt;-6.2979937&lt;/D&gt;&lt;D xsi:type="xsd:double"&gt;2.3050785&lt;/D&gt;&lt;D xsi:type="xsd:double"&gt;-1.1698604&lt;/D&gt;&lt;D xsi:type="xsd:double"&gt;12.784648&lt;/D&gt;&lt;D xsi:type="xsd:double"&gt;17.248547&lt;/D&gt;&lt;D xsi:type="xsd:double"&gt;29.214525&lt;/D&gt;&lt;D xsi:type="xsd:double"&gt;16.2467&lt;/D&gt;&lt;D xsi:type="xsd:double"&gt;1.7217278&lt;/D&gt;&lt;D xsi:type="xsd:double"&gt;-25.598568&lt;/D&gt;&lt;D xsi:type="xsd:double"&gt;-20.569664&lt;/D&gt;&lt;D xsi:type="xsd:double"&gt;-0.037568808&lt;/D&gt;&lt;D xsi:type="xsd:double"&gt;-8.499283&lt;/D&gt;&lt;D xsi:type="xsd:double"&gt;1.8562675&lt;/D&gt;&lt;D xsi:type="xsd:double"&gt;-0.85739493&lt;/D&gt;&lt;D xsi:type="xsd:double"&gt;-2.1412134&lt;/D&gt;</t>
        </r>
      </text>
    </comment>
    <comment ref="A6" authorId="0" shapeId="0" xr:uid="{2376F9FF-ED59-411B-91F0-19B9B748B7F6}">
      <text>
        <r>
          <rPr>
            <b/>
            <sz val="9"/>
            <color indexed="81"/>
            <rFont val="Tahoma"/>
            <charset val="1"/>
          </rPr>
          <t>&lt;D xsi:type="xsd:double"&gt;-6.711757&lt;/D&gt;&lt;D xsi:type="xsd:double"&gt;8.159744&lt;/D&gt;&lt;D xsi:type="xsd:double"&gt;4.968059&lt;/D&gt;&lt;D xsi:type="xsd:double"&gt;5.792153&lt;/D&gt;&lt;D xsi:type="xsd:double"&gt;18.483948&lt;/D&gt;&lt;D xsi:type="xsd:double"&gt;66.70337&lt;/D&gt;&lt;D xsi:type="xsd:double"&gt;59.22011&lt;/D&gt;&lt;D xsi:type="xsd:double"&gt;41.043877&lt;/D&gt;&lt;D xsi:type="xsd:double"&gt;38.95763&lt;/D&gt;&lt;D xsi:type="xsd:double"&gt;37.75606&lt;/D&gt;&lt;D xsi:type="xsd:double"&gt;35.594296&lt;/D&gt;&lt;D xsi:type="xsd:double"&gt;33.750282&lt;/D&gt;&lt;D xsi:type="xsd:double"&gt;40.73875&lt;/D&gt;&lt;D xsi:type="xsd:double"&gt;15.138161&lt;/D&gt;&lt;D xsi:type="xsd:double"&gt;21.08487&lt;/D&gt;&lt;D xsi:type="xsd:double"&gt;19.554626&lt;/D&gt;&lt;D xsi:type="xsd:double"&gt;-2.6413262&lt;/D&gt;&lt;D xsi:type="xsd:double"&gt;0.3648877&lt;/D&gt;&lt;D xsi:type="xsd:double"&gt;-9.005528&lt;/D&gt;&lt;D xsi:type="xsd:double"&gt;-8.334457&lt;/D&gt;&lt;D xsi:type="xsd:double"&gt;-18.991333&lt;/D&gt;&lt;D xsi:type="xsd:double"&gt;-13.922792&lt;/D&gt;&lt;D xsi:type="xsd:double"&gt;-22.38112&lt;/D&gt;&lt;D xsi:type="xsd:double"&gt;-19.844336&lt;/D&gt;&lt;D xsi:type="xsd:double"&gt;-18.950064&lt;/D&gt;&lt;D xsi:type="xsd:double"&gt;-5.842656&lt;/D&gt;&lt;D xsi:type="xsd:double"&gt;-10.937423&lt;/D&gt;&lt;D xsi:type="xsd:double"&gt;0.6918669&lt;/D&gt;&lt;D xsi:type="xsd:double"&gt;14.388884&lt;/D&gt;&lt;D xsi:type="xsd:double"&gt;13.005471&lt;/D&gt;&lt;D xsi:type="xsd:double"&gt;24.30067&lt;/D&gt;&lt;D xsi:type="xsd:double"&gt;12.404799&lt;/D&gt;&lt;D xsi:type="xsd:double"&gt;32.98093&lt;/D&gt;&lt;D xsi:type="xsd:double"&gt;21.762753&lt;/D&gt;&lt;D xsi:type="xsd:double"&gt;30.63897&lt;/D&gt;&lt;D xsi:type="xsd:double"&gt;25.792849&lt;/D&gt;&lt;D xsi:type="xsd:double"&gt;25.699211&lt;/D&gt;&lt;D xsi:type="xsd:double"&gt;14.648592&lt;/D&gt;&lt;D xsi:type="xsd:double"&gt;15.317524&lt;/D&gt;&lt;D xsi:type="xsd:double"&gt;6.3638806&lt;/D&gt;&lt;D xsi:type="xsd:double"&gt;10.844588&lt;/D&gt;&lt;D xsi:type="xsd:double"&gt;10.421646&lt;/D&gt;&lt;D xsi:type="xsd:double"&gt;6.708777&lt;/D&gt;&lt;D xsi:type="xsd:double"&gt;15.595543&lt;/D&gt;&lt;D xsi:type="xsd:double"&gt;6.8059683&lt;/D&gt;&lt;D xsi:type="xsd:double"&gt;0.12193918&lt;/D&gt;&lt;D xsi:type="xsd:double"&gt;9.052658&lt;/D&gt;&lt;/FQL&gt;&lt;FQL&gt;&lt;Q&gt;QQQ^FG_TOTAL_RETURNC(-10AY,0,AM)&lt;/Q&gt;&lt;R&gt;121&lt;/R&gt;&lt;C&gt;1&lt;/C&gt;&lt;D xsi:type="xsd:double"&gt;5.6031346&lt;/D&gt;&lt;D xsi:type="xsd:double"&gt;-1.4881492&lt;/D&gt;&lt;D xsi:type="xsd:double"&gt;3.2596588&lt;/D&gt;&lt;D xsi:type="xsd:double"&gt;3.9558053&lt;/D&gt;&lt;D xsi:type="xsd:double"&gt;-3.3914447&lt;/D&gt;&lt;D xsi:type="xsd:double"&gt;2.297151&lt;/D&gt;&lt;D xsi:type="xsd:double"&gt;4.703164&lt;/D&gt;&lt;D xsi:type="xsd:double"&gt;-3.0188978&lt;/D&gt;&lt;D xsi:type="xsd:double"&gt;2.216506&lt;/D&gt;&lt;D xsi:type="xsd:double"&gt;1.7217398&lt;/D&gt;&lt;D xsi:type="xsd:double"&gt;-1.0067165&lt;/D&gt;&lt;D xsi:type="xsd:double"&gt;3.9833307&lt;/D&gt;&lt;D xsi:type="xsd:double"&gt;-8.988863&lt;/D&gt;&lt;D xsi:type="xsd:double"&gt;3.5242558&lt;/D&gt;&lt;D xsi:type="xsd:double"&gt;8.729851&lt;/D&gt;&lt;D xsi:type="xsd:double"&gt;0.3748536&lt;/D&gt;&lt;D xsi:type="xsd:double"&gt;-4.7674894&lt;/D&gt;&lt;D xsi:type="xsd:double"&gt;-10.236937&lt;/D&gt;&lt;D xsi:type="xsd:double"&gt;7.6946497&lt;/D&gt;&lt;D xsi:type="xsd:double"&gt;3.3427358&lt;/D&gt;&lt;D xsi:type="xsd:double"&gt;-3.545189&lt;/D&gt;&lt;D xsi:type="xsd:double"&gt;4.799092&lt;/D&gt;&lt;D xsi:type="xsd:double"&gt;-2.1359622&lt;/D&gt;&lt;D xsi:type="xsd:double"&gt;8.71346&lt;/D&gt;&lt;D xsi:type="xsd:double"&gt;0.29114485&lt;/D&gt;&lt;D xsi:type="xsd:double"&gt;1.6800046&lt;/D&gt;&lt;D xsi:type="xsd:double"&gt;-4.3269634&lt;/D&gt;&lt;D xsi:type="xsd:double"&gt;2.595687&lt;/D&gt;&lt;D xsi:type="xsd:double"&gt;3.9697409&lt;/D&gt;&lt;D xsi:type="xsd:double"&gt;3.9794803&lt;/D&gt;&lt;D xsi:type="xsd:double"&gt;4.2488933&lt;/D&gt;&lt;D xsi:type="xsd:double"&gt;0.9347677&lt;/D&gt;&lt;D xsi:type="xsd:double"&gt;4.2206526&lt;/D&gt;&lt;D xsi:type="xsd:double"&gt;4.282391&lt;/D&gt;&lt;D xsi:type="xsd:double"&gt;-3.8508475&lt;/D&gt;&lt;D xsi:type="xsd:double"&gt;4.4499397&lt;/D&gt;&lt;D xsi:type="xsd:double"&gt;0.7239938&lt;/D&gt;&lt;D xsi:type="xsd:double"&gt;2.1380782&lt;/D&gt;&lt;D xsi:type="xsd:double"&gt;3.9400458&lt;/D&gt;&lt;D xsi:type="xsd:double"&gt;-0.30012727&lt;/D&gt;&lt;D xsi:type="xsd:double"&gt;6.181681&lt;/D&gt;&lt;D xsi:type="xsd:double"&gt;-2.3468375&lt;/D&gt;&lt;D xsi:type="xsd:double"&gt;6.1409116&lt;/D&gt;&lt;D xsi:type="xsd:double"&gt;-4.1197243&lt;/D&gt;&lt;D xsi:type="xsd:double"&gt;2.6268244&lt;/D&gt;&lt;D xsi:type="xsd:double"&gt;6.047189&lt;/D&gt;&lt;D xsi:type="xsd:double"&gt;-0.8861244&lt;/D&gt;&lt;D xsi:type="xsd:double"&gt;4.1406393&lt;/D&gt;&lt;D xsi:type="xsd:double"&gt;1.8713832&lt;/D&gt;&lt;D xsi:type="xsd:double"&gt;-1.6227663&lt;/D&gt;&lt;D xsi:type="xsd:double"&gt;-6.2114835&lt;/D&gt;&lt;D xsi:type="xsd:double"&gt;-1.9176185&lt;/D&gt;&lt;D xsi:type="xsd:double"&gt;-5.4502068&lt;/D&gt;&lt;D xsi:type="xsd:double"&gt;9.473217&lt;/D&gt;&lt;D xsi:type="xsd:double"&gt;2.0581245&lt;/D&gt;&lt;D xsi:type="xsd:double"&gt;5.9842467&lt;/D&gt;&lt;D xsi:type="xsd:double"&gt;3.4929037&lt;/D&gt;&lt;D xsi:type="xsd:double"&gt;-7.7965555&lt;/D&gt;&lt;D xsi:type="xsd:double"&gt;8.661234&lt;/D&gt;&lt;D xsi:type="xsd:double"&gt;-5.4017305&lt;/D&gt;&lt;D xsi:type="xsd:double"&gt;6.1140895&lt;/D&gt;&lt;D xsi:type="xsd:double"&gt;-1.3501167&lt;/D&gt;&lt;D xsi:type="xsd:double"&gt;6.0378194&lt;/D&gt;&lt;D xsi:type="xsd:double"&gt;1.30862&lt;/D&gt;&lt;D xsi:type="xsd:double"&gt;5.82397&lt;/D&gt;&lt;D xsi:type="xsd:double"&gt;6.5552354&lt;/D&gt;&lt;D xsi:type="xsd:double"&gt;-7.286829&lt;/D&gt;&lt;D xsi:type="xsd:double"&gt;-13.152724&lt;/D&gt;&lt;D xsi:type="xsd:double"&gt;18.699896&lt;/D&gt;&lt;D xsi:type="xsd:double"&gt;10.121286&lt;/D&gt;&lt;D xsi:type="xsd:double"&gt;5.3959846&lt;/D&gt;&lt;D xsi:type="xsd:double"&gt;7.4784875&lt;/D&gt;&lt;D xsi:type="xsd:double"&gt;4.6227574&lt;/D&gt;&lt;D xsi:type="xsd:double"&gt;-1.0626197&lt;/D&gt;&lt;D xsi:type="xsd:double"&gt;5.0792456&lt;/D&gt;&lt;D xsi:type="xsd:double"&gt;3.7806869&lt;/D&gt;&lt;D xsi:type="xsd:double"&gt;2.2606254&lt;/D&gt;&lt;D xsi:type="xsd:double"&gt;6.2528014&lt;/D&gt;&lt;D xsi:type="xsd:double"&gt;-6.8445206&lt;/D&gt;&lt;D xsi:type="xsd:double"&gt;7.379842&lt;/D&gt;&lt;D xsi:type="xsd:double"&gt;-0.6101787&lt;/D&gt;&lt;D xsi:type="xsd:double"&gt;1.9967794&lt;/D&gt;&lt;D xsi:type="xsd:double"&gt;6.988442&lt;/D&gt;&lt;D xsi:type="xsd:double"&gt;3.0755043&lt;/D&gt;&lt;D xsi:type="xsd:double"&gt;3.21908&lt;/D&gt;&lt;D xsi:type="xsd:double"&gt;-6.233591&lt;/D&gt;&lt;D xsi:type="xsd:double"&gt;11.533939&lt;/D&gt;&lt;D xsi:type="xsd:double"&gt;-3.881085&lt;/D&gt;&lt;D xsi:type="xsd:double"&gt;0.43224096&lt;/D&gt;&lt;D xsi:type="xsd:double"&gt;-6.838584&lt;/D&gt;&lt;D xsi:type="xsd:double"&gt;-5.784762&lt;/D&gt;&lt;D xsi:type="xsd:double"&gt;7.188654&lt;/D&gt;&lt;D xsi:type="xsd:double"&gt;-13.32041&lt;/D&gt;&lt;D xsi:type="xsd:double"&gt;-2.1725178&lt;/D&gt;&lt;D xsi:type="xsd:double"&gt;-6.1076403&lt;/D&gt;&lt;D xsi:type="xsd:double"&gt;12.123644&lt;/D&gt;&lt;D xsi:type="xsd:double"&gt;-8.261066&lt;/D&gt;&lt;D xsi:type="xsd:double"&gt;-4.2984066&lt;/D&gt;&lt;D xsi:type="xsd:double"&gt;-6.1351957&lt;/D&gt;&lt;D xsi:type="xsd:double"&gt;8.674633&lt;/D&gt;&lt;D xsi:type="xsd:double"&gt;-8.838987&lt;/D&gt;&lt;D xsi:type="xsd:double"&gt;17.05023&lt;/D&gt;&lt;D xsi:type="xsd:double"&gt;-2.1229327&lt;/D&gt;&lt;D xsi:type="xsd:double"&gt;5.58182&lt;/D&gt;&lt;D xsi:type="xsd:double"&gt;2.206254&lt;/D&gt;&lt;D xsi:type="xsd:double"&gt;9.913588&lt;/D&gt;&lt;D xsi:type="xsd:double"&gt;4.476917&lt;/D&gt;&lt;D xsi:type="xsd:double"&gt;0.4753232&lt;/D&gt;&lt;D xsi:type="xsd:double"&gt;1.6207933&lt;/D&gt;&lt;D xsi:type="xsd:double"&gt;-4.9889565&lt;/D&gt;&lt;D xsi:type="xsd:double"&gt;2.514708&lt;/D&gt;&lt;D xsi:type="xsd:double"&gt;5.3248525&lt;/D&gt;&lt;D xsi:type="xsd:double"&gt;2.699852&lt;/D&gt;&lt;D xsi:type="xsd:double"&gt;7.989919&lt;/D&gt;&lt;D xsi:type="xsd:double"&gt;1.7738342&lt;/D&gt;&lt;D xsi:type="xsd:double"&gt;1.1460543&lt;/D&gt;&lt;D xsi:type="xsd:double"&gt;-1.1328757&lt;/D&gt;&lt;D xsi:type="xsd:double"&gt;6.441164&lt;/D&gt;&lt;D xsi:type="xsd:double"&gt;7.211447&lt;/D&gt;&lt;D xsi:type="xsd:double"&gt;-12.252098&lt;/D&gt;&lt;D xsi:type="xsd:double"&gt;5.896139&lt;/D&gt;&lt;/FQL&gt;&lt;FQL&gt;&lt;Q&gt;EWL^FMA_DIV_YLD(NTMA,-10AY,0,AM,"PORTAGG","MEANR")&lt;/Q&gt;&lt;R&gt;121&lt;/R&gt;&lt;C&gt;1&lt;/C&gt;&lt;D xsi:type="xsd:double"&gt;3.2757776239486&lt;/D&gt;&lt;D xsi:type="xsd:double"&gt;3.39975935487568&lt;/D&gt;&lt;D xsi:type="xsd:double"&gt;3.32061767519315&lt;/D&gt;&lt;D xsi:type="xsd:double"&gt;3.21625906426219&lt;/D&gt;&lt;D xsi:type="xsd:double"&gt;3.34589290018417&lt;/D&gt;&lt;D xsi:type="xsd:double"&gt;3.31182688177554&lt;/D&gt;&lt;D xsi:type="xsd:double"&gt;3.17531907467379&lt;/D&gt;&lt;D xsi:type="xsd:double"&gt;3.13109479757595&lt;/D&gt;&lt;D xsi:type="xsd:double"&gt;3.12381691912686&lt;/D&gt;&lt;D xsi:type="xsd:double"&gt;3.17635742491703&lt;/D&gt;&lt;D xsi:type="xsd:double"&gt;3.23806260266242&lt;/D&gt;&lt;D xsi:type="xsd:double"&gt;3.0877605647341&lt;/D&gt;&lt;D xsi:type="xsd:double"&gt;3.39346671177993&lt;/D&gt;&lt;D xsi:type="xsd:double"&gt;3.35971963403865&lt;/D&gt;&lt;D xsi:type="xsd:double"&gt;3.2385534652676&lt;/D&gt;&lt;D xsi:type="xsd:double"&gt;3.28451161991089&lt;/D&gt;&lt;D xsi:type="xsd:double"&gt;3.33466422987243&lt;/D&gt;&lt;D xsi:type="xsd:double"&gt;3.52264299233504&lt;/D&gt;&lt;D xsi:type="xsd:double"&gt;3.48595322964661&lt;/D&gt;&lt;D xsi:type="xsd:double"&gt;3.59864645552643&lt;/D&gt;&lt;D xsi:type="xsd:double"&gt;3.59673057474911&lt;/D&gt;&lt;D xsi:type="xsd:double"&gt;3.47111952779416&lt;/D&gt;&lt;D xsi:type="xsd:double"&gt;3.58780539660528&lt;/D&gt;&lt;D xsi:type="xsd:double"&gt;3.47730822009615&lt;/D&gt;&lt;D xsi:type="xsd:double"&gt;3.42822070948567&lt;/D&gt;&lt;D xsi:type="xsd:double"&gt;3.48249138703381&lt;/D&gt;&lt;D xsi:type="xsd:double"&gt;3.71827232610039&lt;/D&gt;&lt;D xsi:type="xsd:double"&gt;3.6907960399895&lt;/D&gt;&lt;D xsi:type="xsd:double"&gt;3.48337867634444&lt;/D&gt;&lt;D xsi:type="xsd:double"&gt;3.44727006785641&lt;/D&gt;&lt;D xsi:type="xsd:double"&gt;3.34966278776583&lt;/D&gt;&lt;D xsi:type="xsd:double"&gt;3.43099418110939&lt;/D&gt;&lt;D xsi:type="xsd:double"&gt;3.30095324943237&lt;/D&gt;&lt;D xsi:type="xsd:double"&gt;3.27349471116653&lt;/D&gt;&lt;D xsi:type="xsd:double"&gt;3.28345357915334&lt;/D&gt;&lt;D xsi:type="xsd:double"&gt;3.23855101744722&lt;/D&gt;&lt;D xsi:type="xsd:double"&gt;3.33801727988412&lt;/D&gt;&lt;D xsi:type="xsd:double"&gt;3.23923054837743&lt;/D&gt;&lt;D xsi:type="xsd:double"&gt;3.22632650051147&lt;/D&gt;&lt;D xsi:type="xsd:double"&gt;3.24728898618936&lt;/D&gt;&lt;D xsi:type="xsd:double"&gt;3.16477620439948&lt;/D&gt;&lt;D xsi:type="xsd:double"&gt;3.28668960888051&lt;/D&gt;&lt;D xsi:type="xsd:double"&gt;3.45925173269285&lt;/D&gt;&lt;D xsi:type="xsd:double"&gt;3.50489113557394&lt;/D&gt;&lt;D xsi:type="xsd:double"&gt;3.471129052571&lt;/D&gt;&lt;D xsi:type="xsd:double"&gt;3.57681248667632&lt;/D&gt;&lt;D xsi:type="xsd:double"&gt;3.53793920626812&lt;/D&gt;&lt;D xsi:type="xsd:double"&gt;3.37459045442245&lt;/D&gt;&lt;D xsi:type="xsd:double"&gt;3.45990667716327&lt;/D&gt;&lt;D xsi:type="xsd:double"&gt;3.46864616560649&lt;/D&gt;&lt;D xsi:type="xsd:double"&gt;3.51283421741369&lt;/D&gt;&lt;D xsi:type="xsd:double"&gt;3.50676905467239&lt;/D&gt;&lt;D xsi:type="xsd:double"&gt;3.636441554693&lt;/D&gt;&lt;D xsi:type="xsd:double"&gt;3.41307712683567&lt;/D&gt;&lt;D xsi:type="xsd:double"&gt;3.3481733529555&lt;/D&gt;&lt;D xsi:type="xsd:double"&gt;3.299568902249&lt;/D&gt;&lt;D xsi:type="xsd:double"&gt;3.26136714678486&lt;/D&gt;&lt;D xsi:type="xsd:double"&gt;3.28592957127815&lt;/D&gt;&lt;D xsi:type="xsd:double"&gt;3.21408492524736&lt;/D&gt;&lt;D xsi:type="xsd:double"&gt;3.31511356551982&lt;/D&gt;&lt;D xsi:type="xsd:double"&gt;3.19461354606745&lt;/D&gt;&lt;D xsi:type="xsd:double"&gt;3.27933245349102&lt;/D&gt;&lt;D xsi:type="xsd:double"&gt;3.14198885623301&lt;/D&gt;&lt;D xsi:type="xsd:double"&gt;3.12594020033402&lt;/D&gt;&lt;D xsi:type="xsd:double"&gt;3.02261710479137&lt;/D&gt;&lt;D xsi:type="xsd:double"&gt;2.95641657678918&lt;/D&gt;&lt;D xsi:type="xsd:double"&gt;3.18110967687061&lt;/D&gt;&lt;D xsi:type="xsd:double"&gt;3.53400523961669&lt;/D&gt;&lt;D xsi:type="xsd:double"&gt;3.34447882297319&lt;/D&gt;&lt;D xsi:type="xsd:double"&gt;3.0635304381136&lt;/D&gt;&lt;D xsi:type="xsd:double"&gt;3.04301857241544&lt;/D&gt;&lt;D xsi:type="xsd:double"&gt;2.96638135799594&lt;/D&gt;&lt;D xsi:type="xsd:double"&gt;2.98287087833223&lt;/D&gt;&lt;D xsi:type="xsd:double"&gt;2.93449061650898&lt;/D&gt;&lt;D xsi:type="xsd:double"&gt;2.93235730867357&lt;/D&gt;&lt;D xsi:type="xsd:double"&gt;2.92200975383171&lt;/D&gt;&lt;D xsi:type="xsd:double"&gt;2.81994785046907&lt;/D&gt;&lt;D xsi:type="xsd:double"&gt;2.84778190512066&lt;/D&gt;&lt;D xsi:type="xsd:double"&gt;2.9306160719392&lt;/D&gt;&lt;D xsi:type="xsd:double"&gt;2.7865276207819&lt;/D&gt;&lt;D xsi:type="xsd:double"&gt;2.76263934727287&lt;/D&gt;&lt;D xsi:type="xsd:double"&gt;2.67233855706077&lt;/D&gt;&lt;D xsi:type="xsd:double"&gt;2.63100633268272&lt;/D&gt;&lt;D xsi:type="xsd:double"&gt;2.57811574745445&lt;/D&gt;&lt;D xsi:type="xsd:double"&gt;2.57558710693509&lt;/D&gt;&lt;D xsi:type="xsd:double"&gt;2.78139228047523&lt;/D&gt;&lt;D xsi:type="xsd:double"&gt;2.59736401657929&lt;/D&gt;&lt;D xsi:type="xsd:double"&gt;2.67077607476083&lt;/D&gt;&lt;D xsi:type="xsd:double"&gt;2.53307278505417&lt;/D&gt;&lt;D xsi:type="xsd:double"&gt;2.77485801484989&lt;/D&gt;&lt;D xsi:type="xsd:double"&gt;2.96721915783942&lt;/D&gt;&lt;D xsi:type="xsd:double"&gt;2.74746134557786&lt;/D&gt;&lt;D xsi:type="xsd:double"&gt;2.9120304256876&lt;/D&gt;&lt;D xsi:type="xsd:double"&gt;2.97445030051647&lt;/D&gt;&lt;D xsi:type="xsd:double"&gt;3.2291914020917&lt;/D&gt;&lt;D xsi:type="xsd:double"&gt;3.08733317068248&lt;/D&gt;&lt;D xsi:type="xsd:double"&gt;3.19651036025271&lt;/D&gt;&lt;D xsi:type="xsd:double"&gt;3.35644684851227&lt;/D&gt;&lt;D xsi:type="xsd:double"&gt;3.28862045824417&lt;/D&gt;&lt;D xsi:type="xsd:double"&gt;3.09954057761812&lt;/D&gt;&lt;D xsi:type="xsd:double"&gt;3.13565194949869&lt;/D&gt;&lt;D xsi:type="xsd:double"&gt;3.02742752716638&lt;/D&gt;&lt;D xsi:type="xsd:double"&gt;3.13399285691957&lt;/D&gt;&lt;D xsi:type="xsd:double"&gt;3.16290790182022&lt;/D&gt;&lt;D xsi:type="xsd:double"&gt;3.04483551917609&lt;/D&gt;&lt;D xsi:type="xsd:double"&gt;3.13979920697688&lt;/D&gt;&lt;D xsi:type="xsd:double"&gt;3.19766105516945&lt;/D&gt;&lt;D xsi:type="xsd:double"&gt;3.2027226644569&lt;/D&gt;&lt;D xsi:type="xsd:double"&gt;3.28486789231909&lt;/D&gt;&lt;D xsi:type="xsd:double"&gt;3.40232534805584&lt;/D&gt;&lt;D xsi:type="xsd:double"&gt;3.46260057864335&lt;/D&gt;&lt;D xsi:type="xsd:double"&gt;3.35178747282102&lt;/D&gt;&lt;D xsi:type="xsd:double"&gt;3.28064902742492&lt;/D&gt;&lt;D xsi:type="xsd:double"&gt;3.30638621659546&lt;/D&gt;&lt;D xsi:type="xsd:double"&gt;3.30817008910853&lt;/D&gt;&lt;D xsi:type="xsd:double"&gt;3.31722226517507&lt;/D&gt;&lt;D xsi:type="xsd:double"&gt;3.39028473042879&lt;/D&gt;&lt;D xsi:type="xsd:double"&gt;3.18091908250501&lt;/D&gt;&lt;D xsi:type="xsd:double"&gt;3.22585440655206&lt;/D&gt;&lt;D xsi:type="xsd:double"&gt;3.29604217071393&lt;/D&gt;&lt;D xsi:type="xsd:double"&gt;3.0847125341828&lt;/D&gt;&lt;/FQL&gt;&lt;FQL&gt;&lt;Q&gt;EWG^FMA_PE(NTMA,-10AY,0,AM,"PORTAGG","MEANR")&lt;/Q&gt;&lt;R&gt;121&lt;/R&gt;&lt;C&gt;1&lt;/C&gt;&lt;D xsi:type="xsd:double"&gt;12.9073321289977&lt;/D&gt;&lt;D xsi:type="xsd:double"&gt;12.1334345673536&lt;/D&gt;&lt;D xsi:type="xsd:double"&gt;12.2949662090636&lt;/D&gt;&lt;D xsi:type="xsd:double"&gt;13.2537162847636&lt;/D&gt;&lt;D xsi:type="xsd:double"&gt;12.4251866610917&lt;/D&gt;&lt;D xsi:type="xsd:double"&gt;14.2352649551132&lt;/D&gt;&lt;D xsi:type="xsd:double"&gt;14.9365712265128&lt;/D&gt;&lt;D xsi:type="xsd:double"&gt;15.401928977175&lt;/D&gt;&lt;D xsi:type="xsd:double"&gt;14.3519210446746&lt;/D&gt;&lt;D xsi:type="xsd:double"&gt;13.7602464332273&lt;/D&gt;&lt;D xsi:type="xsd:double"&gt;13.5190984789168&lt;/D&gt;&lt;D xsi:type="xsd:double"&gt;14.0902361719492&lt;/D&gt;&lt;D xsi:type="xsd:double"&gt;12.1909707472067&lt;/D&gt;&lt;D xsi:type="xsd:double"&gt;12.1229681225857&lt;/D&gt;&lt;D xsi:type="xsd:double"&gt;13.4825994587953&lt;/D&gt;&lt;D xsi:type="xsd:double"&gt;13.4161150303784&lt;/D&gt;&lt;D xsi:type="xsd:double"&gt;12.8030715304887&lt;/D&gt;&lt;D xsi:type="xsd:double"&gt;11.7522985987955&lt;/D&gt;&lt;D xsi:type="xsd:double"&gt;12.5663689423759&lt;/D&gt;&lt;D xsi:type="xsd:double"&gt;12.2423688398059&lt;/D&gt;&lt;D xsi:type="xsd:double"&gt;12.3907026407075&lt;/D&gt;&lt;D xsi:type="xsd:double"&gt;12.5002303711458&lt;/D&gt;&lt;D xsi:type="xsd:double"&gt;11.7722163051632&lt;/D&gt;&lt;D xsi:type="xsd:double"&gt;12.764414883923&lt;/D&gt;&lt;D xsi:type="xsd:double"&gt;13.0598123735016&lt;/D&gt;&lt;D xsi:type="xsd:double"&gt;12.9698628090172&lt;/D&gt;&lt;D xsi:type="xsd:double"&gt;12.4291032450206&lt;/D&gt;&lt;D xsi:type="xsd:double"&gt;12.8053232263012&lt;/D&gt;&lt;D xsi:type="xsd:double"&gt;13.7403797488409&lt;/D&gt;&lt;D xsi:type="xsd:double"&gt;13.6655992190853&lt;/D&gt;&lt;D xsi:type="xsd:double"&gt;13.9620892654792&lt;/D&gt;&lt;D xsi:type="xsd:double"&gt;13.9532049582925&lt;/D&gt;&lt;D xsi:type="xsd:double"&gt;14.1134663053273&lt;/D&gt;&lt;D xsi:type="xsd:double"&gt;13.920067377925&lt;/D&gt;&lt;D xsi:type="xsd:double"&gt;13.4332424232059&lt;/D&gt;&lt;D xsi:type="xsd:double"&gt;13.2515016007289&lt;/D&gt;&lt;D xsi:type="xsd:double"&gt;12.9781335476397&lt;/D&gt;&lt;D xsi:type="xsd:double"&gt;13.7993507704798&lt;/D&gt;&lt;D xsi:type="xsd:double"&gt;14.2955132092919&lt;/D&gt;&lt;D xsi:type="xsd:double"&gt;13.921266339663&lt;/D&gt;&lt;D xsi:type="xsd:double"&gt;14.1699902504967&lt;/D&gt;&lt;D xsi:type="xsd:double"&gt;13.3754025511072&lt;/D&gt;&lt;D xsi:type="xsd:double"&gt;12.7827708980402&lt;/D&gt;&lt;D xsi:type="xsd:double"&gt;12.9825542174792&lt;/D&gt;&lt;D xsi:type="xsd:double"&gt;13.3662469696264&lt;/D&gt;&lt;D xsi:type="xsd:double"&gt;13.2273411389373&lt;/D&gt;&lt;D xsi:type="xsd:double"&gt;12.8920235780328&lt;/D&gt;&lt;D xsi:type="xsd:double"&gt;13.0651007580992&lt;/D&gt;&lt;D xsi:type="xsd:double"&gt;12.4987670804113&lt;/D&gt;&lt;D xsi:type="xsd:double"&gt;12.5039332969612&lt;/D&gt;&lt;D xsi:type="xsd:double"&gt;11.7656267027676&lt;/D&gt;&lt;D xsi:type="xsd:double"&gt;11.6322565141869&lt;/D&gt;&lt;D xsi:type="xsd:double"&gt;11.1728077094826&lt;/D&gt;&lt;D xsi:type="xsd:double"&gt;11.945736373281&lt;/D&gt;&lt;D xsi:type="xsd:double"&gt;12.2641028402028&lt;/D&gt;&lt;D xsi:type="xsd:double"&gt;12.6313708440491&lt;/D&gt;&lt;D xsi:type="xsd:double"&gt;13.0365111748838&lt;/D&gt;&lt;D xsi:type="xsd:double"&gt;12.3345001409171&lt;/D&gt;&lt;D xsi:type="xsd:double"&gt;12.9834588066123&lt;/D&gt;&lt;D xsi:type="xsd:double"&gt;12.2695985381189&lt;/D&gt;&lt;D xsi:type="xsd:double"&gt;12.8076829737514&lt;/D&gt;&lt;D xsi:type="xsd:double"&gt;12.6712000276239&lt;/D&gt;&lt;D xsi:type="xsd:double"&gt;13.838395781774&lt;/D&gt;&lt;D xsi:type="xsd:double"&gt;13.9079185500832&lt;/D&gt;&lt;D xsi:type="xsd:double"&gt;14.1093670463904&lt;/D&gt;&lt;D xsi:type="xsd:double"&gt;14.3407202343388&lt;/D&gt;&lt;D xsi:type="xsd:double"&gt;12.7447094780482&lt;/D&gt;&lt;D xsi:type="xsd:double"&gt;11.8796957350468&lt;/D&gt;&lt;D xsi:type="xsd:double"&gt;14.9886995961395&lt;/D&gt;&lt;D xsi:type="xsd:double"&gt;18.4334366940671&lt;/D&gt;&lt;D xsi:type="xsd:double"&gt;18.1529602694738&lt;/D&gt;&lt;D xsi:type="xsd:double"&gt;17.8508735535174&lt;/D&gt;&lt;D xsi:type="xsd:double"&gt;17.4460328297695&lt;/D&gt;&lt;D xsi:type="xsd:double"&gt;16.9644858071241&lt;/D&gt;&lt;D xsi:type="xsd:double"&gt;15.5557157653599&lt;/D&gt;&lt;D xsi:type="xsd:double"&gt;16.0193050028657&lt;/D&gt;&lt;D xsi:type="xsd:double"&gt;15.966064174641&lt;/D&gt;&lt;D xsi:type="xsd:double"&gt;15.8454672454303&lt;/D&gt;&lt;D xsi:type="xsd:double"&gt;15.3741941153767&lt;/D&gt;&lt;D xsi:type="xsd:double"&gt;16.2075405644048&lt;/D&gt;&lt;D xsi:type="xsd:double"&gt;15.0357543141128&lt;/D&gt;&lt;D xsi:type="xsd:double"&gt;15.0248160706633&lt;/D&gt;&lt;D xsi:type="xsd:double"&gt;14.7443989851861&lt;/D&gt;&lt;D xsi:type="xsd:double"&gt;14.3609551312993&lt;/D&gt;&lt;D xsi:type="xsd:double"&gt;14.1714929365441&lt;/D&gt;&lt;D xsi:type="xsd:double"&gt;13.5125078430434&lt;/D&gt;&lt;D xsi:type="xsd:double"&gt;13.9058611555734&lt;/D&gt;&lt;D xsi:type="xsd:double"&gt;12.8626815223707&lt;/D&gt;&lt;D xsi:type="xsd:double"&gt;13.6618887319585&lt;/D&gt;&lt;D xsi:type="xsd:double"&gt;12.6296919472422&lt;/D&gt;&lt;D xsi:type="xsd:double"&gt;10.6512178505404&lt;/D&gt;&lt;D xsi:type="xsd:double"&gt;11.6311491495627&lt;/D&gt;&lt;D xsi:type="xsd:double"&gt;10.8185197455131&lt;/D&gt;&lt;D xsi:type="xsd:double"&gt;11.0354173549676&lt;/D&gt;&lt;D xsi:type="xsd:double"&gt;9.42279732507275&lt;/D&gt;&lt;D xsi:type="xsd:double"&gt;10.2017222164704&lt;/D&gt;&lt;D xsi:type="xsd:double"&gt;9.7251703741884&lt;/D&gt;&lt;D xsi:type="xsd:double"&gt;9.27098792073066&lt;/D&gt;&lt;D xsi:type="xsd:double"&gt;10.033085311993&lt;/D&gt;&lt;D xsi:type="xsd:double"&gt;10.7950800348219&lt;/D&gt;&lt;D xsi:type="xsd:double"&gt;10.9642839807062&lt;/D&gt;&lt;D xsi:type="xsd:double"&gt;11.7708886987739&lt;/D&gt;&lt;D xsi:type="xsd:double"&gt;11.675323341028&lt;/D&gt;&lt;D xsi:type="xsd:double"&gt;11.2903004112744&lt;/D&gt;&lt;D xsi:type="xsd:double"&gt;11.2163098357458&lt;/D&gt;&lt;D xsi:type="xsd:double"&gt;10.7851136618904&lt;/D&gt;&lt;D xsi:type="xsd:double"&gt;10.6790249473795&lt;/D&gt;&lt;D xsi:type="xsd:double"&gt;10.6651801446311&lt;/D&gt;&lt;D xsi:type="xsd:double"&gt;10.596088770837&lt;/D&gt;&lt;D xsi:type="xsd:double"&gt;10.1087543921852&lt;/D&gt;&lt;D xsi:type="xsd:double"&gt;10.1603229499877&lt;/D&gt;&lt;D xsi:type="xsd:double"&gt;11.1466787666152&lt;/D&gt;&lt;D xsi:type="xsd:double"&gt;11.0496053814692&lt;/D&gt;&lt;D xsi:type="xsd:double"&gt;11.5108481281634&lt;/D&gt;&lt;D xsi:type="xsd:double"&gt;11.9837623715099&lt;/D&gt;&lt;D xsi:type="xsd:double"&gt;12.1652492281252&lt;/D&gt;&lt;D xsi:type="xsd:double"&gt;11.9341682714467&lt;/D&gt;&lt;D xsi:type="xsd:double"&gt;11.9667022774178&lt;/D&gt;&lt;D xsi:type="xsd:double"&gt;11.8394590183168&lt;/D&gt;&lt;D xsi:type="xsd:double"&gt;11.1298485856564&lt;/D&gt;&lt;D xsi:type="xsd:double"&gt;12.1168514853677&lt;/D&gt;&lt;/FQL&gt;&lt;FQL&gt;&lt;Q&gt;EWA^FMA_PE(LTMA,-10AY,0,AM,"PORTAGG","MEANR")&lt;/Q&gt;&lt;R&gt;121&lt;/R&gt;&lt;C&gt;1&lt;/C&gt;&lt;D xsi:type="xsd:double"&gt;15.4287814317086&lt;/D&gt;&lt;D xsi:type="xsd:double"&gt;14.7038804114428&lt;/D&gt;&lt;D xsi:type="xsd:double"&gt;15.2499315932884&lt;/D&gt;&lt;D xsi:type="xsd:double"&gt;14.479613828904&lt;/D&gt;&lt;D xsi:type="xsd:double"&gt;14.8676512206262&lt;/D&gt;&lt;D xsi:type="xsd:double"&gt;15.8355048485128&lt;/D&gt;&lt;D xsi:type="xsd:double"&gt;16.2015040686182&lt;/D&gt;&lt;D xsi:type="xsd:double"&gt;16.2644675273386&lt;/D&gt;&lt;D xsi:type="xsd:double"&gt;16.3611839071656&lt;/D&gt;&lt;D xsi:type="xsd:double"&gt;15.9034076406753&lt;/D&gt;&lt;D xsi:type="xsd:double"&gt;16.0606296735918&lt;/D&gt;&lt;D xsi:type="xsd:double"&gt;16.1776753756762&lt;/D&gt;&lt;D xsi:type="xsd:double"&gt;15.0967343099177&lt;/D&gt;&lt;D xsi:type="xsd:double"&gt;15.3488236226837&lt;/D&gt;&lt;D xsi:type="xsd:double"&gt;15.5008039130305&lt;/D&gt;&lt;D xsi:type="xsd:double"&gt;15.5206311202538&lt;/D&gt;&lt;D xsi:type="xsd:double"&gt;15.6738095352571&lt;/D&gt;&lt;D xsi:type="xsd:double"&gt;15.2038563512921&lt;/D&gt;&lt;D xsi:type="xsd:double"&gt;15.0670649567759&lt;/D&gt;&lt;D xsi:type="xsd:double"&gt;15.0301830953501&lt;/D&gt;&lt;D xsi:type="xsd:double"&gt;15.5604973412131&lt;/D&gt;&lt;D xsi:type="xsd:double"&gt;15.7232898649166&lt;/D&gt;&lt;D xsi:type="xsd:double"&gt;15.7746927354885&lt;/D&gt;&lt;D xsi:type="xsd:double"&gt;16.3848729529623&lt;/D&gt;&lt;D xsi:type="xsd:double"&gt;16.3823856602455&lt;/D&gt;&lt;D xsi:type="xsd:double"&gt;16.7738999930919&lt;/D&gt;&lt;D xsi:type="xsd:double"&gt;16.4497033585976&lt;/D&gt;&lt;D xsi:type="xsd:double"&gt;16.9859382968843&lt;/D&gt;&lt;D xsi:type="xsd:double"&gt;18.0074410085465&lt;/D&gt;&lt;D xsi:type="xsd:double"&gt;17.4936874239121&lt;/D&gt;&lt;D xsi:type="xsd:double"&gt;17.502128523886&lt;/D&gt;&lt;D xsi:type="xsd:double"&gt;17.3656625842742&lt;/D&gt;&lt;D xsi:type="xsd:double"&gt;17.1693280887931&lt;/D&gt;&lt;D xsi:type="xsd:double"&gt;16.865229523569&lt;/D&gt;&lt;D xsi:type="xsd:double"&gt;16.8127438347696&lt;/D&gt;&lt;D xsi:type="xsd:double"&gt;16.7726012076477&lt;/D&gt;&lt;D xsi:type="xsd:double"&gt;16.5860820895819&lt;/D&gt;&lt;D xsi:type="xsd:double"&gt;16.2487694774901&lt;/D&gt;&lt;D xsi:type="xsd:double"&gt;16.7574925946574&lt;/D&gt;&lt;D xsi:type="xsd:double"&gt;16.5817686144652&lt;/D&gt;&lt;D xsi:type="xsd:double"&gt;16.9233709424541&lt;/D&gt;&lt;D xsi:type="xsd:double"&gt;16.6725007504265&lt;/D&gt;&lt;D xsi:type="xsd:double"&gt;16.4827904966309&lt;/D&gt;&lt;D xsi:type="xsd:double"&gt;16.2776388316905&lt;/D&gt;&lt;D xsi:type="xsd:double"&gt;16.3189205214321&lt;/D&gt;&lt;D xsi:type="xsd:double"&gt;16.1287290954309&lt;/D&gt;&lt;D xsi:type="xsd:double"&gt;16.2945912904954&lt;/D&gt;&lt;D xsi:type="xsd:double"&gt;16.2757098476572&lt;/D&gt;&lt;D xsi:type="xsd:double"&gt;16.1693620479249&lt;/D&gt;&lt;D xsi:type="xsd:double"&gt;15.9777701229299&lt;/D&gt;&lt;D xsi:type="xsd:double"&gt;15.2411174495412&lt;/D&gt;&lt;D xsi:type="xsd:double"&gt;14.9693648605516&lt;/D&gt;&lt;D xsi:type="xsd:double"&gt;14.6043015986726&lt;/D&gt;&lt;D xsi:type="xsd:double"&gt;15.6639305854256&lt;/D&gt;&lt;D xsi:type="xsd:double"&gt;15.9154349346325&lt;/D&gt;&lt;D xsi:type="xsd:double"&gt;15.8273105397965&lt;/D&gt;&lt;D xsi:type="xsd:double"&gt;15.8676886818646&lt;/D&gt;&lt;D xsi:type="xsd:double"&gt;15.9188963233122&lt;/D&gt;&lt;D xsi:type="xsd:double"&gt;16.4177999086978&lt;/D&gt;&lt;D xsi:type="xsd:double"&gt;16.2809052183756&lt;/D&gt;&lt;D xsi:type="xsd:double"&gt;16.5005561355684&lt;/D&gt;&lt;D xsi:type="xsd:double"&gt;16.562423422893&lt;/D&gt;&lt;D xsi:type="xsd:double"&gt;17.3646413279847&lt;/D&gt;&lt;D xsi:type="xsd:double"&gt;17.4507403853096&lt;/D&gt;&lt;D xsi:type="xsd:double"&gt;17.8281072268158&lt;/D&gt;&lt;D xsi:type="xsd:double"&gt;18.3592227766986&lt;/D&gt;&lt;D xsi:type="xsd:double"&gt;16.936577107705&lt;/D&gt;&lt;D xsi:type="xsd:double"&gt;16.3629234933636&lt;/D&gt;&lt;D xsi:type="xsd:double"&gt;17.2825269571944&lt;/D&gt;&lt;D xsi:type="xsd:double"&gt;18.5483244210606&lt;/D&gt;&lt;D xsi:type="xsd:double"&gt;18.6699008747&lt;/D&gt;&lt;D xsi:type="xsd:double"&gt;19.1459162431076&lt;/D&gt;&lt;D xsi:type="xsd:double"&gt;19.4760488125202&lt;/D&gt;&lt;D xsi:type="xsd:double"&gt;19.4574794615961&lt;/D&gt;&lt;D xsi:type="xsd:double"&gt;20.3981823974132&lt;/D&gt;&lt;D xsi:type="xsd:double"&gt;22.7323537093674&lt;/D&gt;&lt;D xsi:type="xsd:double"&gt;23.3216997909816&lt;/D&gt;&lt;D xsi:type="xsd:double"&gt;23.1150878054756&lt;/D&gt;&lt;D xsi:type="xsd:double"&gt;21.722389990913&lt;/D&gt;&lt;D xsi:type="xsd:double"&gt;21.2579597558633&lt;/D&gt;&lt;D xsi:type="xsd:double"&gt;20.9959111605276&lt;/D&gt;&lt;D xsi:type="xsd:double"&gt;20.7909363987482&lt;/D&gt;&lt;D xsi:type="xsd:double"&gt;19.8750088460077&lt;/D&gt;&lt;D xsi:type="xsd:double"&gt;19.374532213048&lt;/D&gt;&lt;D xsi:type="xsd:double"&gt;19.1294168598438&lt;/D&gt;&lt;D xsi:type="xsd:double"&gt;18.4084024292499&lt;/D&gt;&lt;D xsi:type="xsd:double"&gt;18.6369761832307&lt;/D&gt;&lt;D xsi:type="xsd:double"&gt;17.5754168615788&lt;/D&gt;&lt;D xsi:type="xsd:double"&gt;18.0633486339078&lt;/D&gt;&lt;D xsi:type="xsd:double"&gt;16.0393361768342&lt;/D&gt;&lt;D xsi:type="xsd:double"&gt;15.704104198327&lt;/D&gt;&lt;D xsi:type="xsd:double"&gt;15.8023613538599&lt;/D&gt;&lt;D xsi:type="xsd:double"&gt;15.3765706768576&lt;/D&gt;&lt;D xsi:type="xsd:double"&gt;15.0184661914859&lt;/D&gt;&lt;D xsi:type="xsd:double"&gt;14.061907180251&lt;/D&gt;&lt;D xsi:type="xsd:double"&gt;14.5158510191603&lt;/D&gt;&lt;D xsi:type="xsd:double"&gt;14.130471376196&lt;/D&gt;&lt;D xsi:type="xsd:double"&gt;13.7641799611389&lt;/D&gt;&lt;D xsi:type="xsd:double"&gt;13.5207993888735&lt;/D&gt;&lt;D xsi:type="xsd:double"&gt;14.4886411493223&lt;/D&gt;&lt;D xsi:type="xsd:double"&gt;13.7688918888419&lt;/D&gt;&lt;D xsi:type="xsd:double"&gt;14.9855807887684&lt;/D&gt;&lt;D xsi:type="xsd:double"&gt;14.2712508232755&lt;/D&gt;&lt;D xsi:type="xsd:double"&gt;14.2815363855204&lt;/D&gt;&lt;D xsi:type="xsd:double"&gt;14.3223122304917&lt;/D&gt;&lt;D xsi:type="xsd:double"&gt;14.385242378665&lt;/D&gt;&lt;D xsi:type="xsd:double"&gt;14.6860403063719&lt;/D&gt;&lt;D xsi:type="xsd:double"&gt;14.978178529504&lt;/D&gt;&lt;D xsi:type="xsd:double"&gt;15.1407340010825&lt;/D&gt;&lt;D xsi:type="xsd:double"&gt;14.4800678832079&lt;/D&gt;&lt;D xsi:type="xsd:double"&gt;14.8805678458168&lt;/D&gt;&lt;D xsi:type="xsd:double"&gt;15.1844974119303&lt;/D&gt;&lt;D xsi:type="xsd:double"&gt;16.2953925031063&lt;/D&gt;&lt;D xsi:type="xsd:double"&gt;16.4429404147936&lt;/D&gt;&lt;D xsi:type="xsd:double"&gt;16.60815414914&lt;/D&gt;&lt;D xsi:type="xsd:double"&gt;16.6481459606061&lt;/D&gt;&lt;D xsi:type="xsd:double"&gt;16.6103671075881&lt;/D&gt;&lt;D xsi:type="xsd:double"&gt;16.758022767684&lt;/D&gt;&lt;D xsi:type="xsd:double"&gt;16.9461389404631&lt;/D&gt;&lt;D xsi:type="xsd:double"&gt;16.6946693770267&lt;/D&gt;&lt;D xsi:type="xsd:double"&gt;17.6496185118092&lt;/D&gt;&lt;/FQL&gt;&lt;FQL&gt;&lt;Q&gt;WL-FDS^FG_PRICE_CHANGE(0,-1AM)&lt;/Q&gt;&lt;R&gt;1&lt;/R&gt;&lt;C&gt;1&lt;/C&gt;&lt;D xsi:type="xsd:double"&gt;4.05117270788913&lt;/D&gt;&lt;/FQL&gt;&lt;FQL&gt;&lt;Q&gt;NI-FDS^FG_PRICE_CHANGE(0,-1AM)&lt;/Q&gt;&lt;R&gt;1&lt;/R&gt;&lt;C&gt;1&lt;/C&gt;&lt;D xsi:type="xsd:double"&gt;0.702426564495529&lt;/D&gt;&lt;/FQL&gt;&lt;FQL&gt;&lt;Q&gt;SPY^FG_COMPANY_NAME&lt;/Q&gt;&lt;R&gt;1&lt;/R&gt;&lt;C&gt;1&lt;/C&gt;&lt;D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xsi:type="xsd:double"&gt;2.95668122593824&lt;/D&gt;&lt;/FQL&gt;&lt;FQL&gt;&lt;Q&gt;SPY^P_PRICE_RETURNS_PR('52W',2,-10AY,0,AM)&lt;/Q&gt;&lt;R&gt;121&lt;/R&gt;&lt;C&gt;1&lt;/C&gt;&lt;D xsi:type="xsd:double"&gt;23.562145&lt;/D&gt;&lt;D xsi:type="xsd:double"&gt;19.51909&lt;/D&gt;&lt;D xsi:type="xsd:double"&gt;17.01988&lt;/D&gt;&lt;D xsi:type="xsd:double"&gt;18.498325&lt;/D&gt;&lt;D xsi:type="xsd:double"&gt;12.474716&lt;/D&gt;&lt;D xsi:type="xsd:double"&gt;19.966042&lt;/D&gt;&lt;D xsi:type="xsd:double"&gt;14.284552&lt;/D&gt;&lt;D xsi:type="xsd:double"&gt;11.4277&lt;/D&gt;&lt;D xsi:type="xsd:double"&gt;13.033522&lt;/D&gt;&lt;D xsi:type="xsd:double"&gt;9.984434&lt;/D&gt;&lt;D xsi:type="xsd:double"&gt;7.173836&lt;/D&gt;&lt;D xsi:type="xsd:double"&gt;11.553121&lt;/D&gt;&lt;D xsi:type="xsd:double"&gt;-1.918006&lt;/D&gt;&lt;D xsi:type="xsd:double"&gt;3.036797&lt;/D&gt;&lt;D xsi:type="xsd:double"&gt;5.9624314&lt;/D&gt;&lt;D xsi:type="xsd:double"&gt;2.9873967&lt;/D&gt;&lt;D xsi:type="xsd:double"&gt;1.8790483&lt;/D&gt;&lt;D xsi:type="xsd:double"&gt;-6.9173098&lt;/D&gt;&lt;D xsi:type="xsd:double"&gt;-2.6772082&lt;/D&gt;&lt;D xsi:type="xsd:double"&gt;1.0424376&lt;/D&gt;&lt;D xsi:type="xsd:double"&gt;0.23196936&lt;/D&gt;&lt;D xsi:type="xsd:double"&gt;1.3632178&lt;/D&gt;&lt;D xsi:type="xsd:double"&gt;2.7301311&lt;/D&gt;&lt;D xsi:type="xsd:double"&gt;6.132984&lt;/D&gt;&lt;D xsi:type="xsd:double"&gt;14.194632&lt;/D&gt;&lt;D xsi:type="xsd:double"&gt;10.999357&lt;/D&gt;&lt;D xsi:type="xsd:double"&gt;1.2868762&lt;/D&gt;&lt;D xsi:type="xsd:double"&gt;7.712388&lt;/D&gt;&lt;D xsi:type="xsd:double"&gt;14.853394&lt;/D&gt;&lt;D xsi:type="xsd:double"&gt;22.463142&lt;/D&gt;&lt;D xsi:type="xsd:double"&gt;21.910799&lt;/D&gt;&lt;D xsi:type="xsd:double"&gt;17.363512&lt;/D&gt;&lt;D xsi:type="xsd:double"&gt;19.366503&lt;/D&gt;&lt;D xsi:type="xsd:double"&gt;18.434656&lt;/D&gt;&lt;D xsi:type="xsd:double"&gt;18.858898&lt;/D&gt;&lt;D xsi:type="xsd:double"&gt;16.652966&lt;/D&gt;&lt;D xsi:type="xsd:double"&gt;14.974964&lt;/D&gt;&lt;D xsi:type="xsd:double"&gt;20.491446&lt;/D&gt;&lt;D xsi:type="xsd:double"&gt;26.296795&lt;/D&gt;&lt;D xsi:type="xsd:double"&gt;21.501541&lt;/D&gt;&lt;D xsi:type="xsd:double"&gt;23.111332&lt;/D&gt;&lt;D xsi:type="xsd:double"&gt;17.314875&lt;/D&gt;&lt;D xsi:type="xsd:double"&gt;16.378725&lt;/D&gt;&lt;D xsi:type="xsd:double"&gt;15.297901&lt;/D&gt;&lt;D xsi:type="xsd:double"&gt;13.538122&lt;/D&gt;&lt;D xsi:type="xsd:double"&gt;14.896703&lt;/D&gt;&lt;D xsi:type="xsd:double"&gt;14.595259&lt;/D&gt;&lt;D xsi:type="xsd:double"&gt;16.97786&lt;/D&gt;&lt;D xsi:type="xsd:double"&gt;19.653666&lt;/D&gt;&lt;D xsi:type="xsd:double"&gt;15.080225&lt;/D&gt;&lt;D xsi:type="xsd:double"&gt;7.7076554&lt;/D&gt;&lt;D xsi:type="xsd:double"&gt;4.177046&lt;/D&gt;&lt;D xsi:type="xsd:double"&gt;-5.299425&lt;/D&gt;&lt;D xsi:type="xsd:double"&gt;5.453062&lt;/D&gt;&lt;D xsi:type="xsd:double"&gt;4.469466&lt;/D&gt;&lt;D xsi:type="xsd:double"&gt;10.751545&lt;/D&gt;&lt;D xsi:type="xsd:double"&gt;14.144754&lt;/D&gt;&lt;D xsi:type="xsd:double"&gt;4.864025&lt;/D&gt;&lt;D xsi:type="xsd:double"&gt;11.455833&lt;/D&gt;&lt;D xsi:type="xsd:double"&gt;2.068317&lt;/D&gt;&lt;D xsi:type="xsd:double"&gt;5.090916&lt;/D&gt;&lt;D xsi:type="xsd:double"&gt;3.730595&lt;/D&gt;&lt;D xsi:type="xsd:double"&gt;14.551174&lt;/D&gt;&lt;D xsi:type="xsd:double"&gt;17.765486&lt;/D&gt;&lt;D xsi:type="xsd:double"&gt;34.519398&lt;/D&gt;&lt;D xsi:type="xsd:double"&gt;24.188019&lt;/D&gt;&lt;D xsi:type="xsd:double"&gt;10.45171&lt;/D&gt;&lt;D xsi:type="xsd:double"&gt;-11.553431&lt;/D&gt;&lt;D xsi:type="xsd:double"&gt;-0.651139&lt;/D&gt;&lt;D xsi:type="xsd:double"&gt;15.193605&lt;/D&gt;&lt;D xsi:type="xsd:double"&gt;7.4635267&lt;/D&gt;&lt;D xsi:type="xsd:double"&gt;19.384384&lt;/D&gt;&lt;D xsi:type="xsd:double"&gt;18.864323&lt;/D&gt;&lt;D xsi:type="xsd:double"&gt;17.69619&lt;/D&gt;&lt;D xsi:type="xsd:double"&gt;16.3159&lt;/D&gt;&lt;D xsi:type="xsd:double"&gt;21.081425&lt;/D&gt;&lt;D xsi:type="xsd:double"&gt;17.365301&lt;/D&gt;&lt;D xsi:type="xsd:double"&gt;18.695318&lt;/D&gt;&lt;D xsi:type="xsd:double"&gt;29.25067&lt;/D&gt;&lt;D xsi:type="xsd:double"&gt;66.37095&lt;/D&gt;&lt;D xsi:type="xsd:double"&gt;47.614395&lt;/D&gt;&lt;D xsi:type="xsd:double"&gt;37.916924&lt;/D&gt;&lt;D xsi:type="xsd:double"&gt;40.99548&lt;/D&gt;&lt;D xsi:type="xsd:double"&gt;35.012783&lt;/D&gt;&lt;D xsi:type="xsd:double"&gt;33.148266&lt;/D&gt;&lt;D xsi:type="xsd:double"&gt;29.280735&lt;/D&gt;&lt;D xsi:type="xsd:double"&gt;35.671795&lt;/D&gt;&lt;D xsi:type="xsd:double"&gt;25.406324&lt;/D&gt;&lt;D xsi:type="xsd:double"&gt;27.83333&lt;/D&gt;&lt;D xsi:type="xsd:double"&gt;17.749989&lt;/D&gt;&lt;D xsi:type="xsd:double"&gt;16.26923&lt;/D&gt;&lt;D xsi:type="xsd:double"&gt;12.463164&lt;/D&gt;&lt;D xsi:type="xsd:double"&gt;0.85201263&lt;/D&gt;&lt;D xsi:type="xsd:double"&gt;-0.6664932&lt;/D&gt;&lt;D xsi:type="xsd:double"&gt;-10.678858&lt;/D&gt;&lt;D xsi:type="xsd:double"&gt;-5.069995&lt;/D&gt;&lt;D xsi:type="xsd:double"&gt;-12.215585&lt;/D&gt;&lt;D xsi:type="xsd:double"&gt;-11.611801&lt;/D&gt;&lt;D xsi:type="xsd:double"&gt;-18.17308&lt;/D&gt;&lt;D xsi:type="xsd:double"&gt;-10.535365&lt;/D&gt;&lt;D xsi:type="xsd:double"&gt;-17.683899&lt;/D&gt;&lt;D xsi:type="xsd:double"&gt;-6.166917&lt;/D&gt;&lt;D xsi:type="xsd:double"&gt;-5.724949&lt;/D&gt;&lt;D xsi:type="xsd:double"&gt;-8.086568&lt;/D&gt;&lt;D xsi:type="xsd:double"&gt;1.4168262&lt;/D&gt;&lt;D xsi:type="xsd:double"&gt;5.8094144&lt;/D&gt;&lt;D xsi:type="xsd:double"&gt;17.926609&lt;/D&gt;&lt;D xsi:type="xsd:double"&gt;9.658611&lt;/D&gt;&lt;D xsi:type="xsd:double"&gt;16.419327&lt;/D&gt;&lt;D xsi:type="xsd:double"&gt;14.362788&lt;/D&gt;&lt;D xsi:type="xsd:double"&gt;19.02715&lt;/D&gt;&lt;D xsi:type="xsd:double"&gt;16.084267&lt;/D&gt;&lt;D xsi:type="xsd:double"&gt;25.226307&lt;/D&gt;&lt;D xsi:type="xsd:double"&gt;21.278202&lt;/D&gt;&lt;D xsi:type="xsd:double"&gt;27.401615&lt;/D&gt;&lt;D xsi:type="xsd:double"&gt;29.043686&lt;/D&gt;&lt;D xsi:type="xsd:double"&gt;27.135468&lt;/D&gt;&lt;D xsi:type="xsd:double"&gt;27.009762&lt;/D&gt;&lt;D xsi:type="xsd:double"&gt;26.924515&lt;/D&gt;&lt;D xsi:type="xsd:double"&gt;17.422749&lt;/D&gt;&lt;D xsi:type="xsd:double"&gt;24.062813&lt;/D&gt;&lt;/FQL&gt;&lt;FQL&gt;&lt;Q&gt;EWC^FMA_PE(NTMA,-10AY,0,AM,"PORTAGG","MEANR")&lt;/Q&gt;&lt;R&gt;121&lt;/R&gt;&lt;C&gt;1&lt;/C&gt;&lt;D xsi:type="xsd:double"&gt;15.1799267930553&lt;/D&gt;&lt;D xsi:type="xsd:double"&gt;14.3135030463203&lt;/D&gt;&lt;D xsi:type="xsd:double"&gt;14.2772771051357&lt;/D&gt;&lt;D xsi:type="xsd:double"&gt;14.6672505986709&lt;/D&gt;&lt;D xsi:type="xsd:double"&gt;15.22901627909&lt;/D&gt;&lt;D xsi:type="xsd:double"&gt;17.0643146373778&lt;/D&gt;&lt;D xsi:type="xsd:double"&gt;17.3638021419852&lt;/D&gt;&lt;D xsi:type="xsd:double"&gt;17.0975978273143&lt;/D&gt;&lt;D xsi:type="xsd:double"&gt;17.1755769811802&lt;/D&gt;&lt;D xsi:type="xsd:double"&gt;16.4878539188705&lt;/D&gt;&lt;D xsi:type="xsd:double"&gt;15.9393195822104&lt;/D&gt;&lt;D xsi:type="xsd:double"&gt;15.6818209448109&lt;/D&gt;&lt;D xsi:type="xsd:double"&gt;14.501702845761&lt;/D&gt;&lt;D xsi:type="xsd:double"&gt;14.6774281657072&lt;/D&gt;&lt;D xsi:type="xsd:double"&gt;14.7996839717919&lt;/D&gt;&lt;D xsi:type="xsd:double"&gt;14.5116256698864&lt;/D&gt;&lt;D xsi:type="xsd:double"&gt;14.0029198821689&lt;/D&gt;&lt;D xsi:type="xsd:double"&gt;14.5780205643591&lt;/D&gt;&lt;D xsi:type="xsd:double"&gt;15.3121315579067&lt;/D&gt;&lt;D xsi:type="xsd:double"&gt;15.6727895882674&lt;/D&gt;&lt;D xsi:type="xsd:double"&gt;16.1995684700172&lt;/D&gt;&lt;D xsi:type="xsd:double"&gt;16.7267394913414&lt;/D&gt;&lt;D xsi:type="xsd:double"&gt;16.4392285294827&lt;/D&gt;&lt;D xsi:type="xsd:double"&gt;16.4490961390644&lt;/D&gt;&lt;D xsi:type="xsd:double"&gt;16.4424361334629&lt;/D&gt;&lt;D xsi:type="xsd:double"&gt;15.9885937063095&lt;/D&gt;&lt;D xsi:type="xsd:double"&gt;15.4998692488029&lt;/D&gt;&lt;D xsi:type="xsd:double"&gt;15.8623872618613&lt;/D&gt;&lt;D xsi:type="xsd:double"&gt;15.9791153070533&lt;/D&gt;&lt;D xsi:type="xsd:double"&gt;16.0332923907167&lt;/D&gt;&lt;D xsi:type="xsd:double"&gt;16.0771331126213&lt;/D&gt;&lt;D xsi:type="xsd:double"&gt;15.9077294839065&lt;/D&gt;&lt;D xsi:type="xsd:double"&gt;15.6889903586278&lt;/D&gt;&lt;D xsi:type="xsd:double"&gt;15.4495535952408&lt;/D&gt;&lt;D xsi:type="xsd:double"&gt;15.2065298030925&lt;/D&gt;&lt;D xsi:type="xsd:double"&gt;15.7243994529745&lt;/D&gt;&lt;D xsi:type="xsd:double"&gt;15.2331204923168&lt;/D&gt;&lt;D xsi:type="xsd:double"&gt;15.8815164252796&lt;/D&gt;&lt;D xsi:type="xsd:double"&gt;15.921295855547&lt;/D&gt;&lt;D xsi:type="xsd:double"&gt;15.7861995642201&lt;/D&gt;&lt;D xsi:type="xsd:double"&gt;16.0119499480903&lt;/D&gt;&lt;D xsi:type="xsd:double"&gt;14.5982965380206&lt;/D&gt;&lt;D xsi:type="xsd:double"&gt;14.4229464530327&lt;/D&gt;&lt;D xsi:type="xsd:d</t>
        </r>
      </text>
    </comment>
    <comment ref="A7" authorId="0" shapeId="0" xr:uid="{252602EB-A6C0-4534-AB24-1004E2EA85FF}">
      <text>
        <r>
          <rPr>
            <b/>
            <sz val="9"/>
            <color indexed="81"/>
            <rFont val="Tahoma"/>
            <charset val="1"/>
          </rPr>
          <t>ouble"&gt;14.1491261282448&lt;/D&gt;&lt;D xsi:type="xsd:double"&gt;14.1585075546921&lt;/D&gt;&lt;D xsi:type="xsd:double"&gt;14.255245952574&lt;/D&gt;&lt;D xsi:type="xsd:double"&gt;14.1837470068441&lt;/D&gt;&lt;D xsi:type="xsd:double"&gt;14.1594270157489&lt;/D&gt;&lt;D xsi:type="xsd:double"&gt;13.6813998620878&lt;/D&gt;&lt;D xsi:type="xsd:double"&gt;13.4301621829886&lt;/D&gt;&lt;D xsi:type="xsd:double"&gt;12.691755274675&lt;/D&gt;&lt;D xsi:type="xsd:double"&gt;12.6354155946312&lt;/D&gt;&lt;D xsi:type="xsd:double"&gt;12.3790409167286&lt;/D&gt;&lt;D xsi:type="xsd:double"&gt;13.8093138316022&lt;/D&gt;&lt;D xsi:type="xsd:double"&gt;14.18058905959&lt;/D&gt;&lt;D xsi:type="xsd:double"&gt;14.2862832062362&lt;/D&gt;&lt;D xsi:type="xsd:double"&gt;13.8350180935099&lt;/D&gt;&lt;D xsi:type="xsd:double"&gt;13.4924848233116&lt;/D&gt;&lt;D xsi:type="xsd:double"&gt;13.741183366669&lt;/D&gt;&lt;D xsi:type="xsd:double"&gt;13.5501036955587&lt;/D&gt;&lt;D xsi:type="xsd:double"&gt;13.8097522450053&lt;/D&gt;&lt;D xsi:type="xsd:double"&gt;13.7403541728782&lt;/D&gt;&lt;D xsi:type="xsd:double"&gt;14.1624597107901&lt;/D&gt;&lt;D xsi:type="xsd:double"&gt;14.2124217432884&lt;/D&gt;&lt;D xsi:type="xsd:double"&gt;14.3988359334841&lt;/D&gt;&lt;D xsi:type="xsd:double"&gt;14.7545927391458&lt;/D&gt;&lt;D xsi:type="xsd:double"&gt;14.2386037629223&lt;/D&gt;&lt;D xsi:type="xsd:double"&gt;12.9230124201948&lt;/D&gt;&lt;D xsi:type="xsd:double"&gt;16.8064903781121&lt;/D&gt;&lt;D xsi:type="xsd:double"&gt;18.5972743230184&lt;/D&gt;&lt;D xsi:type="xsd:double"&gt;17.7111157856744&lt;/D&gt;&lt;D xsi:type="xsd:double"&gt;17.8628240469246&lt;/D&gt;&lt;D xsi:type="xsd:double"&gt;16.7949894250864&lt;/D&gt;&lt;D xsi:type="xsd:double"&gt;16.3945393600892&lt;/D&gt;&lt;D xsi:type="xsd:double"&gt;15.730374569916&lt;/D&gt;&lt;D xsi:type="xsd:double"&gt;16.2812045631427&lt;/D&gt;&lt;D xsi:type="xsd:double"&gt;15.9837590684178&lt;/D&gt;&lt;D xsi:type="xsd:double"&gt;16.0366049567784&lt;/D&gt;&lt;D xsi:type="xsd:double"&gt;15.3415716872814&lt;/D&gt;&lt;D xsi:type="xsd:double"&gt;15.5355621910699&lt;/D&gt;&lt;D xsi:type="xsd:double"&gt;15.5422400975962&lt;/D&gt;&lt;D xsi:type="xsd:double"&gt;15.5890171863838&lt;/D&gt;&lt;D xsi:type="xsd:double"&gt;15.5841026701326&lt;/D&gt;&lt;D xsi:type="xsd:double"&gt;15.1043131510953&lt;/D&gt;&lt;D xsi:type="xsd:double"&gt;15.0059607722278&lt;/D&gt;&lt;D xsi:type="xsd:double"&gt;14.437991318317&lt;/D&gt;&lt;D xsi:type="xsd:double"&gt;14.9975714125687&lt;/D&gt;&lt;D xsi:type="xsd:double"&gt;14.0775350596005&lt;/D&gt;&lt;D xsi:type="xsd:double"&gt;14.2929316684402&lt;/D&gt;&lt;D xsi:type="xsd:double"&gt;14.1827105018677&lt;/D&gt;&lt;D xsi:type="xsd:double"&gt;13.9791952098913&lt;/D&gt;&lt;D xsi:type="xsd:double"&gt;13.5843411485609&lt;/D&gt;&lt;D xsi:type="xsd:double"&gt;12.4508040828993&lt;/D&gt;&lt;D xsi:type="xsd:double"&gt;12.4319886314992&lt;/D&gt;&lt;D xsi:type="xsd:double"&gt;11.0907682785568&lt;/D&gt;&lt;D xsi:type="xsd:double"&gt;11.504987698383&lt;/D&gt;&lt;D xsi:type="xsd:double"&gt;11.2982604285122&lt;/D&gt;&lt;D xsi:type="xsd:double"&gt;11.2333343065062&lt;/D&gt;&lt;D xsi:type="xsd:double"&gt;11.5186146704298&lt;/D&gt;&lt;D xsi:type="xsd:double"&gt;12.3128383309307&lt;/D&gt;&lt;D xsi:type="xsd:double"&gt;11.9966940004824&lt;/D&gt;&lt;D xsi:type="xsd:double"&gt;13.068455910617&lt;/D&gt;&lt;D xsi:type="xsd:double"&gt;12.9696040312464&lt;/D&gt;&lt;D xsi:type="xsd:double"&gt;12.7492409127867&lt;/D&gt;&lt;D xsi:type="xsd:double"&gt;13.0155300821356&lt;/D&gt;&lt;D xsi:type="xsd:double"&gt;12.8652940187062&lt;/D&gt;&lt;D xsi:type="xsd:double"&gt;12.968673760233&lt;/D&gt;&lt;D xsi:type="xsd:double"&gt;13.2089591843777&lt;/D&gt;&lt;D xsi:type="xsd:double"&gt;13.2498176442669&lt;/D&gt;&lt;D xsi:type="xsd:double"&gt;12.3074284321151&lt;/D&gt;&lt;D xsi:type="xsd:double"&gt;12.6053140822153&lt;/D&gt;&lt;D xsi:type="xsd:double"&gt;13.0754309042424&lt;/D&gt;&lt;D xsi:type="xsd:double"&gt;13.6402394269459&lt;/D&gt;&lt;D xsi:type="xsd:double"&gt;13.7329131103961&lt;/D&gt;&lt;D xsi:type="xsd:double"&gt;14.3054886246663&lt;/D&gt;&lt;D xsi:type="xsd:double"&gt;14.6656044243905&lt;/D&gt;&lt;D xsi:type="xsd:double"&gt;14.2651888747443&lt;/D&gt;&lt;D xsi:type="xsd:double"&gt;14.1842805221583&lt;/D&gt;&lt;D xsi:type="xsd:double"&gt;14.0286671396795&lt;/D&gt;&lt;D xsi:type="xsd:double"&gt;13.8910106494045&lt;/D&gt;&lt;D xsi:type="xsd:double"&gt;14.3724001673141&lt;/D&gt;&lt;/FQL&gt;&lt;FQL&gt;&lt;Q&gt;WL-FDS^FG_PRICE_MAVG(0,,,,30)&lt;/Q&gt;&lt;R&gt;1&lt;/R&gt;&lt;C&gt;1&lt;/C&gt;&lt;D xsi:type="xsd:double"&gt;526.19666&lt;/D&gt;&lt;/FQL&gt;&lt;FQL&gt;&lt;Q&gt;CPALM-FDS^FG_PRICE_MAVG(0,,,,30)&lt;/Q&gt;&lt;R&gt;1&lt;/R&gt;&lt;C&gt;1&lt;/C&gt;&lt;D xsi:type="xsd:double"&gt;3948.7&lt;/D&gt;&lt;/FQL&gt;&lt;FQL&gt;&lt;Q&gt;FC0000CH^FG_PRICE(0)&lt;/Q&gt;&lt;R&gt;1&lt;/R&gt;&lt;C&gt;1&lt;/C&gt;&lt;D xsi:type="xsd:double"&gt;349.8471&lt;/D&gt;&lt;/FQL&gt;&lt;FQL&gt;&lt;Q&gt;EWN^FG_PRICE_MAVG(0,,,,30)&lt;/Q&gt;&lt;R&gt;1&lt;/R&gt;&lt;C&gt;1&lt;/C&gt;&lt;D xsi:type="xsd:double"&gt;48.937668&lt;/D&gt;&lt;/FQL&gt;&lt;FQL&gt;&lt;Q&gt;CAGDPY@GB^EE_ACTUAL_ANNUAL(MED,0)&lt;/Q&gt;&lt;R&gt;1&lt;/R&gt;&lt;C&gt;1&lt;/C&gt;&lt;D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xsi:type="xsd:double"&gt;-0.6266415&lt;/D&gt;&lt;/FQL&gt;&lt;FQL&gt;&lt;Q&gt;USDCHF^FG_PRICE_CHANGE(0,-6AM)&lt;/Q&gt;&lt;R&gt;1&lt;/R&gt;&lt;C&gt;1&lt;/C&gt;&lt;D xsi:type="xsd:double"&gt;-3.89691&lt;/D&gt;&lt;/FQL&gt;&lt;FQL&gt;&lt;Q&gt;USDUSD^FG_PRICE_CHANGE(0,-6AM)&lt;/Q&gt;&lt;R&gt;1&lt;/R&gt;&lt;C&gt;1&lt;/C&gt;&lt;D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xsi:type="xsd:double"&gt;-1.872915&lt;/D&gt;&lt;/FQL&gt;&lt;FQL&gt;&lt;Q&gt;USDAUD^FG_PRICE_CHANGE(0,-6AM)&lt;/Q&gt;&lt;R&gt;1&lt;/R&gt;&lt;C&gt;1&lt;/C&gt;&lt;D xsi:type="xsd:double"&gt;-2.997619&lt;/D&gt;&lt;/FQL&gt;&lt;FQL&gt;&lt;Q&gt;EWU^FG_TOTAL_RETURNC(-10AY,0,AM)&lt;/Q&gt;&lt;R&gt;121&lt;/R&gt;&lt;C&gt;1&lt;/C&gt;&lt;D xsi:type="xsd:double"&gt;0.74220896&lt;/D&gt;&lt;D xsi:type="xsd:double"&gt;-7.1709275&lt;/D&gt;&lt;D xsi:type="xsd:double"&gt;0.15873909&lt;/D&gt;&lt;D xsi:type="xsd:double"&gt;0.8452177&lt;/D&gt;&lt;D xsi:type="xsd:double"&gt;-7.000363&lt;/D&gt;&lt;D xsi:type="xsd:double"&gt;7.754171&lt;/D&gt;&lt;D xsi:type="xsd:double"&gt;1.0660887&lt;/D&gt;&lt;D xsi:type="xsd:double"&gt;-3.9029539&lt;/D&gt;&lt;D xsi:type="xsd:double"&gt;4.0614724&lt;/D&gt;&lt;D xsi:type="xsd:double"&gt;-0.52741766&lt;/D&gt;&lt;D xsi:type="xsd:double"&gt;-0.76894164&lt;/D&gt;&lt;D xsi:type="xsd:double"&gt;1.4145851&lt;/D&gt;&lt;D xsi:type="xsd:double"&gt;-12.285405&lt;/D&gt;&lt;D xsi:type="xsd:double"&gt;4.9541235&lt;/D&gt;&lt;D xsi:type="xsd:double"&gt;1.1655092&lt;/D&gt;&lt;D xsi:type="xsd:double"&gt;-2.016133&lt;/D&gt;&lt;D xsi:type="xsd:double"&gt;-5.018866&lt;/D&gt;&lt;D xsi:type="xsd:double"&gt;-5.744946&lt;/D&gt;&lt;D xsi:type="xsd:double"&gt;4.2866707&lt;/D&gt;&lt;D xsi:type="xsd:double"&gt;-1.9267797&lt;/D&gt;&lt;D xsi:type="xsd:double"&gt;3.4053683&lt;/D&gt;&lt;D xsi:type="xsd:double"&gt;3.0398965&lt;/D&gt;&lt;D xsi:type="xsd:double"&gt;-5.4677963&lt;/D&gt;&lt;D xsi:type="xsd:double"&gt;3.7974715&lt;/D&gt;&lt;D xsi:type="xsd:double"&gt;3.9794683&lt;/D&gt;&lt;D xsi:type="xsd:double"&gt;-1.9135833&lt;/D&gt;&lt;D xsi:type="xsd:double"&gt;-7.300192&lt;/D&gt;&lt;D xsi:type="xsd:double"&gt;3.7678242&lt;/D&gt;&lt;D xsi:type="xsd:double"&gt;3.8721085&lt;/D&gt;&lt;D xsi:type="xsd:double"&gt;0.574708&lt;/D&gt;&lt;D xsi:type="xsd:double"&gt;1.6825318&lt;/D&gt;&lt;D xsi:type="xsd:double"&gt;0.84296465&lt;/D&gt;&lt;D xsi:type="xsd:double"&gt;4.365325&lt;/D&gt;&lt;D xsi:type="xsd:double"&gt;3.0554771&lt;/D&gt;&lt;D xsi:type="xsd:double"&gt;-1.8773019&lt;/D&gt;&lt;D xsi:type="xsd:double"&gt;3.1193733&lt;/D&gt;&lt;D xsi:type="xsd:double"&gt;-1.9197226&lt;/D&gt;&lt;D xsi:type="xsd:double"&gt;2.935934&lt;/D&gt;&lt;D xsi:type="xsd:double"&gt;0.40334463&lt;/D&gt;&lt;D xsi:type="xsd:double"&gt;-0.25824904&lt;/D&gt;&lt;D xsi:type="xsd:double"&gt;6.667447&lt;/D&gt;&lt;D xsi:type="xsd:double"&gt;-5.0838113&lt;/D&gt;&lt;D xsi:type="xsd:double"&gt;0.17369986&lt;/D&gt;&lt;D xsi:type="xsd:double"&gt;2.2254348&lt;/D&gt;&lt;D xsi:type="xsd:double"&gt;1.9790769&lt;/D&gt;&lt;D xsi:type="xsd:double"&gt;0.44357777&lt;/D&gt;&lt;D xsi:type="xsd:double"&gt;-1.5210211&lt;/D&gt;&lt;D xsi:type="xsd:double"&gt;-1.0329902&lt;/D&gt;&lt;D xsi:type="xsd:double"&gt;-3.6242366&lt;/D&gt;&lt;D xsi:type="xsd:double"&gt;0.8724332&lt;/D&gt;&lt;D xsi:type="xsd:double"&gt;-3.2508194&lt;/D&gt;&lt;D xsi:type="xsd:double"&gt;-4.284829&lt;/D&gt;&lt;D xsi:type="xsd:double"&gt;-1.4011145&lt;/D&gt;&lt;D xsi:type="xsd:double"&gt;6.708944&lt;/D&gt;&lt;D xsi:type="xsd:double"&gt;2.377224&lt;/D&gt;&lt;D xsi:type="xsd:double"&gt;3.2691717&lt;/D&gt;&lt;D xsi:type="xsd:double"&gt;0.2071023&lt;/D&gt;&lt;D xsi:type="xsd:double"&gt;-5.2258673&lt;/D&gt;&lt;D xsi:type="xsd:double"&gt;3.5887241&lt;/D&gt;&lt;D xsi:type="xsd:double"&gt;-7.834667&lt;/D&gt;&lt;D xsi:type="xsd:double"&gt;3.4471273&lt;/D&gt;&lt;D xsi:type="xsd:double"&gt;-1.0352612&lt;/D&gt;&lt;D xsi:type="xsd:double"&gt;7.486105&lt;/D&gt;&lt;D xsi:type="xsd:double"&gt;-1.0948896&lt;/D&gt;&lt;D xsi:type="xsd:double"&gt;5.880904&lt;/D&gt;&lt;D xsi:type="xsd:double"&gt;-2.1867633&lt;/D&gt;&lt;D xsi:type="xsd:double"&gt;-11.027182&lt;/D&gt;&lt;D xsi:type="xsd:double"&gt;-23.429548&lt;/D&gt;&lt;D xsi:type="xsd:double"&gt;9.711754&lt;/D&gt;&lt;D xsi:type="xsd:double"&gt;12.6919985&lt;/D&gt;&lt;D xsi:type="xsd:double"&gt;-4.8198166&lt;/D&gt;&lt;D xsi:type="xsd:double"&gt;2.1805644&lt;/D&gt;&lt;D xsi:type="xsd:double"&gt;-2.0591497&lt;/D&gt;&lt;D xsi:type="xsd:double"&gt;-0.344038&lt;/D&gt;&lt;D xsi:type="xsd:double"&gt;-0.15342832&lt;/D&gt;&lt;D xsi:type="xsd:double"&gt;14.675379&lt;/D&gt;&lt;D xsi:type="xsd:double"&gt;2.1283984&lt;/D&gt;&lt;D xsi:type="xsd:double"&gt;-1.1280715&lt;/D&gt;&lt;D xsi:type="xsd:double"&gt;4.9664497&lt;/D&gt;&lt;D xsi:type="xsd:double"&gt;2.621472&lt;/D&gt;&lt;D xsi:type="xsd:double"&gt;3.3333302&lt;/D&gt;&lt;D xsi:type="xsd:double"&gt;2.833891&lt;/D&gt;&lt;D xsi:type="xsd:double"&gt;-1.500231&lt;/D&gt;&lt;D xsi:type="xsd:double"&gt;0.8777261&lt;/D&gt;&lt;D xsi:type="xsd:double"&gt;0.42004585&lt;/D&gt;&lt;D xsi:type="xsd:double"&gt;-2.3902118&lt;/D&gt;&lt;D xsi:type="xsd:double"&gt;2.6323915&lt;/D&gt;&lt;D xsi:type="xsd:double"&gt;-3.8174748&lt;/D&gt;&lt;D xsi:type="xsd:double"&gt;7.0860505&lt;/D&gt;&lt;D xsi:type="xsd:double"&gt;1.606667&lt;/D&gt;&lt;D xsi:type="xsd:double"&gt;-8.023429&lt;/D&gt;&lt;D xsi:type="xsd:double"&gt;8.086597&lt;/D&gt;&lt;D xsi:type="xsd:double"&gt;-5.6259212&lt;/D&gt;&lt;D xsi:type="xsd:double"&gt;2.6217222&lt;/D&gt;&lt;D xsi:type="xsd:double"&gt;-10.150206&lt;/D&gt;&lt;D xsi:type="xsd:double"&gt;5.618751&lt;/D&gt;&lt;D xsi:type="xsd:double"&gt;-7.2780666&lt;/D&gt;&lt;D xsi:type="xsd:double"&gt;-3.3086956&lt;/D&gt;&lt;D xsi:type="xsd:double"&gt;4.878044&lt;/D&gt;&lt;D xsi:type="xsd:double"&gt;9.857691&lt;/D&gt;&lt;D xsi:type="xsd:double"&gt;-0.6523013&lt;/D&gt;&lt;D xsi:type="xsd:double"&gt;4.002583&lt;/D&gt;&lt;D xsi:type="xsd:double"&gt;1.5518308&lt;/D&gt;&lt;D xsi:type="xsd:double"&gt;0.15281439&lt;/D&gt;&lt;D xsi:type="xsd:double"&gt;3.3872485&lt;/D&gt;&lt;D xsi:type="xsd:double"&gt;-4.279816&lt;/D&gt;&lt;D xsi:type="xsd:double"&gt;0.11934042&lt;/D&gt;&lt;D xsi:type="xsd:double"&gt;1.5698552&lt;/D&gt;&lt;D xsi:type="xsd:double"&gt;-1.9165337&lt;/D&gt;&lt;D xsi:type="xsd:double"&gt;-1.9855022&lt;/D&gt;&lt;D xsi:type="xsd:double"&gt;0.7395506&lt;/D&gt;&lt;D xsi:type="xsd:double"&gt;3.2875896&lt;/D&gt;&lt;D xsi:type="xsd:double"&gt;3.756392&lt;/D&gt;&lt;D xsi:type="xsd:double"&gt;-1.9500315&lt;/D&gt;&lt;D xsi:type="xsd:double"&gt;1.9577384&lt;/D&gt;&lt;D xsi:type="xsd:double"&gt;4.114592&lt;/D&gt;&lt;D xsi:type="xsd:double"&gt;3.4543276&lt;/D&gt;&lt;D xsi:type="xsd:double"&gt;2.5183916&lt;/D&gt;&lt;D xsi:type="xsd:double"&gt;-0.1804471&lt;/D&gt;&lt;D xsi:type="xsd:double"&gt;-2.7910948&lt;/D&gt;&lt;D xsi:type="xsd:double"&gt;6.960559&lt;/D&gt;&lt;/FQL&gt;&lt;FQL&gt;&lt;Q&gt;EWJ^FMA_DIV_YLD(NTMA,-10AY,0,AM,"PORTAGG","MEANR")&lt;/Q&gt;&lt;R&gt;121&lt;/R&gt;&lt;C&gt;1&lt;/C&gt;&lt;D xsi:type="xsd:double"&gt;2.06319538628193&lt;/D&gt;&lt;D xsi:type="xsd:double"&gt;2.09508174668382&lt;/D&gt;&lt;D xsi:type="xsd:double"&gt;1.96540480101698&lt;/D&gt;&lt;D xsi:type="xsd:double"&gt;1.90970939643325&lt;/D&gt;&lt;D xsi:type="xsd:double"&gt;1.99375670979843&lt;/D&gt;&lt;D xsi:type="xsd:double"&gt;2.01368340084309&lt;/D&gt;&lt;D xsi:type="xsd:double"&gt;1.88617130203029&lt;/D&gt;&lt;D xsi:type="xsd:double"&gt;1.87306489716522&lt;/D&gt;&lt;D xsi:type="xsd:double"&gt;1.86462959400975&lt;/D&gt;&lt;D xsi:type="xsd:double"&gt;1.85881223176462&lt;/D&gt;&lt;D xsi:type="xsd:double"&gt;1.90159297065694&lt;/D&gt;&lt;D xsi:type="xsd:double"&gt;1.89692422988284&lt;/D&gt;&lt;D xsi:type="xsd:double"&gt;2.20556783206123&lt;/D&gt;&lt;D xsi:type="xsd:double"&gt;2.18487865072751&lt;/D&gt;&lt;D xsi:type="xsd:double"&gt;2.05994512866989&lt;/D&gt;&lt;D xsi:type="xsd:double"&gt;2.0516927131749&lt;/D&gt;&lt;D xsi:type="xsd:double"&gt;2.1606963612692&lt;/D&gt;&lt;D xsi:type="xsd:double"&gt;2.38252674203107&lt;/D&gt;&lt;D xsi:type="xsd:double"&gt;2.33487126205417&lt;/D&gt;&lt;D xsi:type="xsd:double"&gt;2.5465773748148&lt;/D&gt;&lt;D xsi:type="xsd:double"&gt;2.46668089931788&lt;/D&gt;&lt;D xsi:type="xsd:double"&gt;2.36457455130072&lt;/D&gt;&lt;D xsi:type="xsd:double"&gt;2.51423715425385&lt;/D&gt;&lt;D xsi:type="xsd:double"&gt;2.45863710880569&lt;/D&gt;&lt;D xsi:type="xsd:double"&gt;2.34100500255819&lt;/D&gt;&lt;D xsi:type="xsd:double"&gt;2.3657419812589&lt;/D&gt;&lt;D xsi:type="xsd:double"&gt;2.39090100670584&lt;/D&gt;&lt;D xsi:type="xsd:double"&gt;2.18397458678331&lt;/D&gt;&lt;D xsi:type="xsd:double"&gt;2.07685905555378&lt;/D&gt;&lt;D xsi:type="xsd:double"&gt;2.1650400585983&lt;/D&gt;&lt;D xsi:type="xsd:double"&gt;2.13338853949562&lt;/D&gt;&lt;D xsi:type="xsd:double"&gt;2.23489444290454&lt;/D&gt;&lt;D xsi:type="xsd:double"&gt;2.19003384652388&lt;/D&gt;&lt;D xsi:type="xsd:double"&gt;2.14402909866311&lt;/D&gt;&lt;D xsi:type="xsd:double"&gt;2.16100785671968&lt;/D&gt;&lt;D xsi:type="xsd:double"&gt;2.16454066370686&lt;/D&gt;&lt;D xsi:type="xsd:double"&gt;2.24976778572026&lt;/D&gt;&lt;D xsi:type="xsd:double"&gt;2.15635492018248&lt;/D&gt;&lt;D xsi:type="xsd:double"&gt;2.03622719983469&lt;/D&gt;&lt;D xsi:type="xsd:double"&gt;2.08035586186511&lt;/D&gt;&lt;D xsi:type="xsd:double"&gt;1.98855582613455&lt;/D&gt;&lt;D xsi:type="xsd:double"&gt;2.08616604085899&lt;/D&gt;&lt;D xsi:type="xsd:double"&gt;2.29099160986075&lt;/D&gt;&lt;D xsi:type="xsd:double"&gt;2.26377978236716&lt;/D&gt;&lt;D xsi:type="xsd:double"&gt;2.21512025713478&lt;/D&gt;&lt;D xsi:type="xsd:double"&gt;2.23964641043641&lt;/D&gt;&lt;D xsi:type="xsd:double"&gt;2.37444893477735&lt;/D&gt;&lt;D xsi:type="xsd:double"&gt;2.29282134765729&lt;/D&gt;&lt;D xsi:type="xsd:double"&gt;2.35877549375318&lt;/D&gt;&lt;D xsi:type="xsd:double"&gt;2.24935512268578&lt;/D&gt;&lt;D xsi:type="xsd:double"&gt;2.47656889340128&lt;/D&gt;&lt;D xsi:type="xsd:double"&gt;2.48288692648824&lt;/D&gt;&lt;D xsi:type="xsd:double"&gt;2.79422796757495&lt;/D&gt;&lt;D xsi:type="xsd:double"&gt;2.6119309045512&lt;/D&gt;&lt;D xsi:type="xsd:double"&gt;2.54705739551455&lt;/D&gt;&lt;D xsi:type="xsd:double"&gt;2.55054687766502&lt;/D&gt;&lt;D xsi:type="xsd:double"&gt;2.5679259861292&lt;/D&gt;&lt;D xsi:type="xsd:double"&gt;2.72459966832072&lt;/D&gt;&lt;D xsi:type="xsd:double"&gt;2.62157624137382&lt;/D&gt;&lt;D xsi:type="xsd:double"&gt;2.76672108501946&lt;/D&gt;&lt;D xsi:type="xsd:double"&gt;2.70675098300589&lt;/D&gt;&lt;D xsi:type="xsd:double"&gt;2.65087043986741&lt;/D&gt;&lt;D xsi:type="xsd:double"&gt;2.47559197123751&lt;/D&gt;&lt;D xsi:type="xsd:double"&gt;2.45402307192883&lt;/D&gt;&lt;D xsi:type="xsd:double"&gt;2.44710564724448&lt;/D&gt;&lt;D xsi:type="xsd:double"&gt;2.47744952725627&lt;/D&gt;&lt;D xsi:type="xsd:double"&gt;2.75090414592569&lt;/D&gt;&lt;D xsi:type="xsd:double"&gt;3.14215700390362&lt;/D&gt;&lt;D xsi:type="xsd:double"&gt;2.86473820787778&lt;/D&gt;&lt;D xsi:type="xsd:double"&gt;2.45676058050701&lt;/D&gt;&lt;D xsi:type="xsd:double"&gt;2.533070764132&lt;/D&gt;&lt;D xsi:type="xsd:double"&gt;2.50760794252796&lt;/D&gt;&lt;D xsi:type="xsd:double"&gt;2.38046925081591&lt;/D&gt;&lt;D xsi:type="xsd:double"&gt;2.38185292045958&lt;/D&gt;&lt;D xsi:type="xsd:double"&gt;2.35505471738016&lt;/D&gt;&lt;D xsi:type="xsd:double"&gt;2.16317010158641&lt;/D&gt;&lt;D xsi:type="xsd:double"&gt;2.15791663798067&lt;/D&gt;&lt;D xsi:type="xsd:double"&gt;2.06780434500732&lt;/D&gt;&lt;D xsi:type="xsd:double"&gt;2.10408038181502&lt;/D&gt;&lt;D xsi:type="xsd:double"&gt;2.03735477864784&lt;/D&gt;&lt;D xsi:type="xsd:double"&gt;2.16494160804796&lt;/D&gt;&lt;D xsi:type="xsd:double"&gt;2.14230906046686&lt;/D&gt;&lt;D xsi:type="xsd:double"&gt;2.18201096045317&lt;/D&gt;&lt;D xsi:type="xsd:double"&gt;2.24157817107654&lt;/D&gt;&lt;D xsi:type="xsd:double"&gt;2.19236023571478&lt;/D&gt;&lt;D xsi:type="xsd:double"&gt;2.29904963891614&lt;/D&gt;&lt;D xsi:type="xsd:double"&gt;2.21380824390883&lt;/D&gt;&lt;D xsi:type="xsd:double"&gt;2.33608680715246&lt;/D&gt;&lt;D xsi:type="xsd:double"&gt;2.2638417916833&lt;/D&gt;&lt;D xsi:type="xsd:double"&gt;2.4382431350913&lt;/D&gt;&lt;D xsi:type="xsd:double"&gt;2.62248276935861&lt;/D&gt;&lt;D xsi:type="xsd:double"&gt;2.52043283427629&lt;/D&gt;&lt;D xsi:type="xsd:double"&gt;2.59658049959198&lt;/D&gt;&lt;D xsi:type="xsd:double"&gt;2.58205844800756&lt;/D&gt;&lt;D xsi:type="xsd:double"&gt;2.6944954145284&lt;/D&gt;&lt;D xsi:type="xsd:double"&gt;2.60703728240749&lt;/D&gt;&lt;D xsi:type="xsd:double"&gt;2.64148444900572&lt;/D&gt;&lt;D xsi:type="xsd:double"&gt;2.69577742068809&lt;/D&gt;&lt;D xsi:type="xsd:double"&gt;2.69459021749932&lt;/D&gt;&lt;D xsi:type="xsd:double"&gt;2.6550705058639&lt;/D&gt;&lt;D xsi:type="xsd:double"&gt;2.79265615763551&lt;/D&gt;&lt;D xsi:type="xsd:double"&gt;2.63326119654364&lt;/D&gt;&lt;D xsi:type="xsd:double"&gt;2.57751916917133&lt;/D&gt;&lt;D xsi:type="xsd:double"&gt;2.65202282000194&lt;/D&gt;&lt;D xsi:type="xsd:double"&gt;2.53785846569726&lt;/D&gt;&lt;D xsi:type="xsd:double"&gt;2.38016109843297&lt;/D&gt;&lt;D xsi:type="xsd:double"&gt;2.31898444020008&lt;/D&gt;&lt;D xsi:type="xsd:double"&gt;2.38166006010263&lt;/D&gt;&lt;D xsi:type="xsd:double"&gt;2.30979740211165&lt;/D&gt;&lt;D xsi:type="xsd:double"&gt;2.45207407534347&lt;/D&gt;&lt;D xsi:type="xsd:double"&gt;2.40814716703703&lt;/D&gt;&lt;D xsi:type="xsd:double"&gt;2.43205264318721&lt;/D&gt;&lt;D xsi:type="xsd:double"&gt;2.40441020884233&lt;/D&gt;&lt;D xsi:type="xsd:double"&gt;2.26659624229577&lt;/D&gt;&lt;D xsi:type="xsd:double"&gt;2.14876200884726&lt;/D&gt;&lt;D xsi:type="xsd:double"&gt;2.20727287514596&lt;/D&gt;&lt;D xsi:type="xsd:double"&gt;2.21430725981812&lt;/D&gt;&lt;D xsi:type="xsd:double"&gt;2.24377350801658&lt;/D&gt;&lt;D xsi:type="xsd:double"&gt;2.17076645729576&lt;/D&gt;&lt;D xsi:type="xsd:double"&gt;2.88187084660997&lt;/D&gt;&lt;D xsi:type="xsd:double"&gt;2.37519094492877&lt;/D&gt;&lt;/FQL&gt;&lt;FQL&gt;&lt;Q&gt;ENZL^FMA_PE(LTMA,-10AY,0,AM,"PORTAGG","MEANR")&lt;/Q&gt;&lt;R&gt;121&lt;/R&gt;&lt;C&gt;1&lt;/C&gt;&lt;D xsi:type="xsd:double"&gt;17.9836273862335&lt;/D&gt;&lt;D xsi:type="xsd:double"&gt;17.8726778206679&lt;/D&gt;&lt;D xsi:type="xsd:double"&gt;18.4628176211528&lt;/D&gt;&lt;D xsi:type="xsd:double"&gt;18.9500358494259&lt;/D&gt;&lt;D xsi:type="xsd:double"&gt;19.3308937505909&lt;/D&gt;&lt;D xsi:type="xsd:double"&gt;20.0541217771338&lt;/D&gt;&lt;D xsi:type="xsd:double"&gt;20.4928141983607&lt;/D&gt;&lt;D xsi:type="xsd:double"&gt;20.2701126972107&lt;/D&gt;&lt;D xsi:type="xsd:double"&gt;20.0861290009415&lt;/D&gt;&lt;D xsi:type="xsd:double"&gt;20.0336627665395&lt;/D&gt;&lt;D xsi:type="xsd:double"&gt;19.8755888358466&lt;/D&gt;&lt;D xsi:type="xsd:double"&gt;19.9209225294195&lt;/D&gt;&lt;D xsi:type="xsd:double"&gt;18.960416878999&lt;/D&gt;&lt;D xsi:type="xsd:double"&gt;18.6835643334364&lt;/D&gt;&lt;D xsi:type="xsd:double"&gt;19.7015098394529&lt;/D&gt;&lt;D xsi:type="xsd:double"&gt;19.5659708040725&lt;/D&gt;&lt;D xsi:type="xsd:double"&gt;19.6691631314958&lt;/D&gt;&lt;D xsi:type="xsd:double"&gt;19.065479037999&lt;/D&gt;&lt;D xsi:type="xsd:double"&gt;19.3301639469493&lt;/D&gt;&lt;D xsi:type="xsd:double"&gt;19.3274242869639&lt;/D&gt;&lt;D xsi:type="xsd:double"&gt;19.5211344549124&lt;/D&gt;&lt;D xsi:type="xsd:double"&gt;19.8165848770946&lt;/D&gt;&lt;D xsi:type="xsd:double"&gt;19.7723549298597&lt;/D&gt;&lt;D xsi:type="xsd:double"&gt;20.5127422810263&lt;/D&gt;&lt;D xsi:type="xsd:double"&gt;20.963367602413&lt;/D&gt;&lt;D xsi:type="xsd:double"&gt;20.7834162222603&lt;/D&gt;&lt;D xsi:type="xsd:double"&gt;19.476175382873&lt;/D&gt;&lt;D xsi:type="xsd:double"&gt;19.8215114521865&lt;/D&gt;&lt;D xsi:type="xsd:double"&gt;20.2665249623298&lt;/D&gt;&lt;D xsi:type="xsd:double"&gt;20.5408386654425&lt;/D&gt;&lt;D xsi:type="xsd:double"&gt;19.8138835774319&lt;/D&gt;&lt;D xsi:type="xsd:double"&gt;19.8323418571905&lt;/D&gt;&lt;D xsi:type="xsd:double"&gt;19.9256887239669&lt;/D&gt;&lt;D xsi:type="xsd:double"&gt;20.0056083375426&lt;/D&gt;&lt;D xsi:type="xsd:double"&gt;20.0650076352357&lt;/D&gt;&lt;D xsi:type="xsd:double"&gt;20.4993157209764&lt;/D&gt;&lt;D xsi:type="xsd:double"&gt;20.5317829617236&lt;/D&gt;&lt;D xsi:type="xsd:double"&gt;20.6952004739978&lt;/D&gt;&lt;D xsi:type="xsd:double"&gt;21.2244259438749&lt;/D&gt;&lt;D xsi:type="xsd:double"&gt;21.599953577402&lt;/D&gt;&lt;D xsi:type="xsd:double"&gt;22.5179605673982&lt;/D&gt;&lt;D xsi:type="xsd:double"&gt;21.943237517608&lt;/D&gt;&lt;D xsi:type="xsd:double"&gt;22.5546675278455&lt;/D&gt;&lt;D xsi:type="xsd:double"&gt;22.3772372420625&lt;/D&gt;&lt;D xsi:type="xsd:double"&gt;22.4001870149689&lt;/D&gt;&lt;D xsi:type="xsd:double"&gt;22.566476353724&lt;/D&gt;&lt;D xsi:type="xsd:double"&gt;22.9873263219538&lt;/D&gt;&lt;D xsi:type="xsd:double"&gt;22.8067158433713&lt;/D&gt;&lt;D xsi:type="xsd:double"&gt;23.5587099190808&lt;/D&gt;&lt;D xsi:type="xsd:double"&gt;23.4499931253208&lt;/D&gt;&lt;D xsi:type="xsd:double"&gt;22.7133533609546&lt;/D&gt;&lt;D xsi:type="xsd:double"&gt;23.0470691600501&lt;/D&gt;&lt;D xsi:type="xsd:double"&gt;22.7918941770155&lt;/D&gt;&lt;D xsi:type="xsd:double"&gt;23.4506161331922&lt;/D&gt;&lt;D xsi:type="xsd:double"&gt;24.1718349289291&lt;/D&gt;&lt;D xsi:type="xsd:double"&gt;24.1399481058379&lt;/D&gt;&lt;D xsi:type="xsd:double"&gt;24.2577298861835&lt;/D&gt;&lt;D xsi:type="xsd:double"&gt;24.0632302300423&lt;/D&gt;&lt;D xsi:type="xsd:double"&gt;24.8714794493471&lt;/D&gt;&lt;D xsi:type="xsd:double"&gt;25.2856977373759&lt;/D&gt;&lt;D xsi:type="xsd:double"&gt;28.6472410776276&lt;/D&gt;&lt;D xsi:type="xsd:double"&gt;28.5934771235445&lt;/D&gt;&lt;D xsi:type="xsd:double"&gt;29.0680800002118&lt;/D&gt;&lt;D xsi:type="xsd:double"&gt;31.1125478713733&lt;/D&gt;&lt;D xsi:type="xsd:double"&gt;32.5714799457538&lt;/D&gt;&lt;D xsi:type="xsd:double"&gt;32.3658199296337&lt;/D&gt;&lt;D xsi:type="xsd:double"&gt;31.1861895853459&lt;/D&gt;&lt;D xsi:type="xsd:double"&gt;30.5732842905042&lt;/D&gt;&lt;D xsi:type="xsd:double"&gt;31.5217614431331&lt;/D&gt;&lt;D xsi:type="xsd:double"&gt;32.2066638783874&lt;/D&gt;&lt;D xsi:type="xsd:double"&gt;32.8069384123573&lt;/D&gt;&lt;D xsi:type="xsd:double"&gt;33.9660803123112&lt;/D&gt;&lt;D xsi:type="xsd:double"&gt;33.6290782545707&lt;/D&gt;&lt;D xsi:type="xsd:double"&gt;34.1252779982616&lt;/D&gt;&lt;D xsi:type="xsd:double"&gt;35.5866321398419&lt;/D&gt;&lt;D xsi:type="xsd:double"&gt;35.8585888067486&lt;/D&gt;&lt;D xsi:type="xsd:double"&gt;38.6743992923231&lt;/D&gt;&lt;D xsi:type="xsd:double"&gt;36.4862036143977&lt;/D&gt;&lt;D xsi:type="xsd:double"&gt;34.3556536883641&lt;/D&gt;&lt;D xsi:type="xsd:double"&gt;34.4311332376741&lt;/D&gt;&lt;D xsi:type="xsd:double"&gt;34.6852288966806&lt;/D&gt;&lt;D xsi:type="xsd:double"&gt;35.2895620560326&lt;/D&gt;&lt;D xsi:type="xsd:double"&gt;36.2748853413342&lt;/D&gt;&lt;D xsi:type="xsd:double"&gt;36.8738278082531&lt;/D&gt;&lt;D xsi:type="xsd:double"&gt;38.5269567438967&lt;/D&gt;&lt;D xsi:type="xsd:double"&gt;38.7556953052447&lt;/D&gt;&lt;D xsi:type="xsd:double"&gt;39.3725233426677&lt;/D&gt;&lt;D xsi:type="xsd:double"&gt;37.4885668597757&lt;/D&gt;&lt;D xsi:type="xsd:double"&gt;39.6940462543124&lt;/D&gt;&lt;D xsi:type="xsd:double"&gt;37.1552301371641&lt;/D&gt;&lt;D xsi:type="xsd:double"&gt;35.3194494266873&lt;/D&gt;&lt;D xsi:type="xsd:double"&gt;34.7621553140478&lt;/D&gt;&lt;D xsi:type="xsd:double"&gt;34.7755850113117&lt;/D&gt;&lt;D xsi:type="xsd:double"&gt;33.6799153487891&lt;/D&gt;&lt;D xsi:type="xsd:double"&gt;33.0095180243208&lt;/D&gt;&lt;D xsi:type="xsd:double"&gt;33.5390528308907&lt;/D&gt;&lt;D xsi:type="xsd:double"&gt;34.2725599613364&lt;/D&gt;&lt;D xsi:type="xsd:double"&gt;31.987669435944&lt;/D&gt;&lt;D xsi:type="xsd:double"&gt;31.2708705353861&lt;/D&gt;&lt;D xsi:type="xsd:double"&gt;29.9150073874266&lt;/D&gt;&lt;D xsi:type="xsd:double"&gt;29.4896541731223&lt;/D&gt;&lt;D xsi:type="xsd:double"&gt;30.2234108820395&lt;/D&gt;&lt;D xsi:type="xsd:double"&gt;29.4854173541615&lt;/D&gt;&lt;D xsi:type="xsd:double"&gt;28.8522054845716&lt;/D&gt;&lt;D xsi:type="xsd:double"&gt;28.3562335512945&lt;/D&gt;&lt;D xsi:type="xsd:double"&gt;26.7594156260741&lt;/D&gt;&lt;D xsi:type="xsd:double"&gt;26.0432302547672&lt;/D&gt;&lt;D xsi:type="xsd:double"&gt;25.1971049821125&lt;/D&gt;&lt;D xsi:type="xsd:double"&gt;24.5057002212741&lt;/D&gt;&lt;D xsi:type="xsd:double"&gt;23.7053088445402&lt;/D&gt;&lt;D xsi:type="xsd:double"&gt;22.8144918329742&lt;/D&gt;&lt;D xsi:type="xsd:double"&gt;23.2823630566379&lt;/D&gt;&lt;D xsi:type="xsd:double"&gt;23.882163073788&lt;/D&gt;&lt;D xsi:type="xsd:double"&gt;23.6511045130181&lt;/D&gt;&lt;D xsi:type="xsd:double"&gt;23.7180658026326&lt;/D&gt;&lt;D xsi:type="xsd:double"&gt;24.0747462182146&lt;/D&gt;&lt;D xsi:type="xsd:double"&gt;24.4333922586815&lt;/D&gt;&lt;D xsi:type="xsd:double"&gt;24.4606001785743&lt;/D&gt;&lt;D xsi:type="xsd:double"&gt;24.302229896495&lt;/D&gt;&lt;D xsi:type="xsd:double"&gt;25.085037192547&lt;/D&gt;&lt;D xsi:type="xsd:double"&gt;26.6717380646193&lt;/D&gt;&lt;/FQL&gt;&lt;FQL&gt;&lt;Q&gt;NI-FDS^FG_PRICE_MAVG(0,,,,30)&lt;/Q&gt;&lt;R&gt;1&lt;/R&gt;&lt;C&gt;1&lt;/C&gt;&lt;D xsi:type="xsd:double"&gt;16143.333&lt;/D&gt;&lt;/FQL&gt;&lt;FQL&gt;&lt;Q&gt;BRENT-FDS^FG_PRICE_MAVG(0,,,,30)&lt;/Q&gt;&lt;R&gt;1&lt;/R&gt;&lt;C&gt;1&lt;/C&gt;&lt;D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xsi:type="xsd:double"&gt;100.504&lt;/D&gt;&lt;/FQL&gt;&lt;FQL&gt;&lt;Q&gt;FC0000AU^FG_PRICE(0)&lt;/Q&gt;&lt;R&gt;1&lt;/R&gt;&lt;C&gt;1&lt;/C&gt;&lt;D xsi:type="xsd:double"&gt;372.60773&lt;/D&gt;&lt;/FQL&gt;&lt;FQL&gt;&lt;Q&gt;EWU^FG_PRICE_MAVG(0,,,,30)&lt;/Q&gt;&lt;R&gt;1&lt;/R&gt;&lt;C&gt;1&lt;/C&gt;&lt;D xsi:type="xsd:double"&gt;36.26433&lt;/D&gt;&lt;/FQL&gt;&lt;FQL&gt;&lt;Q&gt;EWC^FG_PRICE_MAVG(0,,,,30)&lt;/Q&gt;&lt;R&gt;1&lt;/R&gt;&lt;C&gt;1&lt;/C&gt;&lt;D xsi:type="xsd:double"&gt;38.858665&lt;/D&gt;&lt;/FQL&gt;&lt;FQL&gt;&lt;Q&gt;QQQ^FG_COMPANY_NAME&lt;/Q&gt;&lt;R&gt;1&lt;/R&gt;&lt;C&gt;1&lt;/C&gt;&lt;D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xsi:type="xsd:double"&gt;7.43767998389653&lt;/D&gt;&lt;D xsi:type="xsd:double"&gt;9.22022085165367&lt;/D&gt;&lt;D xsi:type="xsd:double"&gt;9.22544557136733&lt;/D&gt;&lt;D xsi:type="xsd:double"&gt;9.29976871138421&lt;/D&gt;&lt;/FQL&gt;&lt;FQL&gt;&lt;Q&gt;TRYQA10Y-FDS^FG_YIELD(-10AY,0,Y,,"YTM")&lt;/Q&gt;&lt;R&gt;10&lt;/R&gt;&lt;C&gt;1&lt;/C&gt;&lt;D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xsi:type="xsd:double"&gt;0.703&lt;/D&gt;&lt;/FQL&gt;&lt;FQL&gt;&lt;Q&gt;USDAUD^FG_PRICE_CHANGE(0,-3AM)&lt;/Q&gt;&lt;R&gt;1&lt;/R&gt;&lt;C&gt;1&lt;/C&gt;&lt;D xsi:type="xsd:double"&gt;-1.3760746&lt;/D&gt;&lt;/FQL&gt;&lt;FQL&gt;&lt;Q&gt;EWQ^FMA_EPS(NTMA,-20AY,0,CY,,"PORTAGG","MEANR")&lt;/Q&gt;&lt;R&gt;20&lt;/R&gt;&lt;C&gt;1&lt;/C&gt;&lt;D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xsi:type="xsd:double"&gt;31.996464&lt;/D&gt;&lt;D xsi:type="xsd:double"&gt;26.545883&lt;/D&gt;&lt;D xsi:type="xsd:double"&gt;23.902786&lt;/D&gt;&lt;D xsi:type="xsd:double"&gt;25.243843&lt;/D&gt;&lt;D xsi:type="xsd:double"&gt;18.862295&lt;/D&gt;&lt;D xsi:type="xsd:double"&gt;24.392426&lt;/D&gt;&lt;D xsi:type="xsd:double"&gt;20.634115&lt;/D&gt;&lt;D xsi:type="xsd:double"&gt;18.8362&lt;/D&gt;&lt;D xsi:type="xsd:double"&gt;23.5281&lt;/D&gt;&lt;D xsi:type="xsd:double"&gt;19.745922&lt;/D&gt;&lt;D xsi:type="xsd:double"&gt;14.72975&lt;/D&gt;&lt;D xsi:type="xsd:double"&gt;19.943047&lt;/D&gt;&lt;D xsi:type="xsd:double"&gt;3.8896203&lt;/D&gt;&lt;D xsi:type="xsd:double"&gt;8.629168&lt;/D&gt;&lt;D xsi:type="xsd:double"&gt;14.383817&lt;/D&gt;&lt;D xsi:type="xsd:double"&gt;10.45413&lt;/D&gt;&lt;D xsi:type="xsd:double"&gt;8.870543&lt;/D&gt;&lt;D xsi:type="xsd:double"&gt;-4.4689536&lt;/D&gt;&lt;D xsi:type="xsd:double"&gt;-1.5673637&lt;/D&gt;&lt;D xsi:type="xsd:double"&gt;4.706037&lt;/D&gt;&lt;D xsi:type="xsd:double"&gt;-1.1959851&lt;/D&gt;&lt;D xsi:type="xsd:double"&gt;0.7788539&lt;/D&gt;&lt;D xsi:type="xsd:double"&gt;0.6319046&lt;/D&gt;&lt;D xsi:type="xsd:double"&gt;5.209577&lt;/D&gt;&lt;D xsi:type="xsd:double"&gt;13.995767&lt;/D&gt;&lt;D xsi:type="xsd:double"&gt;13.871944&lt;/D&gt;&lt;D xsi:type="xsd:double"&gt;-0.07240772&lt;/D&gt;&lt;D xsi:type="xsd:double"&gt;2.4145603&lt;/D&gt;&lt;D xsi:type="xsd:double"&gt;11.81072&lt;/D&gt;&lt;D xsi:type="xsd:double"&gt;25.008858&lt;/D&gt;&lt;D xsi:type="xsd:double"&gt;25.422405&lt;/D&gt;&lt;D xsi:type="xsd:double"&gt;22.453583&lt;/D&gt;&lt;D xsi:type="xsd:double"&gt;32.312645&lt;/D&gt;&lt;D xsi:type="xsd:double"&gt;31.660294&lt;/D&gt;&lt;D xsi:type="xsd:double"&gt;29.3532&lt;/D&gt;&lt;D xsi:type="xsd:double"&gt;25.472868&lt;/D&gt;&lt;D xsi:type="xsd:double"&gt;24.816597&lt;/D&gt;&lt;D xsi:type="xsd:double"&gt;25.378883&lt;/D&gt;&lt;D xsi:type="xsd:double"&gt;35.735&lt;/D&gt;&lt;D xsi:type="xsd:double"&gt;32.368065&lt;/D&gt;&lt;D xsi:type="xsd:double"&gt;35.184193&lt;/D&gt;&lt;D xsi:type="xsd:double"&gt;26.959301&lt;/D&gt;&lt;D xsi:type="xsd:double"&gt;29.263496&lt;/D&gt;&lt;D xsi:type="xsd:double"&gt;22.790396&lt;/D&gt;&lt;D xsi:type="xsd:double"&gt;21.353745&lt;/D&gt;&lt;D xsi:type="xsd:double"&gt;22.958828&lt;/D&gt;&lt;D xsi:type="xsd:double"&gt;26.75022&lt;/D&gt;&lt;D xsi:type="xsd:double"&gt;26.604044&lt;/D&gt;&lt;D xsi:type="xsd:double"&gt;27.814495&lt;/D&gt;&lt;D xsi:type="xsd:double"&gt;23.10822&lt;/D&gt;&lt;D xsi:type="xsd:double"&gt;11.084593&lt;/D&gt;&lt;D xsi:type="xsd:double"&gt;9.353948&lt;/D&gt;&lt;D xsi:type="xsd:double"&gt;-1.7118514&lt;/D&gt;&lt;D xsi:type="xsd:double"&gt;9.08947&lt;/D&gt;&lt;D xsi:type="xsd:double"&gt;4.893255&lt;/D&gt;&lt;D xsi:type="xsd:double"&gt;15.947032&lt;/D&gt;&lt;D xsi:type="xsd:double"&gt;19.144058&lt;/D&gt;&lt;D xsi:type="xsd:double"&gt;1.6616702&lt;/D&gt;&lt;D xsi:type="xsd:double"&gt;11.454463&lt;/D&gt;&lt;D xsi:type="xsd:double"&gt;1.2419343&lt;/D&gt;&lt;D xsi:type="xsd:double"&gt;5.4584265&lt;/D&gt;&lt;D xsi:type="xsd:double"&gt;4.4576406&lt;/D&gt;&lt;D xsi:type="xsd:double"&gt;19.562317&lt;/D&gt;&lt;D xsi:type="xsd:double"&gt;23.49509&lt;/D&gt;&lt;D xsi:type="xsd:double"&gt;44.13445&lt;/D&gt;&lt;D xsi:type="xsd:double"&gt;34.53649&lt;/D&gt;&lt;D xsi:type="xsd:double"&gt;22.217667&lt;/D&gt;&lt;D xsi:type="xsd:double"&gt;0.62907934&lt;/D&gt;&lt;D xsi:type="xsd:double"&gt;14.865255&lt;/D&gt;&lt;D xsi:type="xsd:double"&gt;37.18693&lt;/D&gt;&lt;D xsi:type="xsd:double"&gt;33.792843&lt;/D&gt;&lt;D xsi:type="xsd:double"&gt;51.182175&lt;/D&gt;&lt;D xsi:type="xsd:double"&gt;51.78802&lt;/D&gt;&lt;D xsi:type="xsd:double"&gt;49.49186&lt;/D&gt;&lt;D xsi:type="xsd:double"&gt;48.140465&lt;/D&gt;&lt;D xsi:type="xsd:double"&gt;52.055157&lt;/D&gt;&lt;D xsi:type="xsd:double"&gt;46.64532&lt;/D&gt;&lt;D xsi:type="xsd:double"&gt;46.2291&lt;/D&gt;&lt;D xsi:type="xsd:double"&gt;46.926723&lt;/D&gt;&lt;D xsi:type="xsd:double"&gt;81.66336&lt;/D&gt;&lt;D xsi:type="xsd:double"&gt;52.110397&lt;/D&gt;&lt;D xsi:type="xsd:double"&gt;43.681442&lt;/D&gt;&lt;D xsi:type="xsd:double"&gt;43.016754&lt;/D&gt;&lt;D xsi:type="xsd:double"&gt;37.157917&lt;/D&gt;&lt;D xsi:type="xsd:double"&gt;33.5145&lt;/D&gt;&lt;D xsi:type="xsd:double"&gt;28.245354&lt;/D&gt;&lt;D xsi:type="xsd:double"&gt;36.123074&lt;/D&gt;&lt;D xsi:type="xsd:double"&gt;26.587343&lt;/D&gt;&lt;D xsi:type="xsd:double"&gt;23.819424&lt;/D&gt;&lt;D xsi:type="xsd:double"&gt;8.931839&lt;/D&gt;&lt;D xsi:type="xsd:double"&gt;11.452341&lt;/D&gt;&lt;D xsi:type="xsd:double"&gt;9.60319&lt;/D&gt;&lt;D xsi:type="xsd:double"&gt;-4.413146&lt;/D&gt;&lt;D xsi:type="xsd:double"&gt;-6.764656&lt;/D&gt;&lt;D xsi:type="xsd:double"&gt;-19.54261&lt;/D&gt;&lt;D xsi:type="xsd:double"&gt;-12.479937&lt;/D&gt;&lt;D xsi:type="xsd:double"&gt;-21.974766&lt;/D&gt;&lt;D xsi:type="xsd:double"&gt;-20.608652&lt;/D&gt;&lt;D xsi:type="xsd:double"&gt;-33.122017&lt;/D&gt;&lt;D xsi:type="xsd:double"&gt;-24.458033&lt;/D&gt;&lt;D xsi:type="xsd:double"&gt;-31.431562&lt;/D&gt;&lt;D xsi:type="xsd:double"&gt;-12.762183&lt;/D&gt;&lt;D xsi:type="xsd:double"&gt;-11.797607&lt;/D&gt;&lt;D xsi:type="xsd:double"&gt;-11.842239&lt;/D&gt;&lt;D xsi:type="xsd:double"&gt;3.949213&lt;/D&gt;&lt;D xsi:type="xsd:double"&gt;16.791618&lt;/D&gt;&lt;D xsi:type="xsd:double"&gt;29.95764&lt;/D&gt;&lt;D xsi:type="xsd:double"&gt;15.505242&lt;/D&gt;&lt;D xsi:type="xsd:double"&gt;29.000927&lt;/D&gt;&lt;D xsi:type="xsd:double"&gt;28.070105&lt;/D&gt;&lt;D xsi:type="xsd:double"&gt;42.12197&lt;/D&gt;&lt;D xsi:type="xsd:double"&gt;35.560703&lt;/D&gt;&lt;D xsi:type="xsd:double"&gt;52.719486&lt;/D&gt;&lt;D xsi:type="xsd:double"&gt;40.898167&lt;/D&gt;&lt;D xsi:type="xsd:double"&gt;46.50774&lt;/D&gt;&lt;D xsi:type="xsd:double"&gt;40.352596&lt;/D&gt;&lt;D xsi:type="xsd:double"&gt;38.16341&lt;/D&gt;&lt;D xsi:type="xsd:double"&gt;31.477976&lt;/D&gt;&lt;D xsi:type="xsd:double"&gt;34.919228&lt;/D&gt;&lt;D xsi:type="xsd:double"&gt;17.828714&lt;/D&gt;&lt;D xsi:type="xsd:double"&gt;22.785961&lt;/D&gt;&lt;/FQL&gt;&lt;FQL&gt;&lt;Q&gt;EWL^FG_TOTAL_RETURNC(-10AY,0,AM)&lt;/Q&gt;&lt;R&gt;121&lt;/R&gt;&lt;C&gt;1&lt;/C&gt;&lt;D xsi:type="xsd:double"&gt;3.5087705&lt;/D&gt;&lt;D xsi:type="xsd:double"&gt;-5.8876038&lt;/D&gt;&lt;D xsi:type="xsd:double"&gt;1.9589305&lt;/D&gt;&lt;D xsi:type="xsd:double"&gt;2.5720477&lt;/D&gt;&lt;D xsi:type="xsd:double"&gt;-6.0120764&lt;/D&gt;&lt;D xsi:type="xsd:double"&gt;4.72517&lt;/D&gt;&lt;D xsi:type="xsd:double"&gt;1.1663556&lt;/D&gt;&lt;D xsi:type="xsd:double"&gt;2.5788903&lt;/D&gt;&lt;D xsi:type="xsd:double"&gt;3.1943202&lt;/D&gt;&lt;D xsi:type="xsd:double"&gt;-0.40125847&lt;/D&gt;&lt;D xsi:type="xsd:double"&gt;-2.296424&lt;/D&gt;&lt;D xsi:type="xsd:double"&gt;2.4427056&lt;/D&gt;&lt;D xsi:type="xsd:double"&gt;-8.6546955&lt;/D&gt;&lt;D xsi:type="xsd:double"&gt;1.5791178&lt;/D&gt;&lt;D xsi:type="xsd:double"&gt;1.1738539&lt;/D&gt;&lt;D xsi:type="xsd:double"&gt;-1.0661662&lt;/D&gt;&lt;D xsi:type="xsd:double"&gt;-2.9477&lt;/D&gt;&lt;D xsi:type="xsd:double"&gt;-6.433707&lt;/D&gt;&lt;D xsi:type="xsd:double"&gt;2.094245&lt;/D&gt;&lt;D xsi:type="xsd:double"&gt;0.44443607&lt;/D&gt;&lt;D xsi:type="xsd:double"&gt;1.4295459&lt;/D&gt;&lt;D xsi:type="xsd:double"&gt;3.7919521&lt;/D&gt;&lt;D xsi:type="xsd:double"&gt;-3.54473&lt;/D&gt;&lt;D xsi:type="xsd:double"&gt;3.4067392&lt;/D&gt;&lt;D xsi:type="xsd:double"&gt;1.8968463&lt;/D&gt;&lt;D xsi:type="xsd:double"&gt;-0.16329288&lt;/D&gt;&lt;D xsi:type="xsd:double"&gt;-6.3460946&lt;/D&gt;&lt;D xsi:type="xsd:double"&gt;0.03492832&lt;/D&gt;&lt;D xsi:type="xsd:double"&gt;5.582583&lt;/D&gt;&lt;D xsi:type="xsd:double"&gt;1.9192576&lt;/D&gt;&lt;D xsi:type="xsd:double"&gt;2.1753192&lt;/D&gt;&lt;D xsi:type="xsd:double"&gt;0.8579612&lt;/D&gt;&lt;D xsi:type="xsd:double"&gt;8.506608&lt;/D&gt;&lt;D xsi:type="xsd:double"&gt;1.5679479&lt;/D&gt;&lt;D xsi:type="xsd:double"&gt;-0.05182624&lt;/D&gt;&lt;D xsi:type="xsd:double"&gt;1.6652107&lt;/D&gt;&lt;D xsi:type="xsd:double"&gt;-1.810348&lt;/D&gt;&lt;D xsi:type="xsd:double"&gt;2.750957&lt;/D&gt;&lt;D xsi:type="xsd:double"&gt;-1.3671279&lt;/D&gt;&lt;D xsi:type="xsd:double"&gt;0.23100376&lt;/D&gt;&lt;D xsi:type="xsd:double"&gt;4.5520067&lt;/D&gt;&lt;D xsi:type="xsd:double"&gt;-2.6178002&lt;/D&gt;&lt;D xsi:type="xsd:double"&gt;-1.7260909&lt;/D&gt;&lt;D xsi:type="xsd:double"&gt;-2.130717&lt;/D&gt;&lt;D xsi:type="xsd:double"&gt;0.2353549&lt;/D&gt;&lt;D xsi:type="xsd:double"&gt;-1.496911&lt;/D&gt;&lt;D xsi:type="xsd:double"&gt;0.7971287&lt;/D&gt;&lt;D xsi:type="xsd:double"&gt;4.878795&lt;/D&gt;&lt;D xsi:type="xsd:double"&gt;-1.0401607&lt;/D&gt;&lt;D xsi:type="xsd:double"&gt;-0.99270344&lt;/D&gt;&lt;D xsi:type="xsd:double"&gt;-1.8873453&lt;/D&gt;&lt;D xsi:type="xsd:double"&gt;-0.7514298&lt;/D&gt;&lt;D xsi:type="xsd:double"&gt;-2.967894&lt;/D&gt;&lt;D xsi:type="xsd:double"&gt;4.868901&lt;/D&gt;&lt;D xsi:type="xsd:double"&gt;3.3035755&lt;/D&gt;&lt;D xsi:type="xsd:double"&gt;2.7945876&lt;/D&gt;&lt;D xsi:type="xsd:double"&gt;1.70964&lt;/D&gt;&lt;D xsi:type="xsd:double"&gt;1.4329076&lt;/D&gt;&lt;D xsi:type="xsd:double"&gt;3.4689307&lt;/D&gt;&lt;D xsi:type="xsd:double"&gt;-2.3311853&lt;/D&gt;&lt;D xsi:type="xsd:double"&gt;3.6488295&lt;/D&gt;&lt;D xsi:type="xsd:double"&gt;-1.9851804&lt;/D&gt;&lt;D xsi:type="xsd:double"&gt;4.1858077&lt;/D&gt;&lt;D xsi:type="xsd:double"&gt;0.7516742&lt;/D&gt;&lt;D xsi:type="xsd:double"&gt;4.6822786&lt;/D&gt;&lt;D xsi:type="xsd:double"&gt;2.9245615&lt;/D&gt;&lt;D xsi:type="xsd:double"&gt;-6.542504&lt;/D&gt;&lt;D xsi:type="xsd:double"&gt;-11.241693&lt;/D&gt;&lt;D xsi:type="xsd:double"&gt;4.145074&lt;/D&gt;&lt;D xsi:type="xsd:double"&gt;8.678829&lt;/D&gt;&lt;D xsi:type="xsd:double"&gt;2.0912647&lt;/D&gt;&lt;D xsi:type="xsd:double"&gt;4.329109&lt;/D&gt;&lt;D xsi:type="xsd:double"&gt;0.8493185&lt;/D&gt;&lt;D xsi:type="xsd:double"&gt;1.0105848&lt;/D&gt;&lt;D xsi:type="xsd:double"&gt;0.547874&lt;/D&gt;&lt;D xsi:type="xsd:double"&gt;2.4638772&lt;/D&gt;&lt;D xsi:type="xsd:double"&gt;5.2572727&lt;/D&gt;&lt;D xsi:type="xsd:double"&gt;-2.2637308&lt;/D&gt;&lt;D xsi:type="xsd:double"&gt;-2.6534736&lt;/D&gt;&lt;D xsi:type="xsd:double"&gt;5.5902004&lt;/D&gt;&lt;D xsi:type="xsd:double"&gt;2.0345688&lt;/D&gt;&lt;D xsi:type="xsd:double"&gt;6.0891986&lt;/D&gt;&lt;D xsi:type="xsd:double"&gt;0.77415705&lt;/D&gt;&lt;D xsi:type="xsd:double"&gt;3.2884002&lt;/D&gt;&lt;D xsi:type="xsd:double"&gt;0.3361702&lt;/D&gt;&lt;D xsi:type="xsd:double"&gt;-7.6862454&lt;/D&gt;&lt;D xsi:type="xsd:double"&gt;8.689154&lt;/D&gt;&lt;D xsi:type="xsd:double"&gt;-2.5338829&lt;/D&gt;&lt;D xsi:type="xsd:double"&gt;5.159211&lt;/D&gt;&lt;D xsi:type="xsd:double"&gt;-6.3434305&lt;/D&gt;&lt;D xsi:type="xsd:double"&gt;-6.0159564&lt;/D&gt;&lt;D xsi:type="xsd:double"&gt;8.229912&lt;/D&gt;&lt;D xsi:type="xsd:double"&gt;-8.931804&lt;/D&gt;&lt;D xsi:type="xsd:double"&gt;-0.70686936&lt;/D&gt;&lt;D xsi:type="xsd:double"&gt;-6.7676487&lt;/D&gt;&lt;D xsi:type="xsd:double"&gt;4.3827534&lt;/D&gt;&lt;D xsi:type="xsd:double"&gt;-6.6713333&lt;/D&gt;&lt;D xsi:type="xsd:double"&gt;-3.0492306&lt;/D&gt;&lt;D xsi:type="xsd:double"&gt;1.5210152&lt;/D&gt;&lt;D xsi:type="xsd:double"&gt;8.836973&lt;/D&gt;&lt;D xsi:type="xsd:double"&gt;0.25664568&lt;/D&gt;&lt;D xsi:type="xsd:double"&gt;4.863858&lt;/D&gt;&lt;D xsi:type="xsd:double"&gt;-2.0195305&lt;/D&gt;&lt;D xsi:type="xsd:double"&gt;3.4654617&lt;/D&gt;&lt;D xsi:type="xsd:double"&gt;6.633103&lt;/D&gt;&lt;D xsi:type="xsd:double"&gt;-3.5926938&lt;/D&gt;&lt;D xsi:type="xsd:double"&gt;-0.80323815&lt;/D&gt;&lt;D xsi:type="xsd:double"&gt;2.1071076&lt;/D&gt;&lt;D xsi:type="xsd:double"&gt;-2.8804839&lt;/D&gt;&lt;D xsi:type="x</t>
        </r>
      </text>
    </comment>
    <comment ref="A8" authorId="0" shapeId="0" xr:uid="{74653D97-D282-4D1A-AC51-BF167011B1AA}">
      <text>
        <r>
          <rPr>
            <b/>
            <sz val="9"/>
            <color indexed="81"/>
            <rFont val="Tahoma"/>
            <charset val="1"/>
          </rPr>
          <t>sd:double"&gt;-4.426736&lt;/D&gt;&lt;D xsi:type="xsd:double"&gt;0.023150444&lt;/D&gt;&lt;D xsi:type="xsd:double"&gt;5.67261&lt;/D&gt;&lt;D xsi:type="xsd:double"&gt;4.5135856&lt;/D&gt;&lt;D xsi:type="xsd:double"&gt;-1.0691881&lt;/D&gt;&lt;D xsi:type="xsd:double"&gt;-0.61452985&lt;/D&gt;&lt;D xsi:type="xsd:double"&gt;-0.6396651&lt;/D&gt;&lt;D xsi:type="xsd:double"&gt;-0.7939875&lt;/D&gt;&lt;D xsi:type="xsd:double"&gt;8.587503&lt;/D&gt;&lt;D xsi:type="xsd:double"&gt;-1.0750294&lt;/D&gt;&lt;D xsi:type="xsd:double"&gt;0.3289461&lt;/D&gt;&lt;D xsi:type="xsd:double"&gt;5.3688526&lt;/D&gt;&lt;/FQL&gt;&lt;FQL&gt;&lt;Q&gt;EWA^FMA_PE(NTMA,-10AY,0,AM,"PORTAGG","MEANR")&lt;/Q&gt;&lt;R&gt;121&lt;/R&gt;&lt;C&gt;1&lt;/C&gt;&lt;D xsi:type="xsd:double"&gt;14.8049258179585&lt;/D&gt;&lt;D xsi:type="xsd:double"&gt;13.9080576011534&lt;/D&gt;&lt;D xsi:type="xsd:double"&gt;14.4980506766566&lt;/D&gt;&lt;D xsi:type="xsd:double"&gt;13.9789630555931&lt;/D&gt;&lt;D xsi:type="xsd:double"&gt;14.6395986945001&lt;/D&gt;&lt;D xsi:type="xsd:double"&gt;15.877533268497&lt;/D&gt;&lt;D xsi:type="xsd:double"&gt;16.186208477485&lt;/D&gt;&lt;D xsi:type="xsd:double"&gt;16.2523775221701&lt;/D&gt;&lt;D xsi:type="xsd:double"&gt;16.3267930222674&lt;/D&gt;&lt;D xsi:type="xsd:double"&gt;15.1263465654091&lt;/D&gt;&lt;D xsi:type="xsd:double"&gt;15.4841375406311&lt;/D&gt;&lt;D xsi:type="xsd:double"&gt;15.6665924535071&lt;/D&gt;&lt;D xsi:type="xsd:double"&gt;13.999494154228&lt;/D&gt;&lt;D xsi:type="xsd:double"&gt;14.5901957935895&lt;/D&gt;&lt;D xsi:type="xsd:double"&gt;14.9032555357233&lt;/D&gt;&lt;D xsi:type="xsd:double"&gt;15.064781264346&lt;/D&gt;&lt;D xsi:type="xsd:double"&gt;15.3861576202588&lt;/D&gt;&lt;D xsi:type="xsd:double"&gt;15.2458777697315&lt;/D&gt;&lt;D xsi:type="xsd:double"&gt;15.8199453818539&lt;/D&gt;&lt;D xsi:type="xsd:double"&gt;15.1520109532716&lt;/D&gt;&lt;D xsi:type="xsd:double"&gt;16.3867605574096&lt;/D&gt;&lt;D xsi:type="xsd:double"&gt;16.2996290566753&lt;/D&gt;&lt;D xsi:type="xsd:double"&gt;15.9257993551257&lt;/D&gt;&lt;D xsi:type="xsd:double"&gt;16.5640865694745&lt;/D&gt;&lt;D xsi:type="xsd:double"&gt;16.2099438092433&lt;/D&gt;&lt;D xsi:type="xsd:double"&gt;16.2668880103157&lt;/D&gt;&lt;D xsi:type="xsd:double"&gt;15.3783155559203&lt;/D&gt;&lt;D xsi:type="xsd:double"&gt;15.5569706566195&lt;/D&gt;&lt;D xsi:type="xsd:double"&gt;16.030064678678&lt;/D&gt;&lt;D xsi:type="xsd:double"&gt;15.6042763822164&lt;/D&gt;&lt;D xsi:type="xsd:double"&gt;15.7107518687991&lt;/D&gt;&lt;D xsi:type="xsd:double"&gt;15.8672144717706&lt;/D&gt;&lt;D xsi:type="xsd:double"&gt;15.658325546941&lt;/D&gt;&lt;D xsi:type="xsd:double"&gt;15.3069661996092&lt;/D&gt;&lt;D xsi:type="xsd:double"&gt;15.5048920662377&lt;/D&gt;&lt;D xsi:type="xsd:double"&gt;15.6506028945661&lt;/D&gt;&lt;D xsi:type="xsd:double"&gt;15.6054387720876&lt;/D&gt;&lt;D xsi:type="xsd:double"&gt;15.3014705589315&lt;/D&gt;&lt;D xsi:type="xsd:double"&gt;15.946902792774&lt;/D&gt;&lt;D xsi:type="xsd:double"&gt;15.815388387373&lt;/D&gt;&lt;D xsi:type="xsd:double"&gt;16.1431458345104&lt;/D&gt;&lt;D xsi:type="xsd:double"&gt;15.6788956225177&lt;/D&gt;&lt;D xsi:type="xsd:double"&gt;15.2315595761112&lt;/D&gt;&lt;D xsi:type="xsd:double"&gt;14.8300265165666&lt;/D&gt;&lt;D xsi:type="xsd:double"&gt;15.310383772271&lt;/D&gt;&lt;D xsi:type="xsd:double"&gt;15.0349124079695&lt;/D&gt;&lt;D xsi:type="xsd:double"&gt;15.5192424775433&lt;/D&gt;&lt;D xsi:type="xsd:double"&gt;15.4881824673553&lt;/D&gt;&lt;D xsi:type="xsd:double"&gt;15.4104849527934&lt;/D&gt;&lt;D xsi:type="xsd:double"&gt;15.1487851805058&lt;/D&gt;&lt;D xsi:type="xsd:double"&gt;14.3440487100881&lt;/D&gt;&lt;D xsi:type="xsd:double"&gt;14.1673441049957&lt;/D&gt;&lt;D xsi:type="xsd:double"&gt;13.9949240615902&lt;/D&gt;&lt;D xsi:type="xsd:double"&gt;15.0338619060348&lt;/D&gt;&lt;D xsi:type="xsd:double"&gt;15.4137334311271&lt;/D&gt;&lt;D xsi:type="xsd:double"&gt;15.1885238526581&lt;/D&gt;&lt;D xsi:type="xsd:double"&gt;15.4009511831517&lt;/D&gt;&lt;D xsi:type="xsd:double"&gt;15.5072276335082&lt;/D&gt;&lt;D xsi:type="xsd:double"&gt;16.4503077429916&lt;/D&gt;&lt;D xsi:type="xsd:double"&gt;16.0326368487978&lt;/D&gt;&lt;D xsi:type="xsd:double"&gt;16.2857879762231&lt;/D&gt;&lt;D xsi:type="xsd:double"&gt;16.2497434981047&lt;/D&gt;&lt;D xsi:type="xsd:double"&gt;17.0389883721453&lt;/D&gt;&lt;D xsi:type="xsd:double"&gt;17.0311839640416&lt;/D&gt;&lt;D xsi:type="xsd:double"&gt;17.237702431266&lt;/D&gt;&lt;D xsi:type="xsd:double"&gt;17.8105129824873&lt;/D&gt;&lt;D xsi:type="xsd:double"&gt;16.4608802898223&lt;/D&gt;&lt;D xsi:type="xsd:double"&gt;14.2933414934978&lt;/D&gt;&lt;D xsi:type="xsd:double"&gt;17.1247084989747&lt;/D&gt;&lt;D xsi:type="xsd:double"&gt;19.617897566741&lt;/D&gt;&lt;D xsi:type="xsd:double"&gt;19.2256058688285&lt;/D&gt;&lt;D xsi:type="xsd:double"&gt;19.1290196538091&lt;/D&gt;&lt;D xsi:type="xsd:double"&gt;18.9553895113679&lt;/D&gt;&lt;D xsi:type="xsd:double"&gt;18.3485339684961&lt;/D&gt;&lt;D xsi:type="xsd:double"&gt;18.4704073798316&lt;/D&gt;&lt;D xsi:type="xsd:double"&gt;19.8955331411634&lt;/D&gt;&lt;D xsi:type="xsd:double"&gt;19.2302563567364&lt;/D&gt;&lt;D xsi:type="xsd:double"&gt;19.1059453987592&lt;/D&gt;&lt;D xsi:type="xsd:double"&gt;17.9797579693345&lt;/D&gt;&lt;D xsi:type="xsd:double"&gt;17.6918489135351&lt;/D&gt;&lt;D xsi:type="xsd:double"&gt;18.0468808750637&lt;/D&gt;&lt;D xsi:type="xsd:double"&gt;18.4410063144999&lt;/D&gt;&lt;D xsi:type="xsd:double"&gt;17.3066818034817&lt;/D&gt;&lt;D xsi:type="xsd:double"&gt;17.2172519700582&lt;/D&gt;&lt;D xsi:type="xsd:double"&gt;17.387460383849&lt;/D&gt;&lt;D xsi:type="xsd:double"&gt;16.9860061034256&lt;/D&gt;&lt;D xsi:type="xsd:double"&gt;17.6986701468017&lt;/D&gt;&lt;D xsi:type="xsd:double"&gt;16.9172725511445&lt;/D&gt;&lt;D xsi:type="xsd:double"&gt;17.6979498706426&lt;/D&gt;&lt;D xsi:type="xsd:double"&gt;15.8324556469375&lt;/D&gt;&lt;D xsi:type="xsd:double"&gt;15.6991855448931&lt;/D&gt;&lt;D xsi:type="xsd:double"&gt;16.1811165777327&lt;/D&gt;&lt;D xsi:type="xsd:double"&gt;14.8805155497628&lt;/D&gt;&lt;D xsi:type="xsd:double"&gt;14.2559874186128&lt;/D&gt;&lt;D xsi:type="xsd:double"&gt;12.6983284705391&lt;/D&gt;&lt;D xsi:type="xsd:double"&gt;13.8903658313484&lt;/D&gt;&lt;D xsi:type="xsd:double"&gt;13.5788553456945&lt;/D&gt;&lt;D xsi:type="xsd:double"&gt;13.3404791867028&lt;/D&gt;&lt;D xsi:type="xsd:double"&gt;13.4695934600517&lt;/D&gt;&lt;D xsi:type="xsd:double"&gt;14.6977882406601&lt;/D&gt;&lt;D xsi:type="xsd:double"&gt;13.9108727847333&lt;/D&gt;&lt;D xsi:type="xsd:double"&gt;15.0568337909699&lt;/D&gt;&lt;D xsi:type="xsd:double"&gt;14.5201460991821&lt;/D&gt;&lt;D xsi:type="xsd:double"&gt;14.4629658807018&lt;/D&gt;&lt;D xsi:type="xsd:double"&gt;14.521848117362&lt;/D&gt;&lt;D xsi:type="xsd:double"&gt;14.5977886198244&lt;/D&gt;&lt;D xsi:type="xsd:double"&gt;15.06942645534&lt;/D&gt;&lt;D xsi:type="xsd:double"&gt;15.4026298204681&lt;/D&gt;&lt;D xsi:type="xsd:double"&gt;15.5263313825571&lt;/D&gt;&lt;D xsi:type="xsd:double"&gt;14.4526666912694&lt;/D&gt;&lt;D xsi:type="xsd:double"&gt;14.8757381207264&lt;/D&gt;&lt;D xsi:type="xsd:double"&gt;15.2380330852057&lt;/D&gt;&lt;D xsi:type="xsd:double"&gt;16.1865883926749&lt;/D&gt;&lt;D xsi:type="xsd:double"&gt;16.3936282168535&lt;/D&gt;&lt;D xsi:type="xsd:double"&gt;16.5579705856801&lt;/D&gt;&lt;D xsi:type="xsd:double"&gt;16.6647431037899&lt;/D&gt;&lt;D xsi:type="xsd:double"&gt;16.4521315925453&lt;/D&gt;&lt;D xsi:type="xsd:double"&gt;16.7583907896199&lt;/D&gt;&lt;D xsi:type="xsd:double"&gt;17.0174642917983&lt;/D&gt;&lt;D xsi:type="xsd:double"&gt;16.4957659321962&lt;/D&gt;&lt;D xsi:type="xsd:double"&gt;17.959583939481&lt;/D&gt;&lt;/FQL&gt;&lt;FQL&gt;&lt;Q&gt;BRENT-FDS^FG_PRICE(0)&lt;/Q&gt;&lt;R&gt;1&lt;/R&gt;&lt;C&gt;1&lt;/C&gt;&lt;D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xsi:type="xsd:double"&gt;91.3&lt;/D&gt;&lt;/FQL&gt;&lt;FQL&gt;&lt;Q&gt;CAGDPY@CH^EE_ACTUAL_ANNUAL(MED,+1)&lt;/Q&gt;&lt;R&gt;1&lt;/R&gt;&lt;C&gt;1&lt;/C&gt;&lt;D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xsi:type="xsd:double"&gt;-1.3164878&lt;/D&gt;&lt;/FQL&gt;&lt;FQL&gt;&lt;Q&gt;USDCHF^FG_PRICE_CHANGE(0,-3AM)&lt;/Q&gt;&lt;R&gt;1&lt;/R&gt;&lt;C&gt;1&lt;/C&gt;&lt;D xsi:type="xsd:double"&gt;-5.1646113&lt;/D&gt;&lt;/FQL&gt;&lt;FQL&gt;&lt;Q&gt;USDEUR^FG_PRICE_CHANGE(0,-3AM)&lt;/Q&gt;&lt;R&gt;1&lt;/R&gt;&lt;C&gt;1&lt;/C&gt;&lt;D xsi:type="xsd:double"&gt;-1.9180477&lt;/D&gt;&lt;/FQL&gt;&lt;FQL&gt;&lt;Q&gt;EWG^FMA_DIV_YLD(NTMA,-10AY,0,AM,"PORTAGG","MEANR")&lt;/Q&gt;&lt;R&gt;121&lt;/R&gt;&lt;C&gt;1&lt;/C&gt;&lt;D xsi:type="xsd:double"&gt;3.08481980944803&lt;/D&gt;&lt;D xsi:type="xsd:double"&gt;3.29188127460621&lt;/D&gt;&lt;D xsi:type="xsd:double"&gt;3.26898979767261&lt;/D&gt;&lt;D xsi:type="xsd:double"&gt;3.0951867599607&lt;/D&gt;&lt;D xsi:type="xsd:double"&gt;3.30237141184417&lt;/D&gt;&lt;D xsi:type="xsd:double"&gt;2.89810569430013&lt;/D&gt;&lt;D xsi:type="xsd:double"&gt;2.75830966598369&lt;/D&gt;&lt;D xsi:type="xsd:double"&gt;2.68976864034982&lt;/D&gt;&lt;D xsi:type="xsd:double"&gt;2.90102037819273&lt;/D&gt;&lt;D xsi:type="xsd:double"&gt;3.00391352307825&lt;/D&gt;&lt;D xsi:type="xsd:double"&gt;3.05685616476568&lt;/D&gt;&lt;D xsi:type="xsd:double"&gt;2.92963958763454&lt;/D&gt;&lt;D xsi:type="xsd:double"&gt;3.40086124311739&lt;/D&gt;&lt;D xsi:type="xsd:double"&gt;3.41611029906594&lt;/D&gt;&lt;D xsi:type="xsd:double"&gt;2.98818179960731&lt;/D&gt;&lt;D xsi:type="xsd:double"&gt;3.02327542846115&lt;/D&gt;&lt;D xsi:type="xsd:double"&gt;3.15949887912808&lt;/D&gt;&lt;D xsi:type="xsd:double"&gt;3.52752405127054&lt;/D&gt;&lt;D xsi:type="xsd:double"&gt;3.35807651938531&lt;/D&gt;&lt;D xsi:type="xsd:double"&gt;3.42238025638057&lt;/D&gt;&lt;D xsi:type="xsd:double"&gt;3.38506148262019&lt;/D&gt;&lt;D xsi:type="xsd:double"&gt;3.32649893888525&lt;/D&gt;&lt;D xsi:type="xsd:double"&gt;3.53848025032626&lt;/D&gt;&lt;D xsi:type="xsd:double"&gt;3.24839105494283&lt;/D&gt;&lt;D xsi:type="xsd:double"&gt;3.15759180837066&lt;/D&gt;&lt;D xsi:type="xsd:double"&gt;3.14501384294844&lt;/D&gt;&lt;D xsi:type="xsd:double"&gt;3.27905138003926&lt;/D&gt;&lt;D xsi:type="xsd:double"&gt;3.18076165682296&lt;/D&gt;&lt;D xsi:type="xsd:double"&gt;2.95029393023667&lt;/D&gt;&lt;D xsi:type="xsd:double"&gt;2.96780169636894&lt;/D&gt;&lt;D xsi:type="xsd:double"&gt;2.91453132973445&lt;/D&gt;&lt;D xsi:type="xsd:double"&gt;2.93122713853033&lt;/D&gt;&lt;D xsi:type="xsd:double"&gt;2.85886108568954&lt;/D&gt;&lt;D xsi:type="xsd:double"&gt;2.89538661344469&lt;/D&gt;&lt;D xsi:type="xsd:double"&gt;3.00549489291112&lt;/D&gt;&lt;D xsi:type="xsd:double"&gt;3.04664267387214&lt;/D&gt;&lt;D xsi:type="xsd:double"&gt;3.13337112240028&lt;/D&gt;&lt;D xsi:type="xsd:double"&gt;2.95572786132217&lt;/D&gt;&lt;D xsi:type="xsd:double"&gt;2.85286242267193&lt;/D&gt;&lt;D xsi:type="xsd:double"&gt;2.91183669553377&lt;/D&gt;&lt;D xsi:type="xsd:double"&gt;2.86620808405078&lt;/D&gt;&lt;D xsi:type="xsd:double"&gt;3.06319442444539&lt;/D&gt;&lt;D xsi:type="xsd:double"&gt;3.21628746800543&lt;/D&gt;&lt;D xsi:type="xsd:double"&gt;3.2005792268947&lt;/D&gt;&lt;D xsi:type="xsd:double"&gt;3.11958434234051&lt;/D&gt;&lt;D xsi:type="xsd:double"&gt;3.1432513267747&lt;/D&gt;&lt;D xsi:type="xsd:double"&gt;3.23754658698911&lt;/D&gt;&lt;D xsi:type="xsd:double"&gt;3.20173208428678&lt;/D&gt;&lt;D xsi:type="xsd:double"&gt;3.35158466950365&lt;/D&gt;&lt;D xsi:type="xsd:double"&gt;3.362331966612&lt;/D&gt;&lt;D xsi:type="xsd:double"&gt;3.60303171609876&lt;/D&gt;&lt;D xsi:type="xsd:double"&gt;3.66129656338555&lt;/D&gt;&lt;D xsi:type="xsd:double"&gt;3.8803184061531&lt;/D&gt;&lt;D xsi:type="xsd:double"&gt;3.65314926566842&lt;/D&gt;&lt;D xsi:type="xsd:double"&gt;3.57016461006397&lt;/D&gt;&lt;D xsi:type="xsd:double"&gt;3.47987791597743&lt;/D&gt;&lt;D xsi:type="xsd:double"&gt;3.37985280098915&lt;/D&gt;&lt;D xsi:type="xsd:double"&gt;3.5873364689708&lt;/D&gt;&lt;D xsi:type="xsd:double"&gt;3.44044000016035&lt;/D&gt;&lt;D xsi:type="xsd:double"&gt;3.62361325306647&lt;/D&gt;&lt;D xsi:type="xsd:double"&gt;3.46178579785901&lt;/D&gt;&lt;D xsi:type="xsd:double"&gt;3.49708801396196&lt;/D&gt;&lt;D xsi:type="xsd:double"&gt;3.19574749917289&lt;/D&gt;&lt;D xsi:type="xsd:double"&gt;3.13832775658941&lt;/D&gt;&lt;D xsi:type="xsd:double"&gt;3.09872815389408&lt;/D&gt;&lt;D xsi:type="xsd:double"&gt;3.05709928579735&lt;/D&gt;&lt;D xsi:type="xsd:double"&gt;3.43167760166899&lt;/D&gt;&lt;D xsi:type="xsd:double"&gt;4.00760950726393&lt;/D&gt;&lt;D xsi:type="xsd:double"&gt;3.38980304125848&lt;/D&gt;&lt;D xsi:type="xsd:double"&gt;2.78770446813248&lt;/D&gt;&lt;D xsi:type="xsd:double"&gt;2.86559149083768&lt;/D&gt;&lt;D xsi:type="xsd:double"&gt;2.85391533404865&lt;/D&gt;&lt;D xsi:type="xsd:double"&gt;2.85912471611751&lt;/D&gt;&lt;D xsi:type="xsd:double"&gt;2.84626511014034&lt;/D&gt;&lt;D xsi:type="xsd:double"&gt;2.95620146249071&lt;/D&gt;&lt;D xsi:type="xsd:double"&gt;2.77894699151276&lt;/D&gt;&lt;D xsi:type="xsd:double"&gt;2.73987852213954&lt;/D&gt;&lt;D xsi:type="xsd:double"&gt;2.72984605295561&lt;/D&gt;&lt;D xsi:type="xsd:double"&gt;2.84042654530965&lt;/D&gt;&lt;D xsi:type="xsd:double"&gt;2.69577573716266&lt;/D&gt;&lt;D xsi:type="xsd:double"&gt;2.79532634922161&lt;/D&gt;&lt;D xsi:type="xsd:double"&gt;2.7778429559406&lt;/D&gt;&lt;D xsi:type="xsd:double"&gt;2.80251261657159&lt;/D&gt;&lt;D xsi:type="xsd:double"&gt;2.81876340417636&lt;/D&gt;&lt;D xsi:type="xsd:double"&gt;2.84332633997915&lt;/D&gt;&lt;D xsi:type="xsd:double"&gt;2.99519388069895&lt;/D&gt;&lt;D xsi:type="xsd:double"&gt;2.91910874439328&lt;/D&gt;&lt;D xsi:type="xsd:double"&gt;3.15436196248588&lt;/D&gt;&lt;D xsi:type="xsd:double"&gt;2.99279755523247&lt;/D&gt;&lt;D xsi:type="xsd:double"&gt;3.24229452925837&lt;/D&gt;&lt;D xsi:type="xsd:double"&gt;3.86061467885405&lt;/D&gt;&lt;D xsi:type="xsd:double"&gt;3.53828677834836&lt;/D&gt;&lt;D xsi:type="xsd:double"&gt;3.81811085754103&lt;/D&gt;&lt;D xsi:type="xsd:double"&gt;3.72655139752754&lt;/D&gt;&lt;D xsi:type="xsd:double"&gt;4.34659775906381&lt;/D&gt;&lt;D xsi:type="xsd:double"&gt;3.98833582101205&lt;/D&gt;&lt;D xsi:type="xsd:double"&gt;4.13837661745278&lt;/D&gt;&lt;D xsi:type="xsd:double"&gt;4.34182474152943&lt;/D&gt;&lt;D xsi:type="xsd:double"&gt;4.06163412591048&lt;/D&gt;&lt;D xsi:type="xsd:double"&gt;3.73389985165852&lt;/D&gt;&lt;D xsi:type="xsd:double"&gt;3.67556316767041&lt;/D&gt;&lt;D xsi:type="xsd:double"&gt;3.4258411305255&lt;/D&gt;&lt;D xsi:type="xsd:double"&gt;3.48240193507943&lt;/D&gt;&lt;D xsi:type="xsd:double"&gt;3.5572751177571&lt;/D&gt;&lt;D xsi:type="xsd:double"&gt;3.54027754351364&lt;/D&gt;&lt;D xsi:type="xsd:double"&gt;3.64055686570529&lt;/D&gt;&lt;D xsi:type="xsd:double"&gt;3.68262908346689&lt;/D&gt;&lt;D xsi:type="xsd:double"&gt;3.70327429974667&lt;/D&gt;&lt;D xsi:type="xsd:double"&gt;3.73791057119529&lt;/D&gt;&lt;D xsi:type="xsd:double"&gt;3.94133021129647&lt;/D&gt;&lt;D xsi:type="xsd:double"&gt;3.93031420690237&lt;/D&gt;&lt;D xsi:type="xsd:double"&gt;3.58365651407781&lt;/D&gt;&lt;D xsi:type="xsd:double"&gt;3.60242301858413&lt;/D&gt;&lt;D xsi:type="xsd:double"&gt;3.53445435268177&lt;/D&gt;&lt;D xsi:type="xsd:double"&gt;3.3495797779176&lt;/D&gt;&lt;D xsi:type="xsd:double"&gt;3.3075656858496&lt;/D&gt;&lt;D xsi:type="xsd:double"&gt;3.38204830887383&lt;/D&gt;&lt;D xsi:type="xsd:double"&gt;3.3532144328353&lt;/D&gt;&lt;D xsi:type="xsd:double"&gt;3.38027678131474&lt;/D&gt;&lt;D xsi:type="xsd:double"&gt;3.63143393933607&lt;/D&gt;&lt;D xsi:type="xsd:double"&gt;3.33287580676576&lt;/D&gt;&lt;/FQL&gt;&lt;FQL&gt;&lt;Q&gt;ENZL^JULIAN(FMA_DIV_YLD(LTMA,-10AY,0,AM,"PORTAGG","MEANR").DATES)&lt;/Q&gt;&lt;R&gt;121&lt;/R&gt;&lt;C&gt;1&lt;/C&gt;&lt;D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xsi:type="xsd:long"&gt;45534&lt;/D&gt;&lt;/FQL&gt;&lt;FQL&gt;&lt;Q&gt;WL-FDS^FG_PRICE(0)&lt;/Q&gt;&lt;R&gt;1&lt;/R&gt;&lt;C&gt;1&lt;/C&gt;&lt;D xsi:type="xsd:double"&gt;536.8&lt;/D&gt;&lt;/FQL&gt;&lt;FQL&gt;&lt;Q&gt;NI-FDS^FG_PRICE(0)&lt;/Q&gt;&lt;R&gt;1&lt;/R&gt;&lt;C&gt;1&lt;/C&gt;&lt;D xsi:type="xsd:double"&gt;15770&lt;/D&gt;&lt;/FQL&gt;&lt;FQL&gt;&lt;Q&gt;CPALM-FDS^FG_PRICE(0)&lt;/Q&gt;&lt;R&gt;1&lt;/R&gt;&lt;C&gt;1&lt;/C&gt;&lt;D xsi:type="xsd:double"&gt;4021&lt;/D&gt;&lt;/FQL&gt;&lt;FQL&gt;&lt;Q&gt;EWU^FG_COMPANY_NAME&lt;/Q&gt;&lt;R&gt;1&lt;/R&gt;&lt;C&gt;1&lt;/C&gt;&lt;D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xsi:type="xsd:double"&gt;6.90622571605503&lt;/D&gt;&lt;/FQL&gt;&lt;FQL&gt;&lt;Q&gt;CC_DE^FG_COMPANY_NAME&lt;/Q&gt;&lt;R&gt;1&lt;/R&gt;&lt;C&gt;1&lt;/C&gt;&lt;D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xsi:type="xsd:double"&gt;-2.2987187&lt;/D&gt;&lt;/FQL&gt;&lt;FQL&gt;&lt;Q&gt;USDCHF^FG_PRICE_CHANGE(0,-1AM)&lt;/Q&gt;&lt;R&gt;1&lt;/R&gt;&lt;C&gt;1&lt;/C&gt;&lt;D xsi:type="xsd:double"&gt;-0.07067919&lt;/D&gt;&lt;/FQL&gt;&lt;FQL&gt;&lt;Q&gt;USDEUR^FG_PRICE_CHANGE(0,-1AM)&lt;/Q&gt;&lt;R&gt;1&lt;/R&gt;&lt;C&gt;1&lt;/C&gt;&lt;D xsi:type="xsd:double"&gt;-0.89809895&lt;/D&gt;&lt;/FQL&gt;&lt;FQL&gt;&lt;Q&gt;USDAUD^FG_PRICE_CHANGE(0,-1AM)&lt;/Q&gt;&lt;R&gt;1&lt;/R&gt;&lt;C&gt;1&lt;/C&gt;&lt;D xsi:type="xsd:double"&gt;-3.6819398&lt;/D&gt;&lt;/FQL&gt;&lt;FQL&gt;&lt;Q&gt;SPY^FMA_EPS(NTMA,-20AY,0,CY,,"PORTAGG","MEANR")&lt;/Q&gt;&lt;R&gt;20&lt;/R&gt;&lt;C&gt;1&lt;/C&gt;&lt;D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xsi:type="xsd:double"&gt;24.3449867619937&lt;/D&gt;&lt;/FQL&gt;&lt;FQL&gt;&lt;Q&gt;EWU^P_PRICE_RETURNS_PR('52W',2,-10AY,0,AM)&lt;/Q&gt;&lt;R&gt;121&lt;/R&gt;&lt;C&gt;1&lt;/C&gt;&lt;D xsi:type="xsd:double"&gt;12.805653&lt;/D&gt;&lt;D xsi:type="xsd:double"&gt;2.785194&lt;/D&gt;&lt;D xsi:type="xsd:double"&gt;-1.2990236&lt;/D&gt;&lt;D xsi:type="xsd:double"&gt;1.3268352&lt;/D&gt;&lt;D xsi:type="xsd:double"&gt;-9.710008&lt;/D&gt;&lt;D xsi:type="xsd:double"&gt;1.729238&lt;/D&gt;&lt;D xsi:type="xsd:double"&gt;-4.043722&lt;/D&gt;&lt;D xsi:type="xsd:double"&gt;-5.8742704&lt;/D&gt;&lt;D xsi:type="xsd:double"&gt;-6.174117&lt;/D&gt;&lt;D xsi:type="xsd:double"&gt;-6.970179&lt;/D&gt;&lt;D xsi:type="xsd:double"&gt;-9.894401&lt;/D&gt;&lt;D xsi:type="xsd:double"&gt;-4.233885&lt;/D&gt;&lt;D xsi:type="xsd:double"&gt;-16.781504&lt;/D&gt;&lt;D xsi:type="xsd:double"&gt;-5.7269154&lt;/D&gt;&lt;D xsi:type="xsd:double"&gt;-4.779303&lt;/D&gt;&lt;D xsi:type="xsd:double"&gt;-7.2867928&lt;/D&gt;&lt;D xsi:type="xsd:double"&gt;-5.5098057&lt;/D&gt;&lt;D xsi:type="xsd:double"&gt;-17.347252&lt;/D&gt;&lt;D xsi:type="xsd:double"&gt;-14.261234&lt;/D&gt;&lt;D xsi:type="xsd:double"&gt;-12.95957&lt;/D&gt;&lt;D xsi:type="xsd:double"&gt;-13.508349&lt;/D&gt;&lt;D xsi:type="xsd:double"&gt;-12.084693&lt;/D&gt;&lt;D xsi:type="xsd:double"&gt;-14.649046&lt;/D&gt;&lt;D xsi:type="xsd:double"&gt;-12.6435995&lt;/D&gt;&lt;D xsi:type="xsd:double"&gt;1.2027383&lt;/D&gt;&lt;D xsi:type="xsd:double"&gt;-3.2212973&lt;/D&gt;&lt;D xsi:type="xsd:double"&gt;-12.776971&lt;/D&gt;&lt;D xsi:type="xsd:double"&gt;-6.0851455&lt;/D&gt;&lt;D xsi:type="xsd:double"&gt;2.706015&lt;/D&gt;&lt;D xsi:type="xsd:double"&gt;8.14364&lt;/D&gt;&lt;D xsi:type="xsd:double"&gt;7.546413&lt;/D&gt;&lt;D xsi:type="xsd:double"&gt;9.873449&lt;/D&gt;&lt;D xsi:type="xsd:double"&gt;10.893464&lt;/D&gt;&lt;D xsi:type="xsd:double"&gt;10.910225&lt;/D&gt;&lt;D xsi:type="xsd:double"&gt;15.122784&lt;/D&gt;&lt;D xsi:type="xsd:double"&gt;14.444172&lt;/D&gt;&lt;D xsi:type="xsd:double"&gt;7.881975&lt;/D&gt;&lt;D xsi:type="xsd:double"&gt;13.215804&lt;/D&gt;&lt;D xsi:type="xsd:double"&gt;21.388126&lt;/D&gt;&lt;D xsi:type="xsd:double"&gt;17.866575&lt;/D&gt;&lt;D xsi:type="xsd:double"&gt;21.03852&lt;/D&gt;&lt;D xsi:type="xsd:double"&gt;14.228654&lt;/D&gt;&lt;D xsi:type="xsd:double"&gt;12.533653&lt;/D&gt;&lt;D xsi:type="xsd:double"&gt;14.0764&lt;/D&gt;&lt;D xsi:type="xsd:double"&gt;12.908363&lt;/D&gt;&lt;D xsi:type="xsd:double"&gt;8.643007&lt;/D&gt;&lt;D xsi:type="xsd:double"&gt;9.037483&lt;/D&gt;&lt;D xsi:type="xsd:double"&gt;4.6163917&lt;/D&gt;&lt;D xsi:type="xsd:double"&gt;2.8281689&lt;/D&gt;&lt;D xsi:type="xsd:double"&gt;0.7668257&lt;/D&gt;&lt;D xsi:type="xsd:double"&gt;-2.9005527&lt;/D&gt;&lt;D xsi:type="xsd:double"&gt;-6.9810333&lt;/D&gt;&lt;D xsi:type="xsd:double"&gt;-13.488388&lt;/D&gt;&lt;D xsi:type="xsd:double"&gt;-3.1674922&lt;/D&gt;&lt;D xsi:type="xsd:double"&gt;-1.0374665&lt;/D&gt;&lt;D xsi:type="xsd:double"&gt;-0.027036667&lt;/D&gt;&lt;D xsi:type="xsd:double"&gt;-1.5184402&lt;/D&gt;&lt;D xsi:type="xsd:double"&gt;-7.3089895&lt;/D&gt;&lt;D xsi:type="xsd:double"&gt;-2.4995625&lt;/D&gt;&lt;D xsi:type="xsd:double"&gt;-9.200448&lt;/D&gt;&lt;D xsi:type="xsd:double"&gt;-2.538234&lt;/D&gt;&lt;D xsi:type="xsd:double"&gt;-5.0047216&lt;/D&gt;&lt;D xsi:type="xsd:double"&gt;6.2300444&lt;/D&gt;&lt;D xsi:type="xsd:double"&gt;9.770417&lt;/D&gt;&lt;D xsi:type="xsd:double"&gt;21.152996&lt;/D&gt;&lt;D xsi:type="xsd:double"&gt;8.050728&lt;/D&gt;&lt;D xsi:type="xsd:double"&gt;-6.0965242&lt;/D&gt;&lt;D xsi:type="xsd:double"&gt;-30.456179&lt;/D&gt;&lt;D xsi:type="xsd:double"&gt;-23.769844&lt;/D&gt;&lt;D xsi:type="xsd:double"&gt;-9.357876&lt;/D&gt;&lt;D xsi:type="xsd:double"&gt;-17.175371&lt;/D&gt;&lt;D xsi:type="xsd:double"&gt;-7.665336&lt;/D&gt;&lt;D xsi:type="xsd:double"&gt;-12.353259&lt;/D&gt;&lt;D xsi:type="xsd:double"&gt;-11.969519&lt;/D&gt;&lt;D xsi:type="xsd:double"&gt;-18.226254&lt;/D&gt;&lt;D xsi:type="xsd:double"&gt;-5.536139&lt;/D&gt;&lt;D xsi:type="xsd:double"&gt;-8.547783&lt;/D&gt;&lt;D xsi:type="xsd:double"&gt;-7.5579405&lt;/D&gt;&lt;D xsi:type="xsd:double"&gt;9.059322&lt;/D&gt;&lt;D xsi:type="xsd:double"&gt;46.163795&lt;/D&gt;&lt;D xsi:type="xsd:double"&gt;37.66614&lt;/D&gt;&lt;D xsi:type="xsd:double"&gt;28.433395&lt;/D&gt;&lt;D xsi:type="xsd:double"&gt;30.004692&lt;/D&gt;&lt;D xsi:type="xsd:double"&gt;28.347075&lt;/D&gt;&lt;D xsi:type="xsd:double"&gt;32.05025&lt;/D&gt;&lt;D xsi:type="xsd:double"&gt;28.89397&lt;/D&gt;&lt;D xsi:type="xsd:double"&gt;32.49023&lt;/D&gt;&lt;D xsi:type="xsd:double"&gt;12.290692&lt;/D&gt;&lt;D xsi:type="xsd:double"&gt;16.518879&lt;/D&gt;&lt;D xsi:type="xsd:double"&gt;20.306896&lt;/D&gt;&lt;D xsi:type="xsd:double"&gt;6.2824607&lt;/D&gt;&lt;D xsi:type="xsd:double"&gt;10.511053&lt;/D&gt;&lt;D xsi:type="xsd:double"&gt;0.9294987&lt;/D&gt;&lt;D xsi:type="xsd:double"&gt;1.3152957&lt;/D&gt;&lt;D xsi:type="xsd:double"&gt;-8.123809&lt;/D&gt;&lt;D xsi:type="xsd:double"&gt;-3.805846&lt;/D&gt;&lt;D xsi:type="xsd:double"&gt;-11.10031&lt;/D&gt;&lt;D xsi:type="xsd:double"&gt;-12.015772&lt;/D&gt;&lt;D xsi:type="xsd:double"&gt;-9.713644&lt;/D&gt;&lt;D xsi:type="xsd:double"&gt;2.692628&lt;/D&gt;&lt;D xsi:type="xsd:double"&gt;-4.7282457&lt;/D&gt;&lt;D xsi:type="xsd:double"&gt;-2.7380228&lt;/D&gt;&lt;D xsi:type="xsd:double"&gt;3.1390548&lt;/D&gt;&lt;D xsi:type="xsd:double"&gt;-0.2327621&lt;/D&gt;&lt;D xsi:type="xsd:double"&gt;9.295464&lt;/D&gt;&lt;D xsi:type="xsd:double"&gt;1.9451141&lt;/D&gt;&lt;D xsi:type="xsd:double"&gt;13.597118&lt;/D&gt;&lt;D xsi:type="xsd:double"&gt;8.639622&lt;/D&gt;&lt;D xsi:type="xsd:double"&gt;15.559185&lt;/D&gt;&lt;D xsi:type="xsd:double"&gt;17.14058&lt;/D&gt;&lt;D xsi:type="xsd:double"&gt;17.281092&lt;/D&gt;&lt;D xsi:type="xsd:double"&gt;5.78897&lt;/D&gt;&lt;D xsi:type="xsd:double"&gt;10.483503&lt;/D&gt;&lt;D xsi:type="xsd:double"&gt;4.159951&lt;/D&gt;&lt;D xsi:type="xsd:double"&gt;4.5762777&lt;/D&gt;&lt;D xsi:type="xsd:double"&gt;8.713055&lt;/D&gt;&lt;D xsi:type="xsd:double"&gt;10.247922&lt;/D&gt;&lt;D xsi:type="xsd:double"&gt;16.509592&lt;/D&gt;&lt;D xsi:type="xsd:double"&gt;16.160715&lt;/D&gt;&lt;D xsi:type="xsd:double"&gt;11.173307&lt;/D&gt;&lt;D xsi:type="xsd:double"&gt;21.235107&lt;/D&gt;&lt;/FQL&gt;&lt;FQL&gt;&lt;Q&gt;EWJ^FG_TOTAL_RETURNC(-10AY,0,AM)&lt;/Q&gt;&lt;R&gt;121&lt;/R&gt;&lt;C&gt;1&lt;/C&gt;&lt;D xsi:type="xsd:double"&gt;0.16920567&lt;/D&gt;&lt;D xsi:type="xsd:double"&gt;-2.8716207&lt;/D&gt;&lt;D xsi:type="xsd:double"&gt;2.2608757&lt;/D&gt;&lt;D xsi:type="xsd:double"&gt;-0.08503795&lt;/D&gt;&lt;D xsi:type="xsd:double"&gt;-4.7191677&lt;/D&gt;&lt;D xsi:type="xsd:double"&gt;5.570531&lt;/D&gt;&lt;D xsi:type="xsd:double"&gt;4.9361706&lt;/D&gt;&lt;D xsi:type="xsd:double"&gt;2.9197097&lt;/D&gt;&lt;D xsi:type="xsd:double"&gt;1.1032343&lt;/D&gt;&lt;D xsi:type="xsd:double"&gt;1.0132551&lt;/D&gt;&lt;D xsi:type="xsd:double"&gt;0.039219856&lt;/D&gt;&lt;D xsi:type="xsd:double"&gt;0.31007528&lt;/D&gt;&lt;D xsi:type="xsd:double"&gt;-11.205566&lt;/D&gt;&lt;D xsi:type="xsd:double"&gt;3.9164424&lt;/D&gt;&lt;D xsi:type="xsd:double"&gt;4.1038632&lt;/D&gt;&lt;D xsi:type="xsd:double"&gt;-0.08045435&lt;/D&gt;&lt;D xsi:type="xsd:double"&gt;-2.0294547&lt;/D&gt;&lt;D xsi:type="xsd:double"&gt;-9.354305&lt;/D&gt;&lt;D xsi:type="xsd:double"&gt;5.205488&lt;/D&gt;&lt;D xsi:type="xsd:double"&gt;-5.46875&lt;/D&gt;&lt;D xsi:type="xsd:double"&gt;5.417812&lt;/D&gt;&lt;D xsi:type="xsd:double"&gt;2.1777034&lt;/D&gt;&lt;D xsi:type="xsd:double"&gt;-1.3546884&lt;/D&gt;&lt;D xsi:type="xsd:double"&gt;5.4007053&lt;/D&gt;&lt;D xsi:type="xsd:double"&gt;2.9752016&lt;/D&gt;&lt;D xsi:type="xsd:double"&gt;0.4012823&lt;/D&gt;&lt;D xsi:type="xsd:double"&gt;-1.0391712&lt;/D&gt;&lt;D xsi:type="xsd:double"&gt;0.080776215&lt;/D&gt;&lt;D xsi:type="xsd:double"&gt;3.1734467&lt;/D&gt;&lt;D xsi:type="xsd:double"&gt;1.0090947&lt;/D&gt;&lt;D xsi:type="xsd:double"&gt;0.6268382&lt;/D&gt;&lt;D xsi:type="xsd:double"&gt;-0.2919972&lt;/D&gt;&lt;D xsi:type="xsd:double"&gt;3.0261636&lt;/D&gt;&lt;D xsi:type="xsd:double"&gt;3.6384225&lt;/D&gt;&lt;D xsi:type="xsd:double"&gt;-1.7297387&lt;/D&gt;&lt;D xsi:type="xsd:double"&gt;3.258419&lt;/D&gt;&lt;D xsi:type="xsd:double"&gt;-1.6140699&lt;/D&gt;&lt;D xsi:type="xsd:double"&gt;3.2626748&lt;/D&gt;&lt;D xsi:type="xsd:double"&gt;5.658686&lt;/D&gt;&lt;D xsi:type="xsd:double"&gt;-0.05068183&lt;/D&gt;&lt;D xsi:type="xsd:double"&gt;5.570805&lt;/D&gt;&lt;D xsi:type="xsd:double"&gt;-4.3036757&lt;/D&gt;&lt;D xsi:type="xsd:double"&gt;1.4653921&lt;/D&gt;&lt;D xsi:type="xsd:double"&gt;0.54780245&lt;/D&gt;&lt;D xsi:type="xsd:double"&gt;0.26415586&lt;/D&gt;&lt;D xsi:type="xsd:double"&gt;-0.54338574&lt;/D&gt;&lt;D xsi:type="xsd:double"&gt;-5.173719&lt;/D&gt;&lt;D xsi:type="xsd:double"&gt;3.0617595&lt;/D&gt;&lt;D xsi:type="xsd:double"&gt;-2.8683603&lt;/D&gt;&lt;D xsi:type="xsd:double"&gt;4.007733&lt;/D&gt;&lt;D xsi:type="xsd:double"&gt;-7.3516965&lt;/D&gt;&lt;D xsi:type="xsd:double"&gt;-1.4593184&lt;/D&gt;&lt;D xsi:type="xsd:double"&gt;-2.1159828&lt;/D&gt;&lt;D xsi:type="xsd:double"&gt;3.678298&lt;/D&gt;&lt;D xsi:type="xsd:double"&gt;0&lt;/D&gt;&lt;D xsi:type="xsd:double"&gt;1.7830849&lt;/D&gt;&lt;D xsi:type="xsd:double"&gt;1.0655642&lt;/D&gt;&lt;D xsi:type="xsd:double"&gt;-4.092211&lt;/D&gt;&lt;D xsi:type="xsd:double"&gt;4.254627&lt;/D&gt;&lt;D xsi:type="xsd:double"&gt;-4.9233556&lt;/D&gt;&lt;D xsi:type="xsd:double"&gt;3.6418796&lt;/D&gt;&lt;D xsi:type="xsd:double"&gt;3.806734&lt;/D&gt;&lt;D xsi:type="xsd:double"&gt;5.3243995&lt;/D&gt;&lt;D xsi:type="xsd:double"&gt;0.38499832&lt;/D&gt;&lt;D xsi:type="xsd:double"&gt;-0.11164546&lt;/D&gt;&lt;D xsi:type="xsd:double"&gt;0.67566633&lt;/D&gt;&lt;D xsi:type="xsd:double"&gt;-10.889256&lt;/D&gt;&lt;D xsi:type="xsd:double"&gt;-12.31407&lt;/D&gt;&lt;D xsi:type="xsd:double"&gt;9.705818&lt;/D&gt;&lt;D xsi:type="xsd:double"&gt;11.685265&lt;/D&gt;&lt;D xsi:type="xsd:double"&gt;-2.5371432&lt;/D&gt;&lt;D xsi:type="xsd:double"&gt;1.5406966&lt;/D&gt;&lt;D xsi:type="xsd:double"&gt;3.6237001&lt;/D&gt;&lt;D xsi:type="xsd:double"&gt;2.101636&lt;/D&gt;&lt;D xsi:type="xsd:double"&gt;3.7118316&lt;/D&gt;&lt;D xsi:type="xsd:double"&gt;7.4670553&lt;/D&gt;&lt;D xsi:type="xsd:double"&gt;2.397859&lt;/D&gt;&lt;D xsi:type="xsd:double"&gt;2.7753115&lt;/D&gt;&lt;D xsi:type="xsd:double"&gt;-1.5740037&lt;/D&gt;&lt;D xsi:type="xsd:double"&gt;2.6701927&lt;/D&gt;&lt;D xsi:type="xsd:double"&gt;-2.58646&lt;/D&gt;&lt;D xsi:type="xsd:double"&gt;2.0243526&lt;/D&gt;&lt;D xsi:type="xsd:double"&gt;-1.6413033&lt;/D&gt;&lt;D xsi:type="xsd:double"&gt;0.07362366&lt;/D&gt;&lt;D xsi:type="xsd:double"&gt;5.6650996&lt;/D&gt;&lt;D xsi:type="xsd:double"&gt;-4.7904134&lt;/D&gt;&lt;D xsi:type="xsd:double"&gt;2.910626&lt;/D&gt;&lt;D xsi:type="xsd:double"&gt;-4.263788&lt;/D&gt;&lt;D xsi:type="xsd:double"&gt;1.6887784&lt;/D&gt;&lt;D xsi:type="xsd:double"&gt;-4.999995&lt;/D&gt;&lt;D xsi:type="xsd:double"&gt;-4.7337294&lt;/D&gt;&lt;D xsi:type="xsd:double"&gt;-0.6211221&lt;/D&gt;&lt;D xsi:type="xsd:double"&gt;-7.121706&lt;/D&gt;&lt;D xsi:type="xsd:double"&gt;0.95624924&lt;/D&gt;&lt;D xsi:type="xsd:double"&gt;-6.638008&lt;/D&gt;&lt;D xsi:type="xsd:double"&gt;4.932654&lt;/D&gt;&lt;D xsi:type="xsd:double"&gt;-5.3155003&lt;/D&gt;&lt;D xsi:type="xsd:double"&gt;-3.0360878&lt;/D&gt;&lt;D xsi:type="xsd:double"&gt;0.17724037&lt;/D&gt;&lt;D xsi:type="xsd:double"&gt;7.646942&lt;/D&gt;&lt;D xsi:type="xsd:double"&gt;-2.2119284&lt;/D&gt;&lt;D xsi:type="xsd:double"&gt;8.66555&lt;/D&gt;&lt;D xsi:type="xsd:double"&gt;-1.1712015&lt;/D&gt;&lt;D xsi:type="xsd:double"&gt;1.1850834&lt;/D&gt;&lt;D xsi:type="xsd:double"&gt;2.5318623&lt;/D&gt;&lt;D xsi:type="xsd:double"&gt;3.779602&lt;/D&gt;&lt;D xsi:type="xsd:double"&gt;0.3799677&lt;/D&gt;&lt;D xsi:type="xsd:double"&gt;0.3247738&lt;/D&gt;&lt;D xsi:type="xsd:double"&gt;0.46941042&lt;/D&gt;&lt;D xsi:type="xsd:double"&gt;-4.575479&lt;/D&gt;&lt;D xsi:type="xsd:double"&gt;4.6766877&lt;/D&gt;&lt;D xsi:type="xsd:double"&gt;0.032258034&lt;/D&gt;&lt;D xsi:type="xsd:double"&gt;3.878522&lt;/D&gt;&lt;D xsi:type="xsd:double"&gt;4.187&lt;/D&gt;&lt;D xsi:type="xsd:double"&gt;6.2093973&lt;/D&gt;&lt;D xsi:type="xsd:double"&gt;-0.61166286&lt;/D&gt;&lt;D xsi:type="xsd:double"&gt;-0.8730531&lt;/D&gt;&lt;D xsi:type="xsd:double"&gt;0.02887249&lt;/D&gt;&lt;D xsi:type="xsd:double"&gt;1.7362118&lt;/D&gt;&lt;D xsi:type="xsd:double"&gt;-9.333902&lt;/D&gt;&lt;D xsi:type="xsd:double"&gt;11.272276&lt;/D&gt;&lt;/FQL&gt;&lt;FQL&gt;&lt;Q&gt;EWC^FMA_DIV_YLD(NTMA,-10AY,0,AM,"PORTAGG","MEANR")&lt;/Q&gt;&lt;R&gt;121&lt;/R&gt;&lt;C&gt;1&lt;/C&gt;&lt;D xsi:type="xsd:double"&gt;2.7569493359575&lt;/D&gt;&lt;D xsi:type="xsd:double"&gt;2.91369474506466&lt;/D&gt;&lt;D xsi:type="xsd:double"&gt;2.98291810351288&lt;/D&gt;&lt;D xsi:type="xsd:double"&gt;2.98355777834539&lt;/D&gt;&lt;D xsi:type="xsd:double"&gt;2.98502427627527&lt;/D&gt;&lt;D xsi:type="xsd:double"&gt;2.86905746511255&lt;/D&gt;&lt;D xsi:type="xsd:double"&gt;2.87806253484192&lt;/D&gt;&lt;D xsi:type="xsd:double"&gt;2.88985059263069&lt;/D&gt;&lt;D xsi:type="xsd:double"&gt;2.85459050645791&lt;/D&gt;&lt;D xsi:type="xsd:double"&gt;2.91074862865312&lt;/D&gt;&lt;D xsi:type="xsd:double"&gt;3.0015151753047&lt;/D&gt;&lt;D xsi:type="xsd:double"&gt;3.05560907347182&lt;/D&gt;&lt;D xsi:type="xsd:double"&gt;3.25660419980678&lt;/D&gt;&lt;D xsi:type="xsd:double"&gt;3.25862210016123&lt;/D&gt;&lt;D xsi:type="xsd:double"&gt;3.26294104332155&lt;/D&gt;&lt;D xsi:type="xsd:double"&gt;3.31273288692691&lt;/D&gt;&lt;D xsi:type="xsd:double"&gt;3.3876881002477&lt;/D&gt;&lt;D xsi:type="xsd:double"&gt;3.38575422336119&lt;/D&gt;&lt;D xsi:type="xsd:double"&gt;3.25532814973938&lt;/D&gt;&lt;D xsi:type="xsd:double"&gt;3.20527689415364&lt;/D&gt;&lt;D xsi:type="xsd:double"&gt;3.12901213857013&lt;/D&gt;&lt;D xsi:type="xsd:double"&gt;3.01468549032031&lt;/D&gt;&lt;D xsi:type="xsd:double"&gt;3.04879083199092&lt;/D&gt;&lt;D xsi:type="xsd:double"&gt;2.96718892835535&lt;/D&gt;&lt;D xsi:type="xsd:double"&gt;2.93570045645377&lt;/D&gt;&lt;D xsi:type="xsd:double"&gt;2.95039288245722&lt;/D&gt;&lt;D xsi:type="xsd:double"&gt;2.99276323441794&lt;/D&gt;&lt;D xsi:type="xsd:double"&gt;2.87887754759663&lt;/D&gt;&lt;D xsi:type="xsd:double"&gt;2.80042614073899&lt;/D&gt;&lt;D xsi:type="xsd:double"&gt;2.82487684845552&lt;/D&gt;&lt;D xsi:type="xsd:double"&gt;2.87954070619418&lt;/D&gt;&lt;D xsi:type="xsd:double"&gt;2.90829326549265&lt;/D&gt;&lt;D xsi:type="xsd:double"&gt;2.93545696984261&lt;/D&gt;&lt;D xsi:type="xsd:double"&gt;2.98857814714426&lt;/D&gt;&lt;D xsi:type="xsd:double"&gt;3.05331027037712&lt;/D&gt;&lt;D xsi:type="xsd:double"&gt;3.01971169312734&lt;/D&gt;&lt;D xsi:type="xsd:double"&gt;3.09878854734147&lt;/D&gt;&lt;D xsi:type="xsd:double"&gt;2.9517243569289&lt;/D&gt;&lt;D xsi:type="xsd:double"&gt;2.91559582201892&lt;/D&gt;&lt;D xsi:type="xsd:double"&gt;2.9447308034981&lt;/D&gt;&lt;D xsi:type="xsd:double"&gt;2.88691410143745&lt;/D&gt;&lt;D xsi:type="xsd:double"&gt;3.09688730224804&lt;/D&gt;&lt;D xsi:type="xsd:double"&gt;3.13529209314988&lt;/D&gt;&lt;D xsi:type="xsd:double"&gt;3.19157194929253&lt;/D&gt;&lt;D xsi:type="xsd:double"&gt;3.13343568726582&lt;/D&gt;&lt;D xsi:type="xsd:double"&gt;3.08595374845921&lt;/D&gt;&lt;D xsi:type="xsd:double"&gt;3.0788951840913&lt;/D&gt;&lt;D xsi:type="xsd:double"&gt;3.07070010637545&lt;/D&gt;&lt;D xsi:type="xsd:double"&gt;3.14798051946267&lt;/D&gt;&lt;D xsi:type="xsd:double"&gt;3.19796068151106&lt;/D&gt;&lt;D xsi:type="xsd:double"&gt;3.36990501570333&lt;/D&gt;&lt;D xsi:type="xsd:double"&gt;3.40802649006384&lt;/D&gt;&lt;D xsi:type="xsd:double"&gt;3.57435364282132&lt;/D&gt;&lt;D xsi:type="xsd:double"&gt;3.30273895880504&lt;/D&gt;&lt;D xsi:type="xsd:double"&gt;3.2598296553575&lt;/D&gt;&lt;D xsi:type="xsd:double"&gt;3.21620762299097&lt;/D&gt;&lt;D xsi:type="xsd:double"&gt;3.22124880660834&lt;/D&gt;&lt;D xsi:type="xsd:double"&gt;3.34405834405472&lt;/D&gt;&lt;D xsi:type="xsd:double"&gt;3.29319282279123&lt;/D&gt;&lt;D xsi:type="xsd:double"&gt;3.4042426965488&lt;/D&gt;&lt;D xsi:type="xsd:double"&gt;3.35575151914468&lt;/D&gt;&lt;D xsi:type="xsd:double"&gt;3.38862059274525&lt;/D&gt;&lt;D xsi:type="xsd:double"&gt;3.31327770252295&lt;/D&gt;&lt;D xsi:type="xsd:double"&gt;3.2937512417143&lt;/D&gt;&lt;D xsi:type="xsd:double"&gt;3.26432854776536&lt;/D&gt;&lt;D xsi:type="xsd:double"&gt;3.21256939983407&lt;/D&gt;&lt;D xsi:type="xsd:</t>
        </r>
      </text>
    </comment>
    <comment ref="A9" authorId="0" shapeId="0" xr:uid="{1F9F14C1-9902-453D-B640-52C8DEA67558}">
      <text>
        <r>
          <rPr>
            <b/>
            <sz val="9"/>
            <color indexed="81"/>
            <rFont val="Tahoma"/>
            <charset val="1"/>
          </rPr>
          <t>double"&gt;3.49198627324756&lt;/D&gt;&lt;D xsi:type="xsd:double"&gt;4.42740933450196&lt;/D&gt;&lt;D xsi:type="xsd:double"&gt;3.86688955508866&lt;/D&gt;&lt;D xsi:type="xsd:double"&gt;3.4679865140888&lt;/D&gt;&lt;D xsi:type="xsd:double"&gt;3.5263001010409&lt;/D&gt;&lt;D xsi:type="xsd:double"&gt;3.35120681562819&lt;/D&gt;&lt;D xsi:type="xsd:double"&gt;3.41112968466877&lt;/D&gt;&lt;D xsi:type="xsd:double"&gt;3.39349179333898&lt;/D&gt;&lt;D xsi:type="xsd:double"&gt;3.41143268281723&lt;/D&gt;&lt;D xsi:type="xsd:double"&gt;3.12503235027304&lt;/D&gt;&lt;D xsi:type="xsd:double"&gt;3.08669152581222&lt;/D&gt;&lt;D xsi:type="xsd:double"&gt;3.00291213988079&lt;/D&gt;&lt;D xsi:type="xsd:double"&gt;2.91776358027713&lt;/D&gt;&lt;D xsi:type="xsd:double"&gt;2.79458225188505&lt;/D&gt;&lt;D xsi:type="xsd:double"&gt;2.75213999575613&lt;/D&gt;&lt;D xsi:type="xsd:double"&gt;2.5945381468635&lt;/D&gt;&lt;D xsi:type="xsd:double"&gt;2.70419184812494&lt;/D&gt;&lt;D xsi:type="xsd:double"&gt;2.69257167187415&lt;/D&gt;&lt;D xsi:type="xsd:double"&gt;2.71305785779172&lt;/D&gt;&lt;D xsi:type="xsd:double"&gt;2.81882121508282&lt;/D&gt;&lt;D xsi:type="xsd:double"&gt;2.71077423394695&lt;/D&gt;&lt;D xsi:type="xsd:double"&gt;2.87145110775974&lt;/D&gt;&lt;D xsi:type="xsd:double"&gt;2.80774615162012&lt;/D&gt;&lt;D xsi:type="xsd:double"&gt;2.80362679737215&lt;/D&gt;&lt;D xsi:type="xsd:double"&gt;2.84557885474321&lt;/D&gt;&lt;D xsi:type="xsd:double"&gt;2.8299582851286&lt;/D&gt;&lt;D xsi:type="xsd:double"&gt;3.0893708810302&lt;/D&gt;&lt;D xsi:type="xsd:double"&gt;3.10242999425018&lt;/D&gt;&lt;D xsi:type="xsd:double"&gt;3.43572935807429&lt;/D&gt;&lt;D xsi:type="xsd:double"&gt;3.34191756081081&lt;/D&gt;&lt;D xsi:type="xsd:double"&gt;3.47749931269678&lt;/D&gt;&lt;D xsi:type="xsd:double"&gt;3.48595133453479&lt;/D&gt;&lt;D xsi:type="xsd:double"&gt;3.46403487056566&lt;/D&gt;&lt;D xsi:type="xsd:double"&gt;3.31970555528099&lt;/D&gt;&lt;D xsi:type="xsd:double"&gt;3.44926428745885&lt;/D&gt;&lt;D xsi:type="xsd:double"&gt;3.2543708724161&lt;/D&gt;&lt;D xsi:type="xsd:double"&gt;3.28701411032518&lt;/D&gt;&lt;D xsi:type="xsd:double"&gt;3.32933382987866&lt;/D&gt;&lt;D xsi:type="xsd:double"&gt;3.24659257502241&lt;/D&gt;&lt;D xsi:type="xsd:double"&gt;3.32211306411161&lt;/D&gt;&lt;D xsi:type="xsd:double"&gt;3.25522621725015&lt;/D&gt;&lt;D xsi:type="xsd:double"&gt;3.44575030895522&lt;/D&gt;&lt;D xsi:type="xsd:double"&gt;3.46952299550605&lt;/D&gt;&lt;D xsi:type="xsd:double"&gt;3.72200864249963&lt;/D&gt;&lt;D xsi:type="xsd:double"&gt;3.6149891933657&lt;/D&gt;&lt;D xsi:type="xsd:double"&gt;3.45223537884877&lt;/D&gt;&lt;D xsi:type="xsd:double"&gt;3.35426203815254&lt;/D&gt;&lt;D xsi:type="xsd:double"&gt;3.35454013246547&lt;/D&gt;&lt;D xsi:type="xsd:double"&gt;3.22284077106038&lt;/D&gt;&lt;D xsi:type="xsd:double"&gt;3.08544850251344&lt;/D&gt;&lt;D xsi:type="xsd:double"&gt;3.11136983679856&lt;/D&gt;&lt;D xsi:type="xsd:double"&gt;3.29523327891386&lt;/D&gt;&lt;D xsi:type="xsd:double"&gt;3.32130112330892&lt;/D&gt;&lt;D xsi:type="xsd:double"&gt;3.3291399927376&lt;/D&gt;&lt;D xsi:type="xsd:double"&gt;3.17655933993227&lt;/D&gt;&lt;/FQL&gt;&lt;FQL&gt;&lt;Q&gt;ENZL^FMA_PE(NTMA,-10AY,0,AM,"PORTAGG","MEANR")&lt;/Q&gt;&lt;R&gt;121&lt;/R&gt;&lt;C&gt;1&lt;/C&gt;&lt;D xsi:type="xsd:double"&gt;17.3696722871819&lt;/D&gt;&lt;D xsi:type="xsd:double"&gt;17.0817297077626&lt;/D&gt;&lt;D xsi:type="xsd:double"&gt;17.7233146088497&lt;/D&gt;&lt;D xsi:type="xsd:double"&gt;18.0535354714861&lt;/D&gt;&lt;D xsi:type="xsd:double"&gt;18.4550371218806&lt;/D&gt;&lt;D xsi:type="xsd:double"&gt;19.1909985217919&lt;/D&gt;&lt;D xsi:type="xsd:double"&gt;19.1567538979876&lt;/D&gt;&lt;D xsi:type="xsd:double"&gt;18.4899205739579&lt;/D&gt;&lt;D xsi:type="xsd:double"&gt;18.3172700470191&lt;/D&gt;&lt;D xsi:type="xsd:double"&gt;18.3620406543346&lt;/D&gt;&lt;D xsi:type="xsd:double"&gt;18.2289772582524&lt;/D&gt;&lt;D xsi:type="xsd:double"&gt;18.4838071361533&lt;/D&gt;&lt;D xsi:type="xsd:double"&gt;17.2015824314033&lt;/D&gt;&lt;D xsi:type="xsd:double"&gt;17.0756588663851&lt;/D&gt;&lt;D xsi:type="xsd:double"&gt;18.248198061998&lt;/D&gt;&lt;D xsi:type="xsd:double"&gt;18.1877637495649&lt;/D&gt;&lt;D xsi:type="xsd:double"&gt;18.1086898875024&lt;/D&gt;&lt;D xsi:type="xsd:double"&gt;17.3443307412184&lt;/D&gt;&lt;D xsi:type="xsd:double"&gt;18.0124966648951&lt;/D&gt;&lt;D xsi:type="xsd:double"&gt;18.4194166746286&lt;/D&gt;&lt;D xsi:type="xsd:double"&gt;18.9979312978523&lt;/D&gt;&lt;D xsi:type="xsd:double"&gt;19.4929709603077&lt;/D&gt;&lt;D xsi:type="xsd:double"&gt;19.1736729713391&lt;/D&gt;&lt;D xsi:type="xsd:double"&gt;20.1265999077536&lt;/D&gt;&lt;D xsi:type="xsd:double"&gt;20.6958794495932&lt;/D&gt;&lt;D xsi:type="xsd:double"&gt;20.0067689180433&lt;/D&gt;&lt;D xsi:type="xsd:double"&gt;18.2150531619003&lt;/D&gt;&lt;D xsi:type="xsd:double"&gt;18.5053012617988&lt;/D&gt;&lt;D xsi:type="xsd:double"&gt;18.7880636202137&lt;/D&gt;&lt;D xsi:type="xsd:double"&gt;19.0975197273083&lt;/D&gt;&lt;D xsi:type="xsd:double"&gt;19.0176230962398&lt;/D&gt;&lt;D xsi:type="xsd:double"&gt;19.2070965401959&lt;/D&gt;&lt;D xsi:type="xsd:double"&gt;19.4206340055456&lt;/D&gt;&lt;D xsi:type="xsd:double"&gt;19.4632453791235&lt;/D&gt;&lt;D xsi:type="xsd:double"&gt;19.4137086328366&lt;/D&gt;&lt;D xsi:type="xsd:double"&gt;19.8184185668558&lt;/D&gt;&lt;D xsi:type="xsd:double"&gt;19.780015980494&lt;/D&gt;&lt;D xsi:type="xsd:double"&gt;19.8442909961471&lt;/D&gt;&lt;D xsi:type="xsd:double"&gt;20.2607857672626&lt;/D&gt;&lt;D xsi:type="xsd:double"&gt;20.3132431636327&lt;/D&gt;&lt;D xsi:type="xsd:double"&gt;21.0528578665492&lt;/D&gt;&lt;D xsi:type="xsd:double"&gt;20.4407554666814&lt;/D&gt;&lt;D xsi:type="xsd:double"&gt;20.193941769668&lt;/D&gt;&lt;D xsi:type="xsd:double"&gt;20.0162741965818&lt;/D&gt;&lt;D xsi:type="xsd:double"&gt;20.3470634754239&lt;/D&gt;&lt;D xsi:type="xsd:double"&gt;20.83003109373&lt;/D&gt;&lt;D xsi:type="xsd:double"&gt;21.3767697566924&lt;/D&gt;&lt;D xsi:type="xsd:double"&gt;20.9208465976924&lt;/D&gt;&lt;D xsi:type="xsd:double"&gt;21.7400412036175&lt;/D&gt;&lt;D xsi:type="xsd:double"&gt;21.2787198375952&lt;/D&gt;&lt;D xsi:type="xsd:double"&gt;20.166743615583&lt;/D&gt;&lt;D xsi:type="xsd:double"&gt;20.2875400226918&lt;/D&gt;&lt;D xsi:type="xsd:double"&gt;19.9014809258006&lt;/D&gt;&lt;D xsi:type="xsd:double"&gt;20.6379043241573&lt;/D&gt;&lt;D xsi:type="xsd:double"&gt;21.7064755329974&lt;/D&gt;&lt;D xsi:type="xsd:double"&gt;22.2878621959659&lt;/D&gt;&lt;D xsi:type="xsd:double"&gt;22.8790877957082&lt;/D&gt;&lt;D xsi:type="xsd:double"&gt;22.4620883530295&lt;/D&gt;&lt;D xsi:type="xsd:double"&gt;24.0612151789682&lt;/D&gt;&lt;D xsi:type="xsd:double"&gt;24.4785953363049&lt;/D&gt;&lt;D xsi:type="xsd:double"&gt;26.3920184139015&lt;/D&gt;&lt;D xsi:type="xsd:double"&gt;25.315679184783&lt;/D&gt;&lt;D xsi:type="xsd:double"&gt;24.9234599017144&lt;/D&gt;&lt;D xsi:type="xsd:double"&gt;25.6535335216679&lt;/D&gt;&lt;D xsi:type="xsd:double"&gt;25.892417189177&lt;/D&gt;&lt;D xsi:type="xsd:double"&gt;26.0368506682627&lt;/D&gt;&lt;D xsi:type="xsd:double"&gt;26.7370038931974&lt;/D&gt;&lt;D xsi:type="xsd:double"&gt;25.4321240613704&lt;/D&gt;&lt;D xsi:type="xsd:double"&gt;29.0212855471601&lt;/D&gt;&lt;D xsi:type="xsd:double"&gt;30.2809319295963&lt;/D&gt;&lt;D xsi:type="xsd:double"&gt;31.1429880652595&lt;/D&gt;&lt;D xsi:type="xsd:double"&gt;32.1567163698776&lt;/D&gt;&lt;D xsi:type="xsd:double"&gt;32.2310139877911&lt;/D&gt;&lt;D xsi:type="xsd:double"&gt;32.1503192142486&lt;/D&gt;&lt;D xsi:type="xsd:double"&gt;33.1551417438331&lt;/D&gt;&lt;D xsi:type="xsd:double"&gt;32.5104823611867&lt;/D&gt;&lt;D xsi:type="xsd:double"&gt;34.9108422855501&lt;/D&gt;&lt;D xsi:type="xsd:double"&gt;33.0700934901662&lt;/D&gt;&lt;D xsi:type="xsd:double"&gt;31.692085825627&lt;/D&gt;&lt;D xsi:type="xsd:double"&gt;32.1061618404283&lt;/D&gt;&lt;D xsi:type="xsd:double"&gt;32.610531983716&lt;/D&gt;&lt;D xsi:type="xsd:double"&gt;33.1818415210105&lt;/D&gt;&lt;D xsi:type="xsd:double"&gt;34.2994539736844&lt;/D&gt;&lt;D xsi:type="xsd:double"&gt;34.0809696680269&lt;/D&gt;&lt;D xsi:type="xsd:double"&gt;35.0558025094772&lt;/D&gt;&lt;D xsi:type="xsd:double"&gt;34.2667279343454&lt;/D&gt;&lt;D xsi:type="xsd:double"&gt;33.7343972752431&lt;/D&gt;&lt;D xsi:type="xsd:double"&gt;31.1544012693683&lt;/D&gt;&lt;D xsi:type="xsd:double"&gt;32.542790498422&lt;/D&gt;&lt;D xsi:type="xsd:double"&gt;30.2786270119634&lt;/D&gt;&lt;D xsi:type="xsd:double"&gt;29.4592610621962&lt;/D&gt;&lt;D xsi:type="xsd:double"&gt;28.8610740984451&lt;/D&gt;&lt;D xsi:type="xsd:double"&gt;29.0887506095622&lt;/D&gt;&lt;D xsi:type="xsd:double"&gt;26.9009383698974&lt;/D&gt;&lt;D xsi:type="xsd:double"&gt;25.7937037483878&lt;/D&gt;&lt;D xsi:type="xsd:double"&gt;26.7136736118174&lt;/D&gt;&lt;D xsi:type="xsd:double"&gt;27.0887216417372&lt;/D&gt;&lt;D xsi:type="xsd:double"&gt;24.3141292866558&lt;/D&gt;&lt;D xsi:type="xsd:double"&gt;23.5137564579036&lt;/D&gt;&lt;D xsi:type="xsd:double"&gt;23.401567769943&lt;/D&gt;&lt;D xsi:type="xsd:double"&gt;23.4354874779996&lt;/D&gt;&lt;D xsi:type="xsd:double"&gt;24.4182624076852&lt;/D&gt;&lt;D xsi:type="xsd:double"&gt;23.5699102731238&lt;/D&gt;&lt;D xsi:type="xsd:double"&gt;23.3680568589852&lt;/D&gt;&lt;D xsi:type="xsd:double"&gt;23.42924077286&lt;/D&gt;&lt;D xsi:type="xsd:double"&gt;21.0651271179066&lt;/D&gt;&lt;D xsi:type="xsd:double"&gt;21.1095475500786&lt;/D&gt;&lt;D xsi:type="xsd:double"&gt;20.9424546735886&lt;/D&gt;&lt;D xsi:type="xsd:double"&gt;20.5724374141593&lt;/D&gt;&lt;D xsi:type="xsd:double"&gt;20.1190209666829&lt;/D&gt;&lt;D xsi:type="xsd:double"&gt;20.0584413923127&lt;/D&gt;&lt;D xsi:type="xsd:double"&gt;21.5466984267547&lt;/D&gt;&lt;D xsi:type="xsd:double"&gt;22.7887186845584&lt;/D&gt;&lt;D xsi:type="xsd:double"&gt;22.6795792790736&lt;/D&gt;&lt;D xsi:type="xsd:double"&gt;24.6154382906006&lt;/D&gt;&lt;D xsi:type="xsd:double"&gt;25.1045278675832&lt;/D&gt;&lt;D xsi:type="xsd:double"&gt;25.2895156592665&lt;/D&gt;&lt;D xsi:type="xsd:double"&gt;24.7354529501368&lt;/D&gt;&lt;D xsi:type="xsd:double"&gt;23.9352269153205&lt;/D&gt;&lt;D xsi:type="xsd:double"&gt;25.0643259578638&lt;/D&gt;&lt;D xsi:type="xsd:double"&gt;26.9675453654667&lt;/D&gt;&lt;/FQL&gt;&lt;FQL&gt;&lt;Q&gt;DDR3512M-FDS^MAX(FG_PRICE(0,-5AY))&lt;/Q&gt;&lt;R&gt;1&lt;/R&gt;&lt;C&gt;1&lt;/C&gt;&lt;D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xsi:type="xsd:double"&gt;13.1491479008301&lt;/D&gt;&lt;/FQL&gt;&lt;FQL&gt;&lt;Q&gt;TIPSCL10Y-FDS^FG_YIELD(-10AY,0,Y,,"YTM")&lt;/Q&gt;&lt;R&gt;10&lt;/R&gt;&lt;C&gt;1&lt;/C&gt;&lt;D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xsi:type="xsd:double"&gt;1.1&lt;/D&gt;&lt;/FQL&gt;&lt;FQL&gt;&lt;Q&gt;CAGDPY@JP^EE_ACTUAL_ANNUAL(MED,+1)&lt;/Q&gt;&lt;R&gt;1&lt;/R&gt;&lt;C&gt;1&lt;/C&gt;&lt;D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xsi:type="xsd:double"&gt;-7.5229645&lt;/D&gt;&lt;/FQL&gt;&lt;FQL&gt;&lt;Q&gt;USDCHF^FG_PRICE_CHANGE(0,-1AY)&lt;/Q&gt;&lt;R&gt;1&lt;/R&gt;&lt;C&gt;1&lt;/C&gt;&lt;D xsi:type="xsd:double"&gt;-4.594016&lt;/D&gt;&lt;/FQL&gt;&lt;FQL&gt;&lt;Q&gt;USDEUR^FG_PRICE_CHANGE(0,-1AY)&lt;/Q&gt;&lt;R&gt;1&lt;/R&gt;&lt;C&gt;1&lt;/C&gt;&lt;D xsi:type="xsd:double"&gt;-3.3441663&lt;/D&gt;&lt;/FQL&gt;&lt;FQL&gt;&lt;Q&gt;USDAUD^FG_PRICE_CHANGE(0,-1AY)&lt;/Q&gt;&lt;R&gt;1&lt;/R&gt;&lt;C&gt;1&lt;/C&gt;&lt;D xsi:type="xsd:double"&gt;-5.169588&lt;/D&gt;&lt;/FQL&gt;&lt;FQL&gt;&lt;Q&gt;QQQ^FMA_EPS(NTMA,-20AY,0,CY,,"PORTAGG","MEANR")&lt;/Q&gt;&lt;R&gt;20&lt;/R&gt;&lt;C&gt;1&lt;/C&gt;&lt;D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xsi:type="xsd:double"&gt;16.3243000822322&lt;/D&gt;&lt;/FQL&gt;&lt;FQL&gt;&lt;Q&gt;EWL^P_PRICE_RETURNS_PR('52W',2,-10AY,0,AM)&lt;/Q&gt;&lt;R&gt;121&lt;/R&gt;&lt;C&gt;1&lt;/C&gt;&lt;D xsi:type="xsd:double"&gt;15.83457&lt;/D&gt;&lt;D xsi:type="xsd:double"&gt;3.9068103&lt;/D&gt;&lt;D xsi:type="xsd:double"&gt;4.3021083&lt;/D&gt;&lt;D xsi:type="xsd:double"&gt;6.849754&lt;/D&gt;&lt;D xsi:type="xsd:double"&gt;-2.167362&lt;/D&gt;&lt;D xsi:type="xsd:double"&gt;4.4133425&lt;/D&gt;&lt;D xsi:type="xsd:double"&gt;-0.88927746&lt;/D&gt;&lt;D xsi:type="xsd:double"&gt;0.28125048&lt;/D&gt;&lt;D xsi:type="xsd:double"&gt;2.1810055&lt;/D&gt;&lt;D xsi:type="xsd:double"&gt;0.7613659&lt;/D&gt;&lt;D xsi:type="xsd:double"&gt;-1.6312003&lt;/D&gt;&lt;D xsi:type="xsd:double"&gt;7.0524216&lt;/D&gt;&lt;D xsi:type="xsd:double"&gt;-5.443102&lt;/D&gt;&lt;D xsi:type="xsd:double"&gt;1.9678354&lt;/D&gt;&lt;D xsi:type="xsd:double"&gt;1.1826992&lt;/D&gt;&lt;D xsi:type="xsd:double"&gt;-2.2881508&lt;/D&gt;&lt;D xsi:type="xsd:double"&gt;0.7757187&lt;/D&gt;&lt;D xsi:type="xsd:double"&gt;-9.962338&lt;/D&gt;&lt;D xsi:type="xsd:double"&gt;-9.411359&lt;/D&gt;&lt;D xsi:type="xsd:double"&gt;-11.027193&lt;/D&gt;&lt;D xsi:type="xsd:double"&gt;-12.548757&lt;/D&gt;&lt;D xsi:type="xsd:double"&gt;-10.641277&lt;/D&gt;&lt;D xsi:type="xsd:double"&gt;-10.031319&lt;/D&gt;&lt;D xsi:type="xsd:double"&gt;-9.18467&lt;/D&gt;&lt;D xsi:type="xsd:double"&gt;0.49598217&lt;/D&gt;&lt;D xsi:type="xsd:double"&gt;-0.4320681&lt;/D&gt;&lt;D xsi:type="xsd:double"&gt;-7.6879206&lt;/D&gt;&lt;D xsi:type="xsd:double"&gt;-6.8068686&lt;/D&gt;&lt;D xsi:type="xsd:double"&gt;1.3842225&lt;/D&gt;&lt;D xsi:type="xsd:double"&gt;8.6526985&lt;/D&gt;&lt;D xsi:type="xsd:double"&gt;10.03381&lt;/D&gt;&lt;D xsi:type="xsd:double"&gt;10.977852&lt;/D&gt;&lt;D xsi:type="xsd:double"&gt;18.721127&lt;/D&gt;&lt;D xsi:type="xsd:double"&gt;16.177237&lt;/D&gt;&lt;D xsi:type="xsd:double"&gt;20.384323&lt;/D&gt;&lt;D xsi:type="xsd:double"&gt;18.712389&lt;/D&gt;&lt;D xsi:type="xsd:double"&gt;14.0508175&lt;/D&gt;&lt;D xsi:type="xsd:double"&gt;17.379974&lt;/D&gt;&lt;D xsi:type="xsd:double"&gt;23.27584&lt;/D&gt;&lt;D xsi:type="xsd:double"&gt;23.8626&lt;/D&gt;&lt;D xsi:type="xsd:double"&gt;22.653603&lt;/D&gt;&lt;D xsi:type="xsd:double"&gt;17.19352&lt;/D&gt;&lt;D xsi:type="xsd:double"&gt;12.718641&lt;/D&gt;&lt;D xsi:type="xsd:double"&gt;9.378505&lt;/D&gt;&lt;D xsi:type="xsd:double"&gt;1.8988132&lt;/D&gt;&lt;D xsi:type="xsd:double"&gt;-2.008158&lt;/D&gt;&lt;D xsi:type="xsd:double"&gt;-1.1758149&lt;/D&gt;&lt;D xsi:type="xsd:double"&gt;2.1828651&lt;/D&gt;&lt;D xsi:type="xsd:double"&gt;2.747631&lt;/D&gt;&lt;D xsi:type="xsd:double"&gt;-0.9959042&lt;/D&gt;&lt;D xsi:type="xsd:double"&gt;-1.5180826&lt;/D&gt;&lt;D xsi:type="xsd:double"&gt;-3.069812&lt;/D&gt;&lt;D xsi:type="xsd:double"&gt;-9.071302&lt;/D&gt;&lt;D xsi:type="xsd:double"&gt;-2.539444&lt;/D&gt;&lt;D xsi:type="xsd:double"&gt;2.4485946&lt;/D&gt;&lt;D xsi:type="xsd:double"&gt;7.6043606&lt;/D&gt;&lt;D xsi:type="xsd:double"&gt;9.3153715&lt;/D&gt;&lt;D xsi:type="xsd:double"&gt;12.434626&lt;/D&gt;&lt;D xsi:type="xsd:double"&gt;15.414894&lt;/D&gt;&lt;D xsi:type="xsd:double"&gt;7.4806213&lt;/D&gt;&lt;D xsi:type="xsd:double"&gt;12.573349&lt;/D&gt;&lt;D xsi:type="xsd:double"&gt;10.5322&lt;/D&gt;&lt;D xsi:type="xsd:double"&gt;18.34328&lt;/D&gt;&lt;D xsi:type="xsd:double"&gt;20.13557&lt;/D&gt;&lt;D xsi:type="xsd:double"&gt;32.84123&lt;/D&gt;&lt;D xsi:type="xsd:double"&gt;27.204239&lt;/D&gt;&lt;D xsi:type="xsd:double"&gt;15.080142&lt;/D&gt;&lt;D xsi:type="xsd:double"&gt;-0.8005023&lt;/D&gt;&lt;D xsi:type="xsd:double"&gt;1.7456293&lt;/D&gt;&lt;D xsi:type="xsd:double"&gt;9.013891&lt;/D&gt;&lt;D xsi:type="xsd:double"&gt;6.6479445&lt;/D&gt;&lt;D xsi:type="xsd:double"&gt;14.897383&lt;/D&gt;&lt;D xsi:type="xsd:double"&gt;11.971855&lt;/D&gt;&lt;D xsi:type="xsd:double"&gt;15.210951&lt;/D&gt;&lt;D xsi:type="xsd:double"&gt;11.188054&lt;/D&gt;&lt;D xsi:type="xsd:double"&gt;13.106704&lt;/D&gt;&lt;D xsi:type="xsd:double"&gt;13.698732&lt;/D&gt;&lt;D xsi:type="xsd:double"&gt;7.967329&lt;/D&gt;&lt;D xsi:type="xsd:double"&gt;12.460148&lt;/D&gt;&lt;D xsi:type="xsd:double"&gt;33.786797&lt;/D&gt;&lt;D xsi:type="xsd:double"&gt;31.07561&lt;/D&gt;&lt;D xsi:type="xsd:double"&gt;27.789795&lt;/D&gt;&lt;D xsi:type="xsd:double"&gt;26.301552&lt;/D&gt;&lt;D xsi:type="xsd:double"&gt;25.041653&lt;/D&gt;&lt;D xsi:type="xsd:double"&gt;24.705482&lt;/D&gt;&lt;D xsi:type="xsd:double"&gt;13.694345&lt;/D&gt;&lt;D xsi:type="xsd:double"&gt;22.900057&lt;/D&gt;&lt;D xsi:type="xsd:double"&gt;17.55787&lt;/D&gt;&lt;D xsi:type="xsd:double"&gt;16.796577&lt;/D&gt;&lt;D xsi:type="xsd:double"&gt;11.445117&lt;/D&gt;&lt;D xsi:type="xsd:double"&gt;8.708275&lt;/D&gt;&lt;D xsi:type="xsd:double"&gt;10.756707&lt;/D&gt;&lt;D xsi:type="xsd:double"&gt;-1.1470973&lt;/D&gt;&lt;D xsi:type="xsd:double"&gt;-6.439626&lt;/D&gt;&lt;D xsi:type="xsd:double"&gt;-14.403713&lt;/D&gt;&lt;D xsi:type="xsd:double"&gt;-13.49681&lt;/D&gt;&lt;D xsi:type="xsd:double"&gt;-19.85411&lt;/D&gt;&lt;D xsi:type="xsd:double"&gt;-15.496529&lt;/D&gt;&lt;D xsi:type="xsd:double"&gt;-21.577942&lt;/D&gt;&lt;D xsi:type="xsd:double"&gt;-11.861223&lt;/D&gt;&lt;D xsi:type="xsd:double"&gt;-15.970278&lt;/D&gt;&lt;D xsi:type="xsd:double"&gt;-6.1262665&lt;/D&gt;&lt;D xsi:type="xsd:double"&gt;-4.2694807&lt;/D&gt;&lt;D xsi:type="xsd:double"&gt;-6.232148&lt;/D&gt;&lt;D xsi:type="xsd:double"&gt;9.794164&lt;/D&gt;&lt;D xsi:type="xsd:double"&gt;6.6031456&lt;/D&gt;&lt;D xsi:type="xsd:double"&gt;13.42293&lt;/D&gt;&lt;D xsi:type="xsd:double"&gt;9.645796&lt;/D&gt;&lt;D xsi:type="xsd:double"&gt;15.456808&lt;/D&gt;&lt;D xsi:type="xsd:double"&gt;13.816357&lt;/D&gt;&lt;D xsi:type="xsd:double"&gt;16.117775&lt;/D&gt;&lt;D xsi:type="xsd:double"&gt;8.876789&lt;/D&gt;&lt;D xsi:type="xsd:double"&gt;13.499737&lt;/D&gt;&lt;D xsi:type="xsd:double"&gt;7.0780873&lt;/D&gt;&lt;D xsi:type="xsd:double"&gt;8.613539&lt;/D&gt;&lt;D xsi:type="xsd:double"&gt;4.3041587&lt;/D&gt;&lt;D xsi:type="xsd:double"&gt;-2.620864&lt;/D&gt;&lt;D xsi:type="xsd:double"&gt;9.299337&lt;/D&gt;&lt;D xsi:type="xsd:double"&gt;8.999848&lt;/D&gt;&lt;D xsi:type="xsd:double"&gt;7.101667&lt;/D&gt;&lt;D xsi:type="xsd:double"&gt;16.198885&lt;/D&gt;&lt;/FQL&gt;&lt;FQL&gt;&lt;Q&gt;EWG^FG_TOTAL_RETURNC(-10AY,0,AM)&lt;/Q&gt;&lt;R&gt;121&lt;/R&gt;&lt;C&gt;1&lt;/C&gt;&lt;D xsi:type="xsd:double"&gt;3.8515925&lt;/D&gt;&lt;D xsi:type="xsd:double"&gt;-8.029938&lt;/D&gt;&lt;D xsi:type="xsd:double"&gt;-0.036996603&lt;/D&gt;&lt;D xsi:type="xsd:double"&gt;6.439674&lt;/D&gt;&lt;D xsi:type="xsd:double"&gt;-8.449239&lt;/D&gt;&lt;D xsi:type="xsd:double"&gt;10.824156&lt;/D&gt;&lt;D xsi:type="xsd:double"&gt;1.1309147&lt;/D&gt;&lt;D xsi:type="xsd:double"&gt;2.7787209&lt;/D&gt;&lt;D xsi:type="xsd:double"&gt;-3.0332983&lt;/D&gt;&lt;D xsi:type="xsd:double"&gt;-2.0061195&lt;/D&gt;&lt;D xsi:type="xsd:double"&gt;-1.0532618&lt;/D&gt;&lt;D xsi:type="xsd:double"&gt;2.8897643&lt;/D&gt;&lt;D xsi:type="xsd:double"&gt;-11.303747&lt;/D&gt;&lt;D xsi:type="xsd:double"&gt;-1.1336923&lt;/D&gt;&lt;D xsi:type="xsd:double"&gt;6.4056873&lt;/D&gt;&lt;D xsi:type="xsd:double"&gt;0.07432699&lt;/D&gt;&lt;D xsi:type="xsd:double"&gt;-5.978465&lt;/D&gt;&lt;D xsi:type="xsd:double"&gt;-6.793046&lt;/D&gt;&lt;D xsi:type="xsd:double"&gt;4.0677905&lt;/D&gt;&lt;D xsi:type="xsd:double"&gt;0.9771943&lt;/D&gt;&lt;D xsi:type="xsd:double"&gt;3.0241966&lt;/D&gt;&lt;D xsi:type="xsd:double"&gt;2.2309303&lt;/D&gt;&lt;D xsi:type="xsd:double"&gt;-8.354198&lt;/D&gt;&lt;D xsi:type="xsd:double"&gt;9.157038&lt;/D&gt;&lt;D xsi:type="xsd:double"&gt;4.0376306&lt;/D&gt;&lt;D xsi:type="xsd:double"&gt;-0.5651891&lt;/D&gt;&lt;D xsi:type="xsd:double"&gt;-4.5471725&lt;/D&gt;&lt;D xsi:type="xsd:double"&gt;0.59547424&lt;/D&gt;&lt;D xsi:type="xsd:double"&gt;6.3901424&lt;/D&gt;&lt;D xsi:type="xsd:double"&gt;2.5974035&lt;/D&gt;&lt;D xsi:type="xsd:double"&gt;1.2296557&lt;/D&gt;&lt;D xsi:type="xsd:double"&gt;1.8935323&lt;/D&gt;&lt;D xsi:type="xsd:double"&gt;8.274889&lt;/D&gt;&lt;D xsi:type="xsd:double"&gt;2.0725489&lt;/D&gt;&lt;D xsi:type="xsd:double"&gt;-1.9337535&lt;/D&gt;&lt;D xsi:type="xsd:double"&gt;2.4406314&lt;/D&gt;&lt;D xsi:type="xsd:double"&gt;-0.933671&lt;/D&gt;&lt;D xsi:type="xsd:double"&gt;5.524862&lt;/D&gt;&lt;D xsi:type="xsd:double"&gt;2.8333783&lt;/D&gt;&lt;D xsi:type="xsd:double"&gt;-1.4076114&lt;/D&gt;&lt;D xsi:type="xsd:double"&gt;4.5463324&lt;/D&gt;&lt;D xsi:type="xsd:double"&gt;-5.4180026&lt;/D&gt;&lt;D xsi:type="xsd:double"&gt;-0.6159544&lt;/D&gt;&lt;D xsi:type="xsd:double"&gt;-0.18593669&lt;/D&gt;&lt;D xsi:type="xsd:double"&gt;1.9559145&lt;/D&gt;&lt;D xsi:type="xsd:double"&gt;-2.5578558&lt;/D&gt;&lt;D xsi:type="xsd:double"&gt;-2.5782526&lt;/D&gt;&lt;D xsi:type="xsd:double"&gt;0.8212924&lt;/D&gt;&lt;D xsi:type="xsd:double"&gt;-3.6168158&lt;/D&gt;&lt;D xsi:type="xsd:double"&gt;-1.3184547&lt;/D&gt;&lt;D xsi:type="xsd:double"&gt;-5.2072644&lt;/D&gt;&lt;D xsi:type="xsd:double"&gt;-4.3006897&lt;/D&gt;&lt;D xsi:type="xsd:double"&gt;-2.7190328&lt;/D&gt;&lt;D xsi:type="xsd:double"&gt;5.395961&lt;/D&gt;&lt;D xsi:type="xsd:double"&gt;1.0681391&lt;/D&gt;&lt;D xsi:type="xsd:double"&gt;1.8221617&lt;/D&gt;&lt;D xsi:type="xsd:double"&gt;3.6148906&lt;/D&gt;&lt;D xsi:type="xsd:double"&gt;-4.7668457&lt;/D&gt;&lt;D xsi:type="xsd:double"&gt;4.603994&lt;/D&gt;&lt;D xsi:type="xsd:double"&gt;-7.445675&lt;/D&gt;&lt;D xsi:type="xsd:double"&gt;2.9638171&lt;/D&gt;&lt;D xsi:type="xsd:double"&gt;-1.1588752&lt;/D&gt;&lt;D xsi:type="xsd:double"&gt;9.4931965&lt;/D&gt;&lt;D xsi:type="xsd:double"&gt;-0.24180412&lt;/D&gt;&lt;D xsi:type="xsd:double"&gt;1.488924&lt;/D&gt;&lt;D xsi:type="xsd:double"&gt;0.4094243&lt;/D&gt;&lt;D xsi:type="xsd:double"&gt;-10.737342&lt;/D&gt;&lt;D xsi:type="xsd:double"&gt;-22.230679&lt;/D&gt;&lt;D xsi:type="xsd:double"&gt;12.236905&lt;/D&gt;&lt;D xsi:type="xsd:double"&gt;24.02966&lt;/D&gt;&lt;D xsi:type="xsd:double"&gt;-2.048111&lt;/D&gt;&lt;D xsi:type="xsd:double"&gt;5.622053&lt;/D&gt;&lt;D xsi:type="xsd:double"&gt;2.506864&lt;/D&gt;&lt;D xsi:type="xsd:double"&gt;-0.23450255&lt;/D&gt;&lt;D xsi:type="xsd:double"&gt;-3.9288104&lt;/D&gt;&lt;D xsi:type="xsd:double"&gt;8.843052&lt;/D&gt;&lt;D xsi:type="xsd:double"&gt;5.09696&lt;/D&gt;&lt;D xsi:type="xsd:double"&gt;0.99009275&lt;/D&gt;&lt;D xsi:type="xsd:double"&gt;-1.715678&lt;/D&gt;&lt;D xsi:type="xsd:double"&gt;8.135902&lt;/D&gt;&lt;D xsi:type="xsd:double"&gt;-0.34591556&lt;/D&gt;&lt;D xsi:type="xsd:double"&gt;4.8307896&lt;/D&gt;&lt;D xsi:type="xsd:double"&gt;-2.3419142&lt;/D&gt;&lt;D xsi:type="xsd:double"&gt;0.43103695&lt;/D&gt;&lt;D xsi:type="xsd:double"&gt;0.48640966&lt;/D&gt;&lt;D xsi:type="xsd:double"&gt;-6.748289&lt;/D&gt;&lt;D xsi:type="xsd:double"&gt;5.435109&lt;/D&gt;&lt;D xsi:type="xsd:double"&gt;-7.8482447&lt;/D&gt;&lt;D xsi:type="xsd:double"&gt;5.081105&lt;/D&gt;&lt;D xsi:type="xsd:double"&gt;-3.5294175&lt;/D&gt;&lt;D xsi:type="xsd:double"&gt;-19.043154&lt;/D&gt;&lt;D xsi:type="xsd:double"&gt;8.42024&lt;/D&gt;&lt;D xsi:type="xsd:double"&gt;-8.0869255&lt;/D&gt;&lt;D xsi:type="xsd:double"&gt;6.0852766&lt;/D&gt;&lt;D xsi:type="xsd:double"&gt;-16.757988&lt;/D&gt;&lt;D xsi:type="xsd:double"&gt;6.832576&lt;/D&gt;&lt;D xsi:type="xsd:double"&gt;-9.572214&lt;/D&gt;&lt;D xsi:type="xsd:double"&gt;-2.0140529&lt;/D&gt;&lt;D xsi:type="xsd:double"&gt;6.6443563&lt;/D&gt;&lt;D xsi:type="xsd:double"&gt;13.805473&lt;/D&gt;&lt;D xsi:type="xsd:double"&gt;1.2943625&lt;/D&gt;&lt;D xsi:type="xsd:double"&gt;10.540652&lt;/D&gt;&lt;D xsi:type="xsd:double"&gt;-1.6889513&lt;/D&gt;&lt;D xsi:type="xsd:double"&gt;1.5390158&lt;/D&gt;&lt;D xsi:type="xsd:double"&gt;3.9830804&lt;/D&gt;&lt;D xsi:type="xsd:double"&gt;-3.6610186&lt;/D&gt;&lt;D xsi:type="xsd:double"&gt;1.0828614&lt;/D&gt;&lt;D xsi:type="xsd:double"&gt;0.9656668&lt;/D&gt;&lt;D xsi:type="xsd:double"&gt;-3.3297837&lt;/D&gt;&lt;D xsi:type="xsd:double"&gt;-5.7896733&lt;/D&gt;&lt;D xsi:type="xsd:double"&gt;1.7114043&lt;/D&gt;&lt;D xsi:type="xsd:double"&gt;9.713197&lt;/D&gt;&lt;D xsi:type="xsd:double"&gt;1.1903763&lt;/D&gt;&lt;D xsi:type="xsd:double"&gt;0.1377821&lt;/D&gt;&lt;D xsi:type="xsd:double"&gt;5.3319573&lt;/D&gt;&lt;D xsi:type="xsd:double"&gt;2.3840666&lt;/D&gt;&lt;D xsi:type="xsd:double"&gt;-1.2759149&lt;/D&gt;&lt;D xsi:type="xsd:double"&gt;4.2972445&lt;/D&gt;&lt;D xsi:type="xsd:double"&gt;-0.6124854&lt;/D&gt;&lt;D xsi:type="xsd:double"&gt;-5.5892706&lt;/D&gt;&lt;D xsi:type="xsd:double"&gt;9.133959&lt;/D&gt;&lt;/FQL&gt;&lt;FQL&gt;&lt;Q&gt;EWA^FMA_DIV_YLD(NTMA,-10AY,0,AM,"PORTAGG","MEANR")&lt;/Q&gt;&lt;R&gt;121&lt;/R&gt;&lt;C&gt;1&lt;/C&gt;&lt;D xsi:type="xsd:double"&gt;4.71252775946433&lt;/D&gt;&lt;D xsi:type="xsd:double"&gt;5.05057519231253&lt;/D&gt;&lt;D xsi:type="xsd:double"&gt;4.85831521409459&lt;/D&gt;&lt;D xsi:type="xsd:double"&gt;5.02552678633894&lt;/D&gt;&lt;D xsi:type="xsd:double"&gt;4.9514458278104&lt;/D&gt;&lt;D xsi:type="xsd:double"&gt;4.67217713176835&lt;/D&gt;&lt;D xsi:type="xsd:double"&gt;4.57743178541642&lt;/D&gt;&lt;D xsi:type="xsd:double"&gt;4.61054270870761&lt;/D&gt;&lt;D xsi:type="xsd:double"&gt;4.62339484400762&lt;/D&gt;&lt;D xsi:type="xsd:double"&gt;4.9567301006173&lt;/D&gt;&lt;D xsi:type="xsd:double"&gt;4.85649458853878&lt;/D&gt;&lt;D xsi:type="xsd:double"&gt;4.82437577737835&lt;/D&gt;&lt;D xsi:type="xsd:double"&gt;5.51200695998104&lt;/D&gt;&lt;D xsi:type="xsd:double"&gt;5.34633531456056&lt;/D&gt;&lt;D xsi:type="xsd:double"&gt;5.28723574676874&lt;/D&gt;&lt;D xsi:type="xsd:double"&gt;5.27467957117332&lt;/D&gt;&lt;D xsi:type="xsd:double"&gt;5.23014727547078&lt;/D&gt;&lt;D xsi:type="xsd:double"&gt;5.16136970836855&lt;/D&gt;&lt;D xsi:type="xsd:double"&gt;4.8076398435174&lt;/D&gt;&lt;D xsi:type="xsd:double"&gt;5.02212036446752&lt;/D&gt;&lt;D xsi:type="xsd:double"&gt;4.62685402183578&lt;/D&gt;&lt;D xsi:type="xsd:double"&gt;4.60736851394045&lt;/D&gt;&lt;D xsi:type="xsd:double"&gt;4.69536054855656&lt;/D&gt;&lt;D xsi:type="xsd:double"&gt;4.49072669295295&lt;/D&gt;&lt;D xsi:type="xsd:double"&gt;4.58236082419872&lt;/D&gt;&lt;D xsi:type="xsd:double"&gt;4.53439726757055&lt;/D&gt;&lt;D xsi:type="xsd:double"&gt;4.77689300525309&lt;/D&gt;&lt;D xsi:type="xsd:double"&gt;4.62610793486159&lt;/D&gt;&lt;D xsi:type="xsd:double"&gt;4.4558440390202&lt;/D&gt;&lt;D xsi:type="xsd:double"&gt;4.58267927812281&lt;/D&gt;&lt;D xsi:type="xsd:double"&gt;4.56585486549954&lt;/D&gt;&lt;D xsi:type="xsd:double"&gt;4.5072511602816&lt;/D&gt;&lt;D xsi:type="xsd:double"&gt;4.56623868700022&lt;/D&gt;&lt;D xsi:type="xsd:double"&gt;4.64045352563554&lt;/D&gt;&lt;D xsi:type="xsd:double"&gt;4.60080348882152&lt;/D&gt;&lt;D xsi:type="xsd:double"&gt;4.60261092780464&lt;/D&gt;&lt;D xsi:type="xsd:double"&gt;4.5843581497507&lt;/D&gt;&lt;D xsi:type="xsd:double"&gt;4.66165108506173&lt;/D&gt;&lt;D xsi:type="xsd:double"&gt;4.46900978717414&lt;/D&gt;&lt;D xsi:type="xsd:double"&gt;4.51527598521738&lt;/D&gt;&lt;D xsi:type="xsd:double"&gt;4.41591578376079&lt;/D&gt;&lt;D xsi:type="xsd:double"&gt;4.53519267781793&lt;/D&gt;&lt;D xsi:type="xsd:double"&gt;4.692388321766&lt;/D&gt;&lt;D xsi:type="xsd:double"&gt;4.81130497529576&lt;/D&gt;&lt;D xsi:type="xsd:double"&gt;4.67529411445381&lt;/D&gt;&lt;D xsi:type="xsd:double"&gt;4.75815611904448&lt;/D&gt;&lt;D xsi:type="xsd:double"&gt;4.5927316235077&lt;/D&gt;&lt;D xsi:type="xsd:double"&gt;4.63159948350894&lt;/D&gt;&lt;D xsi:type="xsd:double"&gt;4.6995205206371&lt;/D&gt;&lt;D xsi:type="xsd:double"&gt;4.78868931937573&lt;/D&gt;&lt;D xsi:type="xsd:double"&gt;5.09293556537238&lt;/D&gt;&lt;D xsi:type="xsd:double"&gt;5.27875503778238&lt;/D&gt;&lt;D xsi:type="xsd:double"&gt;5.35555764450583&lt;/D&gt;&lt;D xsi:type="xsd:double"&gt;4.97745650244758&lt;/D&gt;&lt;D xsi:type="xsd:double"&gt;4.92503192365382&lt;/D&gt;&lt;D xsi:type="xsd:double"&gt;4.9467614713689&lt;/D&gt;&lt;D xsi:type="xsd:double"&gt;4.87897621861783&lt;/D&gt;&lt;D xsi:type="xsd:double"&gt;4.82675240597669&lt;/D&gt;&lt;D xsi:type="xsd:double"&gt;4.54968052967786&lt;/D&gt;&lt;D xsi:type="xsd:double"&gt;4.64850969378166&lt;/D&gt;&lt;D xsi:type="xsd:double"&gt;4.56776950196529&lt;/D&gt;&lt;D xsi:type="xsd:double"&gt;4.55438622538692&lt;/D&gt;&lt;D xsi:type="xsd:double"&gt;4.36971535046256&lt;/D&gt;&lt;D xsi:type="xsd:double"&gt;4.35492211108819&lt;/D&gt;&lt;D xsi:type="xsd:double"&gt;4.29147325394443&lt;/D&gt;&lt;D xsi:type="xsd:double"&gt;4.17770004287742&lt;/D&gt;&lt;D xsi:type="xsd:double"&gt;4.51301249008715&lt;/D&gt;&lt;D xsi:type="xsd:double"&gt;5.13034388775953&lt;/D&gt;&lt;D xsi:type="xsd:double"&gt;3.90742687132298&lt;/D&gt;&lt;D xsi:type="xsd:double"&gt;3.34360422616842&lt;/D&gt;&lt;D xsi:type="xsd:double"&gt;3.38867077170893&lt;/D&gt;&lt;D xsi:type="xsd:double"&gt;3.39893917802481&lt;/D&gt;&lt;D xsi:type="xsd:double"&gt;3.50955811925958&lt;/D&gt;&lt;D xsi:type="xsd:double"&gt;3.63866183541312&lt;/D&gt;&lt;D xsi:type="xsd:double"&gt;3.64716283651467&lt;/D&gt;&lt;D xsi:type="xsd:double"&gt;3.42438036489861&lt;/D&gt;&lt;D xsi:type="xsd:double"&gt;3.53543519199577&lt;/D&gt;&lt;D xsi:type="xsd:double"&gt;3.56650770761183&lt;/D&gt;&lt;D xsi:type="xsd:double"&gt;3.91331478468549&lt;/D&gt;&lt;D xsi:type="xsd:double"&gt;3.96537684335438&lt;/D&gt;&lt;D xsi:type="xsd:double"&gt;3.8999079152259&lt;/D&gt;&lt;D xsi:type="xsd:double"&gt;3.82089686941806&lt;/D&gt;&lt;D xsi:type="xsd:double"&gt;4.05887340357472&lt;/D&gt;&lt;D xsi:type="xsd:double"&gt;4.02181352332718&lt;/D&gt;&lt;D xsi:type="xsd:double"&gt;4.01386602730576&lt;/D&gt;&lt;D xsi:type="xsd:double"&gt;4.09184711060049&lt;/D&gt;&lt;D xsi:type="xsd:double"&gt;3.91626239307173&lt;/D&gt;&lt;D xsi:type="xsd:double"&gt;4.03994299490941&lt;/D&gt;&lt;D xsi:type="xsd:double"&gt;3.81882157673853&lt;/D&gt;&lt;D xsi:type="xsd:double"&gt;4.3114491725966&lt;/D&gt;&lt;D xsi:type="xsd:double"&gt;4.30561087042062&lt;/D&gt;&lt;D xsi:type="xsd:double"&gt;4.27367448714179&lt;/D&gt;&lt;D xsi:type="xsd:double"&gt;4.51999312380959&lt;/D&gt;&lt;D xsi:type="xsd:double"&gt;4.67171506929082&lt;/D&gt;&lt;D xsi:type="xsd:double"&gt;5.2362882274309&lt;/D&gt;&lt;D xsi:type="xsd:double"&gt;4.79555472113381&lt;/D&gt;&lt;D xsi:type="xsd:double"&gt;4.87310864328756&lt;/D&gt;&lt;D xsi:type="xsd:double"&gt;4.94161230148685&lt;/D&gt;&lt;D xsi:type="xsd:double"&gt;4.92670943172706&lt;/D&gt;&lt;D xsi:type="xsd:double"&gt;4.40053133886798&lt;/D&gt;&lt;D xsi:type="xsd:double"&gt;4.63813079673089&lt;/D&gt;&lt;D xsi:type="xsd:double"&gt;4.24934450400746&lt;/D&gt;&lt;D xsi:type="xsd:double"&gt;4.45700276690121&lt;/D&gt;&lt;D xsi:type="xsd:double"&gt;4.4923608939844&lt;/D&gt;&lt;D xsi:type="xsd:double"&gt;4.45010543577399&lt;/D&gt;&lt;D xsi:type="xsd:double"&gt;4.41904512603354&lt;/D&gt;&lt;D xsi:type="xsd:double"&gt;4.26745711646485&lt;/D&gt;&lt;D xsi:type="xsd:double"&gt;4.16466087153078&lt;/D&gt;&lt;D xsi:type="xsd:double"&gt;4.1482818139359&lt;/D&gt;&lt;D xsi:type="xsd:double"&gt;4.43628147813668&lt;/D&gt;&lt;D xsi:type="xsd:double"&gt;4.36548090276511&lt;/D&gt;&lt;D xsi:type="xsd:double"&gt;4.29565317143448&lt;/D&gt;&lt;D xsi:type="xsd:double"&gt;4.03722504723455&lt;/D&gt;&lt;D xsi:type="xsd:double"&gt;4.00306450656167&lt;/D&gt;&lt;D xsi:type="xsd:double"&gt;3.97343564394947&lt;/D&gt;&lt;D xsi:type="xsd:double"&gt;3.94404837883152&lt;/D&gt;&lt;D xsi:type="xsd:double"&gt;4.00278767724344&lt;/D&gt;&lt;D xsi:type="xsd:double"&gt;3.93713396250167&lt;/D&gt;&lt;D xsi:type="xsd:double"&gt;3.90379784148403&lt;/D&gt;&lt;D xsi:type="xsd:double"&gt;3.99843127672839&lt;/D&gt;&lt;D xsi:type="xsd:double"&gt;3.70270140523091&lt;/D&gt;&lt;/FQL&gt;&lt;FQL&gt;&lt;Q&gt;ENZL^JULIAN(FMA_DIV_YLD(NTMA,-10AY,0,AM,"PORTAGG","MEANR").DATES)&lt;/Q&gt;&lt;R&gt;121&lt;/R&gt;&lt;C&gt;1&lt;/C&gt;&lt;D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xsi:type="xsd:long"&gt;45534&lt;/D&gt;&lt;/FQL&gt;&lt;FQL&gt;&lt;Q&gt;DDR3512M-FDS^FG_PRICE(0)/MAX(FG_PRICE(0,-1AY))&lt;/Q&gt;&lt;R&gt;1&lt;/R&gt;&lt;C&gt;1&lt;/C&gt;&lt;D xsi:type="xsd:double"&gt;0.854888788461538&lt;/D&gt;&lt;/FQL&gt;&lt;FQL&gt;&lt;Q&gt;PASP-FDS^FG_PRICE(0)/MAX(FG_PRICE(0,-1AY))&lt;/Q&gt;&lt;R&gt;1&lt;/R&gt;&lt;C&gt;1&lt;/C&gt;&lt;D xsi:type="xsd:double"&gt;0.731800766283525&lt;/D&gt;&lt;/FQL&gt;&lt;FQL&gt;&lt;Q&gt;PLATI-FDS^FG_PRICE(0)/MAX(FG_PRICE(0,-1AY))&lt;/Q&gt;&lt;R&gt;1&lt;/R&gt;&lt;C&gt;1&lt;/C&gt;&lt;D xsi:type="xsd:double"&gt;0.873713751169317&lt;/D&gt;&lt;/FQL&gt;&lt;FQL&gt;&lt;Q&gt;W-FDS^FG_PRICE(0)/MAX(FG_PRICE(0,-1AY))&lt;/Q&gt;&lt;R&gt;1&lt;/R&gt;&lt;C&gt;1&lt;/C&gt;&lt;D xsi:type="xsd:double"&gt;0.801142449125312&lt;/D&gt;&lt;/FQL&gt;&lt;FQL&gt;&lt;Q&gt;COPP-FDS^FG_PRICE(0)/MAX(FG_PRICE(0,-1AY))&lt;/Q&gt;&lt;R&gt;1&lt;/R&gt;&lt;C&gt;1&lt;/C&gt;&lt;D xsi:type="xsd:double"&gt;0.796542293416683&lt;/D&gt;&lt;/FQL&gt;&lt;FQL&gt;&lt;Q&gt;FC0000JP^FG_PRICE(0)&lt;/Q&gt;&lt;R&gt;1&lt;/R&gt;&lt;C&gt;1&lt;/C&gt;&lt;D xsi:type="xsd:double"&gt;179.92232&lt;/D&gt;&lt;/FQL&gt;&lt;FQL&gt;&lt;Q&gt;EWJ^FG_COMPANY_NAME&lt;/Q&gt;&lt;R&gt;1&lt;/R&gt;&lt;C&gt;1&lt;/C&gt;&lt;D xsi:type="xsd:string"&gt;iShares MSCI Japan ETF&lt;/D&gt;&lt;/FQL&gt;&lt;FQL&gt;&lt;Q&gt;EWA^FMA_ROE(NTMA,-20AY,NOW,FY,"PORTAGG","MEANR")&lt;/Q&gt;&lt;R&gt;20&lt;/R&gt;&lt;C&gt;1&lt;/C&gt;&lt;D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xsi:type="xsd:double"&gt;11.7272452753145&lt;/D&gt;&lt;D xsi:type="xsd:double"&gt;11.0508592064609&lt;/D&gt;&lt;D xsi:type="xsd:double"&gt;12.8471719199911&lt;/D&gt;&lt;D xsi:type="xsd:double"&gt;14.6580605840091&lt;/D&gt;&lt;D xsi:type="xsd:double"&gt;13.2263940971232&lt;/D&gt;&lt;/FQL&gt;&lt;FQL&gt;&lt;Q&gt;TRYFR10Y-FDS^FG_YIELD(-10AY,0,Y,,"YTM")&lt;/Q&gt;&lt;R&gt;10&lt;/R&gt;&lt;C&gt;1&lt;/C&gt;&lt;D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xsi:type="xsd:double"&gt;2.534&lt;/D&gt;&lt;/FQL&gt;&lt;FQL&gt;&lt;Q&gt;EWU^FMA_EPS(NTMA,-20AY,0,CY,,"PORTAGG","MEANR")&lt;/Q&gt;&lt;R&gt;20&lt;/R&gt;&lt;C&gt;1&lt;/C&gt;&lt;D xsi:type="xsd:double"&gt;2.78829402631307&lt;/D&gt;&lt;D xsi:type="xsd:double"&gt;2.94932484667975</t>
        </r>
      </text>
    </comment>
    <comment ref="A10" authorId="0" shapeId="0" xr:uid="{C20FEF02-B9F0-4434-B470-20D1CFD10D38}">
      <text>
        <r>
          <rPr>
            <b/>
            <sz val="9"/>
            <color indexed="81"/>
            <rFont val="Tahoma"/>
            <charset val="1"/>
          </rPr>
          <t>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xsi:type="xsd:double"&gt;3.00269886912718&lt;/D&gt;&lt;/FQL&gt;&lt;FQL&gt;&lt;Q&gt;EWI^FMA_PE(LTMA,-10AY,0,AM,"PORTAGG","MEANR")&lt;/Q&gt;&lt;R&gt;121&lt;/R&gt;&lt;C&gt;1&lt;/C&gt;&lt;D xsi:type="xsd:double"&gt;18.1262399627989&lt;/D&gt;&lt;D xsi:type="xsd:double"&gt;17.2120704446378&lt;/D&gt;&lt;D xsi:type="xsd:double"&gt;17.1308784494536&lt;/D&gt;&lt;D xsi:type="xsd:double"&gt;19.0348977577156&lt;/D&gt;&lt;D xsi:type="xsd:double"&gt;17.4279252943863&lt;/D&gt;&lt;D xsi:type="xsd:double"&gt;26.0274720889927&lt;/D&gt;&lt;D xsi:type="xsd:double"&gt;44.7779487439311&lt;/D&gt;&lt;D xsi:type="xsd:double"&gt;42.2802481730877&lt;/D&gt;&lt;D xsi:type="xsd:double"&gt;39.1168609319774&lt;/D&gt;&lt;D xsi:type="xsd:double"&gt;36.1193443230913&lt;/D&gt;&lt;D xsi:type="xsd:double"&gt;33.483948253963&lt;/D&gt;&lt;D xsi:type="xsd:double"&gt;31.0398935513927&lt;/D&gt;&lt;D xsi:type="xsd:double"&gt;27.2539900020776&lt;/D&gt;&lt;D xsi:type="xsd:double"&gt;25.025233521523&lt;/D&gt;&lt;D xsi:type="xsd:double"&gt;22.8876069097334&lt;/D&gt;&lt;D xsi:type="xsd:double"&gt;20.6936266018261&lt;/D&gt;&lt;D xsi:type="xsd:double"&gt;17.9224498906076&lt;/D&gt;&lt;D xsi:type="xsd:double"&gt;14.2108707535768&lt;/D&gt;&lt;D xsi:type="xsd:double"&gt;15.4230131530954&lt;/D&gt;&lt;D xsi:type="xsd:double"&gt;15.059259300042&lt;/D&gt;&lt;D xsi:type="xsd:double"&gt;15.0973133126916&lt;/D&gt;&lt;D xsi:type="xsd:double"&gt;14.9456084735528&lt;/D&gt;&lt;D xsi:type="xsd:double"&gt;14.198388858364&lt;/D&gt;&lt;D xsi:type="xsd:double"&gt;14.9832031710918&lt;/D&gt;&lt;D xsi:type="xsd:double"&gt;15.1038076396175&lt;/D&gt;&lt;D xsi:type="xsd:double"&gt;14.68936468198&lt;/D&gt;&lt;D xsi:type="xsd:double"&gt;14.3428184222674&lt;/D&gt;&lt;D xsi:type="xsd:double"&gt;14.5165554621368&lt;/D&gt;&lt;D xsi:type="xsd:double"&gt;27.8588529861147&lt;/D&gt;&lt;D xsi:type="xsd:double"&gt;20.4174498420508&lt;/D&gt;&lt;D xsi:type="xsd:double"&gt;85.3564615635191&lt;/D&gt;&lt;D xsi:type="xsd:double"&gt;77.6049197984695&lt;/D&gt;&lt;D xsi:type="xsd:double"&gt;70.7948878002706&lt;/D&gt;&lt;D xsi:type="xsd:double"&gt;63.2640106421479&lt;/D&gt;&lt;D xsi:type="xsd:double"&gt;56.3072918061849&lt;/D&gt;&lt;D xsi:type="xsd:double"&gt;49.538256012373&lt;/D&gt;&lt;D xsi:type="xsd:double"&gt;41.9310860537695&lt;/D&gt;&lt;D xsi:type="xsd:double"&gt;35.3283834946931&lt;/D&gt;&lt;D xsi:type="xsd:double"&gt;28.8236970843374&lt;/D&gt;&lt;D xsi:type="xsd:double"&gt;21.4752645036819&lt;/D&gt;&lt;D xsi:type="xsd:double"&gt;15.5876928086994&lt;/D&gt;&lt;D xsi:type="xsd:double"&gt;15.1509816155882&lt;/D&gt;&lt;D xsi:type="xsd:double"&gt;14.1469742779181&lt;/D&gt;&lt;D xsi:type="xsd:double"&gt;14.1179176956991&lt;/D&gt;&lt;D xsi:type="xsd:double"&gt;14.2418853683048&lt;/D&gt;&lt;D xsi:type="xsd:double"&gt;13.5036135963902&lt;/D&gt;&lt;D xsi:type="xsd:double"&gt;13.3347099376857&lt;/D&gt;&lt;D xsi:type="xsd:double"&gt;13.1387089321782&lt;/D&gt;&lt;D xsi:type="xsd:double"&gt;12.4312646869182&lt;/D&gt;&lt;D xsi:type="xsd:double"&gt;12.1324381587575&lt;/D&gt;&lt;D xsi:type="xsd:double"&gt;11.485189373084&lt;/D&gt;&lt;D xsi:type="xsd:double"&gt;11.1176283029121&lt;/D&gt;&lt;D xsi:type="xsd:double"&gt;10.7065671091417&lt;/D&gt;&lt;D xsi:type="xsd:double"&gt;11.2082659029013&lt;/D&gt;&lt;D xsi:type="xsd:double"&gt;11.2870345759799&lt;/D&gt;&lt;D xsi:type="xsd:double"&gt;11.3501727253494&lt;/D&gt;&lt;D xsi:type="xsd:double"&gt;11.34433898976&lt;/D&gt;&lt;D xsi:type="xsd:double"&gt;10.8961873582119&lt;/D&gt;&lt;D xsi:type="xsd:double"&gt;11.3090457726126&lt;/D&gt;&lt;D xsi:type="xsd:double"&gt;10.964190170229&lt;/D&gt;&lt;D xsi:type="xsd:double"&gt;11.2562537988683&lt;/D&gt;&lt;D xsi:type="xsd:double"&gt;11.0771423928189&lt;/D&gt;&lt;D xsi:type="xsd:double"&gt;11.9223685456179&lt;/D&gt;&lt;D xsi:type="xsd:double"&gt;11.7597523983064&lt;/D&gt;&lt;D xsi:type="xsd:double"&gt;12.1860381147651&lt;/D&gt;&lt;D xsi:type="xsd:double"&gt;12.4044880901695&lt;/D&gt;&lt;D xsi:type="xsd:double"&gt;11.3171039475036&lt;/D&gt;&lt;D xsi:type="xsd:double"&gt;11.0870115154984&lt;/D&gt;&lt;D xsi:type="xsd:double"&gt;13.1231278588521&lt;/D&gt;&lt;D xsi:type="xsd:double"&gt;15.7615297031287&lt;/D&gt;&lt;D xsi:type="xsd:double"&gt;17.0037692368536&lt;/D&gt;&lt;D xsi:type="xsd:double"&gt;17.5971759967053&lt;/D&gt;&lt;D xsi:type="xsd:double"&gt;17.7000312946623&lt;/D&gt;&lt;D xsi:type="xsd:double"&gt;18.3509208326953&lt;/D&gt;&lt;D xsi:type="xsd:double"&gt;19.5343125399584&lt;/D&gt;&lt;D xsi:type="xsd:double"&gt;22.3904884468905&lt;/D&gt;&lt;D xsi:type="xsd:double"&gt;23.2046955867023&lt;/D&gt;&lt;D xsi:type="xsd:double"&gt;22.0368687940317&lt;/D&gt;&lt;D xsi:type="xsd:double"&gt;20.1575238448834&lt;/D&gt;&lt;D xsi:type="xsd:double"&gt;19.7236026383454&lt;/D&gt;&lt;D xsi:type="xsd:double"&gt;19.0350238993226&lt;/D&gt;&lt;D xsi:type="xsd:double"&gt;18.585789715606&lt;/D&gt;&lt;D xsi:type="xsd:double"&gt;17.9766484038761&lt;/D&gt;&lt;D xsi:type="xsd:double"&gt;16.3705525176498&lt;/D&gt;&lt;D xsi:type="xsd:double"&gt;15.5697007485226&lt;/D&gt;&lt;D xsi:type="xsd:double"&gt;14.6484996881572&lt;/D&gt;&lt;D xsi:type="xsd:double"&gt;14.1624224917559&lt;/D&gt;&lt;D xsi:type="xsd:double"&gt;12.2946929957655&lt;/D&gt;&lt;D xsi:type="xsd:double"&gt;12.5216046781717&lt;/D&gt;&lt;D xsi:type="xsd:double"&gt;11.7158048150002&lt;/D&gt;&lt;D xsi:type="xsd:double"&gt;10.4791778418614&lt;/D&gt;&lt;D xsi:type="xsd:double"&gt;10.5393033553931&lt;/D&gt;&lt;D xsi:type="xsd:double"&gt;10.262894727541&lt;/D&gt;&lt;D xsi:type="xsd:double"&gt;9.96986201910191&lt;/D&gt;&lt;D xsi:type="xsd:double"&gt;9.1699785380958&lt;/D&gt;&lt;D xsi:type="xsd:double"&gt;8.92636138424176&lt;/D&gt;&lt;D xsi:type="xsd:double"&gt;8.51641207644438&lt;/D&gt;&lt;D xsi:type="xsd:double"&gt;8.13005958920502&lt;/D&gt;&lt;D xsi:type="xsd:double"&gt;8.25302799110711&lt;/D&gt;&lt;D xsi:type="xsd:double"&gt;7.83917061747544&lt;/D&gt;&lt;D xsi:type="xsd:double"&gt;7.71485914105423&lt;/D&gt;&lt;D xsi:type="xsd:double"&gt;8.18862995108811&lt;/D&gt;&lt;D xsi:type="xsd:double"&gt;8.32077859114348&lt;/D&gt;&lt;D xsi:type="xsd:double"&gt;8.30123465758851&lt;/D&gt;&lt;D xsi:type="xsd:double"&gt;8.34909173838988&lt;/D&gt;&lt;D xsi:type="xsd:double"&gt;8.39406129940441&lt;/D&gt;&lt;D xsi:type="xsd:double"&gt;8.61164039436023&lt;/D&gt;&lt;D xsi:type="xsd:double"&gt;8.30455360663595&lt;/D&gt;&lt;D xsi:type="xsd:double"&gt;8.38926020863073&lt;/D&gt;&lt;D xsi:type="xsd:double"&gt;8.07371067114156&lt;/D&gt;&lt;D xsi:type="xsd:double"&gt;8.20974373902798&lt;/D&gt;&lt;D xsi:type="xsd:double"&gt;8.68562674938435&lt;/D&gt;&lt;D xsi:type="xsd:double"&gt;8.93356817376648&lt;/D&gt;&lt;D xsi:type="xsd:double"&gt;9.03853670879401&lt;/D&gt;&lt;D xsi:type="xsd:double"&gt;9.36965824540755&lt;/D&gt;&lt;D xsi:type="xsd:double"&gt;9.43651631125358&lt;/D&gt;&lt;D xsi:type="xsd:double"&gt;9.45969729812926&lt;/D&gt;&lt;D xsi:type="xsd:double"&gt;9.59294044244447&lt;/D&gt;&lt;D xsi:type="xsd:double"&gt;9.56018879601921&lt;/D&gt;&lt;D xsi:type="xsd:double"&gt;9.35968487835644&lt;/D&gt;&lt;D xsi:type="xsd:double"&gt;9.99965470890802&lt;/D&gt;&lt;/FQL&gt;&lt;FQL&gt;&lt;Q&gt;DDR3512M-FDS^FG_PRICE_CHANGE(0,-1AY)&lt;/Q&gt;&lt;R&gt;1&lt;/R&gt;&lt;C&gt;1&lt;/C&gt;&lt;D xsi:type="xsd:double"&gt;-6.89313539721234&lt;/D&gt;&lt;/FQL&gt;&lt;FQL&gt;&lt;Q&gt;W-FDS^FG_PRICE_CHANGE(0,-1AY)&lt;/Q&gt;&lt;R&gt;1&lt;/R&gt;&lt;C&gt;1&lt;/C&gt;&lt;D xsi:type="xsd:double"&gt;-2.00873362445414&lt;/D&gt;&lt;/FQL&gt;&lt;FQL&gt;&lt;Q&gt;CAGDPY@IT^EE_ACTUAL_ANNUAL(MED,0)&lt;/Q&gt;&lt;R&gt;1&lt;/R&gt;&lt;C&gt;1&lt;/C&gt;&lt;D xsi:type="xsd:double"&gt;0.464182828189248&lt;/D&gt;&lt;/FQL&gt;&lt;FQL&gt;&lt;Q&gt;CAGDPY@JP^EE_ACTUAL_ANNUAL(MED,0)&lt;/Q&gt;&lt;R&gt;1&lt;/R&gt;&lt;C&gt;1&lt;/C&gt;&lt;D xsi:type="xsd:double"&gt;3.60665526864134&lt;/D&gt;&lt;/FQL&gt;&lt;FQL&gt;&lt;Q&gt;CC_AU^FG_COMPANY_NAME&lt;/Q&gt;&lt;R&gt;1&lt;/R&gt;&lt;C&gt;1&lt;/C&gt;&lt;D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xsi:type="xsd:double"&gt;10.292&lt;/D&gt;&lt;/FQL&gt;&lt;FQL&gt;&lt;Q&gt;USDCHF^FG_PRICE(0)&lt;/Q&gt;&lt;R&gt;1&lt;/R&gt;&lt;C&gt;1&lt;/C&gt;&lt;D xsi:type="xsd:double"&gt;0.84835&lt;/D&gt;&lt;/FQL&gt;&lt;FQL&gt;&lt;Q&gt;USDEUR^FG_PRICE(0)&lt;/Q&gt;&lt;R&gt;1&lt;/R&gt;&lt;C&gt;1&lt;/C&gt;&lt;D xsi:type="xsd:double"&gt;0.9026085&lt;/D&gt;&lt;/FQL&gt;&lt;FQL&gt;&lt;Q&gt;USDAUD^FG_PRICE(0)&lt;/Q&gt;&lt;R&gt;1&lt;/R&gt;&lt;C&gt;1&lt;/C&gt;&lt;D xsi:type="xsd:double"&gt;1.4876525&lt;/D&gt;&lt;/FQL&gt;&lt;FQL&gt;&lt;Q&gt;EWJ^P_PRICE_RETURNS_PR('52W',2,-10AY,0,AM)&lt;/Q&gt;&lt;R&gt;121&lt;/R&gt;&lt;C&gt;1&lt;/C&gt;&lt;D xsi:type="xsd:double"&gt;6.4640045&lt;/D&gt;&lt;D xsi:type="xsd:double"&gt;-0.43292642&lt;/D&gt;&lt;D xsi:type="xsd:double"&gt;2.027166&lt;/D&gt;&lt;D xsi:type="xsd:double"&gt;1.0844231&lt;/D&gt;&lt;D xsi:type="xsd:double"&gt;-6.143862&lt;/D&gt;&lt;D xsi:type="xsd:double"&gt;6.9185734&lt;/D&gt;&lt;D xsi:type="xsd:double"&gt;8.586466&lt;/D&gt;&lt;D xsi:type="xsd:double"&gt;12.14695&lt;/D&gt;&lt;D xsi:type="xsd:double"&gt;16.32793&lt;/D&gt;&lt;D xsi:type="xsd:double"&gt;11.138773&lt;/D&gt;&lt;D xsi:type="xsd:double"&gt;6.721592&lt;/D&gt;&lt;D xsi:type="xsd:double"&gt;10.675276&lt;/D&gt;&lt;D xsi:type="xsd:double"&gt;-2.3050785&lt;/D&gt;&lt;D xsi:type="xsd:double"&gt;4.963982&lt;/D&gt;&lt;D xsi:type="xsd:double"&gt;6.8556905&lt;/D&gt;&lt;D xsi:type="xsd:double"&gt;6.951618&lt;/D&gt;&lt;D xsi:type="xsd:double"&gt;9.877193&lt;/D&gt;&lt;D xsi:type="xsd:double"&gt;-5.6564865&lt;/D&gt;&lt;D xsi:type="xsd:double"&gt;-4.8743067&lt;/D&gt;&lt;D xsi:type="xsd:double"&gt;-13.1235485&lt;/D&gt;&lt;D xsi:type="xsd:double"&gt;-9.416092&lt;/D&gt;&lt;D xsi:type="xsd:double"&gt;-9.558225&lt;/D&gt;&lt;D xsi:type="xsd:double"&gt;-9.648591&lt;/D&gt;&lt;D xsi:type="xsd:double"&gt;-5.063355&lt;/D&gt;&lt;D xsi:type="xsd:double"&gt;7.387948&lt;/D&gt;&lt;D xsi:type="xsd:double"&gt;6.374061&lt;/D&gt;&lt;D xsi:type="xsd:double"&gt;1.8563747&lt;/D&gt;&lt;D xsi:type="xsd:double"&gt;1.2820482&lt;/D&gt;&lt;D xsi:type="xsd:double"&gt;6.660831&lt;/D&gt;&lt;D xsi:type="xsd:double"&gt;16.51429&lt;/D&gt;&lt;D xsi:type="xsd:double"&gt;14.87919&lt;/D&gt;&lt;D xsi:type="xsd:double"&gt;19.908047&lt;/D&gt;&lt;D xsi:type="xsd:double"&gt;17.187643&lt;/D&gt;&lt;D xsi:type="xsd:double"&gt;18.862963&lt;/D&gt;&lt;D xsi:type="xsd:double"&gt;18.411053&lt;/D&gt;&lt;D xsi:type="xsd:double"&gt;16.389084&lt;/D&gt;&lt;D xsi:type="xsd:double"&gt;10.834396&lt;/D&gt;&lt;D xsi:type="xsd:double"&gt;13.993109&lt;/D&gt;&lt;D xsi:type="xsd:double"&gt;20.25138&lt;/D&gt;&lt;D xsi:type="xsd:double"&gt;21.54851&lt;/D&gt;&lt;D xsi:type="xsd:double"&gt;24.372828&lt;/D&gt;&lt;D xsi:type="xsd:double"&gt;17.831194&lt;/D&gt;&lt;D xsi:type="xsd:double"&gt;18.81311&lt;/D&gt;&lt;D xsi:type="xsd:double"&gt;19.813835&lt;/D&gt;&lt;D xsi:type="xsd:double"&gt;17.246115&lt;/D&gt;&lt;D xsi:type="xsd:double"&gt;11.896896&lt;/D&gt;&lt;D xsi:type="xsd:double"&gt;7.975352&lt;/D&gt;&lt;D xsi:type="xsd:double"&gt;7.6720715&lt;/D&gt;&lt;D xsi:type="xsd:double"&gt;6.395769&lt;/D&gt;&lt;D xsi:type="xsd:double"&gt;7.163441&lt;/D&gt;&lt;D xsi:type="xsd:double"&gt;-6.032234&lt;/D&gt;&lt;D xsi:type="xsd:double"&gt;-7.121068&lt;/D&gt;&lt;D xsi:type="xsd:double"&gt;-13.866073&lt;/D&gt;&lt;D xsi:type="xsd:double"&gt;-6.9374027&lt;/D&gt;&lt;D xsi:type="xsd:double"&gt;-8.28144&lt;/D&gt;&lt;D xsi:type="xsd:double"&gt;-7.1546373&lt;/D&gt;&lt;D xsi:type="xsd:double"&gt;-5.7295265&lt;/D&gt;&lt;D xsi:type="xsd:double"&gt;-9.751928&lt;/D&gt;&lt;D xsi:type="xsd:double"&gt;-0.77878237&lt;/D&gt;&lt;D xsi:type="xsd:double"&gt;-8.466339&lt;/D&gt;&lt;D xsi:type="xsd:double"&gt;-2.3312986&lt;/D&gt;&lt;D xsi:type="xsd:double"&gt;-2.503562&lt;/D&gt;&lt;D xsi:type="xsd:double"&gt;10.817122&lt;/D&gt;&lt;D xsi:type="xsd:double"&gt;12.891209&lt;/D&gt;&lt;D xsi:type="xsd:double"&gt;19.107258&lt;/D&gt;&lt;D xsi:type="xsd:double"&gt;11.86645&lt;/D&gt;&lt;D xsi:type="xsd:double"&gt;-0.31496882&lt;/D&gt;&lt;D xsi:type="xsd:double"&gt;-14.106024&lt;/D&gt;&lt;D xsi:type="xsd:double"&gt;-6.779647&lt;/D&gt;&lt;D xsi:type="xsd:double"&gt;8.555722&lt;/D&gt;&lt;D xsi:type="xsd:double"&gt;1.337564&lt;/D&gt;&lt;D xsi:type="xsd:double"&gt;8.383417&lt;/D&gt;&lt;D xsi:type="xsd:double"&gt;9.143448&lt;/D&gt;&lt;D xsi:type="xsd:double"&gt;6.5844536&lt;/D&gt;&lt;D xsi:type="xsd:double"&gt;4.9525857&lt;/D&gt;&lt;D xsi:type="xsd:double"&gt;11.909019&lt;/D&gt;&lt;D xsi:type="xsd:double"&gt;15.179634&lt;/D&gt;&lt;D xsi:type="xsd:double"&gt;17.58176&lt;/D&gt;&lt;D xsi:type="xsd:double"&gt;29.873264&lt;/D&gt;&lt;D xsi:type="xsd:double"&gt;52.066708&lt;/D&gt;&lt;D xsi:type="xsd:double"&gt;35.027992&lt;/D&gt;&lt;D xsi:type="xsd:double"&gt;25.124132&lt;/D&gt;&lt;D xsi:type="xsd:double"&gt;24.481678&lt;/D&gt;&lt;D xsi:type="xsd:double"&gt;22.683144&lt;/D&gt;&lt;D xsi:type="xsd:double"&gt;25.793434&lt;/D&gt;&lt;D xsi:type="xsd:double"&gt;16.655518&lt;/D&gt;&lt;D xsi:type="xsd:double"&gt;15.75433&lt;/D&gt;&lt;D xsi:type="xsd:double"&gt;3.5892963&lt;/D&gt;&lt;D xsi:type="xsd:double"&gt;2.4047852&lt;/D&gt;&lt;D xsi:type="xsd:double"&gt;-4.59857&lt;/D&gt;&lt;D xsi:type="xsd:double"&gt;-7.635927&lt;/D&gt;&lt;D xsi:type="xsd:double"&gt;-11.318273&lt;/D&gt;&lt;D xsi:type="xsd:double"&gt;-15.446997&lt;/D&gt;&lt;D xsi:type="xsd:double"&gt;-15.420109&lt;/D&gt;&lt;D xsi:type="xsd:double"&gt;-20.58258&lt;/D&gt;&lt;D xsi:type="xsd:double"&gt;-16.7265&lt;/D&gt;&lt;D xsi:type="xsd:double"&gt;-23.264378&lt;/D&gt;&lt;D xsi:type="xsd:double"&gt;-24.005245&lt;/D&gt;&lt;D xsi:type="xsd:double"&gt;-25.92898&lt;/D&gt;&lt;D xsi:type="xsd:double"&gt;-16.820198&lt;/D&gt;&lt;D xsi:type="xsd:double"&gt;-20.010912&lt;/D&gt;&lt;D xsi:type="xsd:double"&gt;-7.786703&lt;/D&gt;&lt;D xsi:type="xsd:double"&gt;-6.308275&lt;/D&gt;&lt;D xsi:type="xsd:double"&gt;-3.3580363&lt;/D&gt;&lt;D xsi:type="xsd:double"&gt;6.6867113&lt;/D&gt;&lt;D xsi:type="xsd:double"&gt;9.670329&lt;/D&gt;&lt;D xsi:type="xsd:double"&gt;17.9142&lt;/D&gt;&lt;D xsi:type="xsd:double"&gt;12.047482&lt;/D&gt;&lt;D xsi:type="xsd:double"&gt;19.624065&lt;/D&gt;&lt;D xsi:type="xsd:double"&gt;17.724932&lt;/D&gt;&lt;D xsi:type="xsd:double"&gt;25.40375&lt;/D&gt;&lt;D xsi:type="xsd:double"&gt;14.310932&lt;/D&gt;&lt;D xsi:type="xsd:double"&gt;21.430433&lt;/D&gt;&lt;D xsi:type="xsd:double"&gt;16.4258&lt;/D&gt;&lt;D xsi:type="xsd:double"&gt;25.120556&lt;/D&gt;&lt;D xsi:type="xsd:double"&gt;22.89878&lt;/D&gt;&lt;D xsi:type="xsd:double"&gt;20.64141&lt;/D&gt;&lt;D xsi:type="xsd:double"&gt;14.523304&lt;/D&gt;&lt;D xsi:type="xsd:double"&gt;16.07063&lt;/D&gt;&lt;D xsi:type="xsd:double"&gt;4.8960447&lt;/D&gt;&lt;D xsi:type="xsd:double"&gt;16.174866&lt;/D&gt;&lt;/FQL&gt;&lt;FQL&gt;&lt;Q&gt;EWC^FG_TOTAL_RETURNC(-10AY,0,AM)&lt;/Q&gt;&lt;R&gt;121&lt;/R&gt;&lt;C&gt;1&lt;/C&gt;&lt;D xsi:type="xsd:double"&gt;3.759873&lt;/D&gt;&lt;D xsi:type="xsd:double"&gt;-7.825822&lt;/D&gt;&lt;D xsi:type="xsd:double"&gt;-2.7750254&lt;/D&gt;&lt;D xsi:type="xsd:double"&gt;-0.5096853&lt;/D&gt;&lt;D xsi:type="xsd:double"&gt;-3.3280313&lt;/D&gt;&lt;D xsi:type="xsd:double"&gt;-0.10745525&lt;/D&gt;&lt;D xsi:type="xsd:double"&gt;-0.50197244&lt;/D&gt;&lt;D xsi:type="xsd:double"&gt;-0.43243766&lt;/D&gt;&lt;D xsi:type="xsd:double"&gt;4.9583793&lt;/D&gt;&lt;D xsi:type="xsd:double"&gt;-4.482758&lt;/D&gt;&lt;D xsi:type="xsd:double"&gt;-2.8680742&lt;/D&gt;&lt;D xsi:type="xsd:double"&gt;-4.831463&lt;/D&gt;&lt;D xsi:type="xsd:double"&gt;-8.028335&lt;/D&gt;&lt;D xsi:type="xsd:double"&gt;2.0111203&lt;/D&gt;&lt;D xsi:type="xsd:double"&gt;-0.37751794&lt;/D&gt;&lt;D xsi:type="xsd:double"&gt;-2.7368426&lt;/D&gt;&lt;D xsi:type="xsd:double"&gt;-7.4613276&lt;/D&gt;&lt;D xsi:type="xsd:double"&gt;-0.5215764&lt;/D&gt;&lt;D xsi:type="xsd:double"&gt;7.8169703&lt;/D&gt;&lt;D xsi:type="xsd:double"&gt;2.0335913&lt;/D&gt;&lt;D xsi:type="xsd:double"&gt;4.6360493&lt;/D&gt;&lt;D xsi:type="xsd:double"&gt;3.726709&lt;/D&gt;&lt;D xsi:type="xsd:double"&gt;-1.0970294&lt;/D&gt;&lt;D xsi:type="xsd:double"&gt;2.1562219&lt;/D&gt;&lt;D xsi:type="xsd:double"&gt;2.9868603&lt;/D&gt;&lt;D xsi:type="xsd:double"&gt;-1.5854597&lt;/D&gt;&lt;D xsi:type="xsd:double"&gt;-2.0432234&lt;/D&gt;&lt;D xsi:type="xsd:double"&gt;5.575609&lt;/D&gt;&lt;D xsi:type="xsd:double"&gt;3.3783317&lt;/D&gt;&lt;D xsi:type="xsd:double"&gt;1.224947&lt;/D&gt;&lt;D xsi:type="xsd:double"&gt;-1.576823&lt;/D&gt;&lt;D xsi:type="xsd:double"&gt;-0.26080608&lt;/D&gt;&lt;D xsi:type="xsd:double"&gt;-1.7930508&lt;/D&gt;&lt;D xsi:type="xsd:double"&gt;0.22822618&lt;/D&gt;&lt;D xsi:type="xsd:double"&gt;2.3935556&lt;/D&gt;&lt;D xsi:type="xsd:double"&gt;3.7742853&lt;/D&gt;&lt;D xsi:type="xsd:double"&gt;0.43212175&lt;/D&gt;&lt;D xsi:type="xsd:double"&gt;3.9440632&lt;/D&gt;&lt;D xsi:type="xsd:double"&gt;0.41394234&lt;/D&gt;&lt;D xsi:type="xsd:double"&gt;0.06870031&lt;/D&gt;&lt;D xsi:type="xsd:double"&gt;5.487728&lt;/D&gt;&lt;D xsi:type="xsd:double"&gt;-7.218194&lt;/D&gt;&lt;D xsi:type="xsd:double"&gt;-2.095914&lt;/D&gt;&lt;D xsi:type="xsd:double"&gt;0.87082386&lt;/D&gt;&lt;D xsi:type="xsd:double"&gt;1.8345356&lt;/D&gt;&lt;D xsi:type="xsd:double"&gt;1.7308354&lt;/D&gt;&lt;D xsi:type="xsd:double"&gt;-0.22097826&lt;/D&gt;&lt;D xsi:type="xsd:double"&gt;2.5605083&lt;/D&gt;&lt;D xsi:type="xsd:double"&gt;-3.2489717&lt;/D&gt;&lt;D xsi:type="xsd:double"&gt;0.8483529&lt;/D&gt;&lt;D xsi:type="xsd:double"&gt;-5.7483377&lt;/D&gt;&lt;D xsi:type="xsd:double"&gt;-1.6734779&lt;/D&gt;&lt;D xsi:type="xsd:double"&gt;-5.2090406&lt;/D&gt;&lt;D xsi:type="xsd:double"&gt;10.993921&lt;/D&gt;&lt;D xsi:type="xsd:double"&gt;0.98683834&lt;/D&gt;&lt;D xsi:type="xsd:double"&gt;1.8820167&lt;/D&gt;&lt;D xsi:type="xsd:double"&gt;0.81704855&lt;/D&gt;&lt;D xsi:type="xsd:double"&gt;-1.9379795&lt;/D&gt;&lt;D xsi:type="xsd:double"&gt;5.0058603&lt;/D&gt;&lt;D xsi:type="xsd:double"&gt;-4.903311&lt;/D&gt;&lt;D xsi:type="xsd:double"&gt;3.848946&lt;/D&gt;&lt;D xsi:type="xsd:double"&gt;-1.0839164&lt;/D&gt;&lt;D xsi:type="xsd:double"&gt;3.3227205&lt;/D&gt;&lt;D xsi:type="xsd:double"&gt;0.5815983&lt;/D&gt;&lt;D xsi:type="xsd:double"&gt;2.8169513&lt;/D&gt;&lt;D xsi:type="xsd:double"&gt;1.3409257&lt;/D&gt;&lt;D xsi:type="xsd:double"&gt;-7.7075777&lt;/D&gt;&lt;D xsi:type="xsd:double"&gt;-24.695337&lt;/D&gt;&lt;D xsi:type="xsd:double"&gt;14.850068&lt;/D&gt;&lt;D xsi:type="xsd:double"&gt;11.645258&lt;/D&gt;&lt;D xsi:type="xsd:double"&gt;-2.330333&lt;/D&gt;&lt;D xsi:type="xsd:double"&gt;7.8310966&lt;/D&gt;&lt;D xsi:type="xsd:double"&gt;0.4271984&lt;/D&gt;&lt;D xsi:type="xsd:double"&gt;-0.49627423&lt;/D&gt;&lt;D xsi:type="xsd:double"&gt;0.5343795&lt;/D&gt;&lt;D xsi:type="xsd:double"&gt;11.055994&lt;/D&gt;&lt;D xsi:type="xsd:double"&gt;1.8330574&lt;/D&gt;&lt;D xsi:type="xsd:double"&gt;1.6497493&lt;/D&gt;&lt;D xsi:type="xsd:double"&gt;3.3083558&lt;/D&gt;&lt;D xsi:type="xsd:double"&gt;5.0453186&lt;/D&gt;&lt;D xsi:type="xsd:double"&gt;3.7676215&lt;/D&gt;&lt;D xsi:type="xsd:double"&gt;5.903542&lt;/D&gt;&lt;D xsi:type="xsd:double"&gt;-0.9117365&lt;/D&gt;&lt;D xsi:type="xsd:double"&gt;-0.5314946&lt;/D&gt;&lt;D xsi:type="xsd:double"&gt;1.789999&lt;/D&gt;&lt;D xsi:type="xsd:double"&gt;-3.1495988&lt;/D&gt;&lt;D xsi:type="xsd:double"&gt;7.4796677&lt;/D&gt;&lt;D xsi:type="xsd:double"&gt;-6.3035784&lt;/D&gt;&lt;D xsi:type="xsd:double"&gt;2.820909&lt;/D&gt;&lt;D xsi:type="xsd:double"&gt;1.7762423&lt;/D&gt;&lt;D xsi:type="xsd:double"&gt;0.3907323&lt;/D&gt;&lt;D xsi:type="xsd:double"&gt;4.644525&lt;/D&gt;&lt;D xsi:type="xsd:double"&gt;-8.08332&lt;/D&gt;&lt;D xsi:type="xsd:double"&gt;2.5627255&lt;/D&gt;&lt;D xsi:type="xsd:double"&gt;-12.0266075&lt;/D&gt;&lt;D xsi:type="xsd:double"&gt;4.698789&lt;/D&gt;&lt;D xsi:type="xsd:double"&gt;-3.1645536&lt;/D&gt;&lt;D xsi:type="xsd:double"&gt;-3.3273876&lt;/D&gt;&lt;D xsi:type="xsd:double"&gt;2.489233&lt;/D&gt;&lt;D xsi:type="xsd:double"&gt;3.2383919&lt;/D&gt;&lt;D xsi:type="xsd:double"&gt;-3.051412&lt;/D&gt;&lt;D xsi:type="xsd:double"&gt;7.9635262&lt;/D&gt;&lt;D xsi:type="xsd:double"&gt;-1.9144177&lt;/D&gt;&lt;D xsi:type="xsd:double"&gt;-0.9471953&lt;/D&gt;&lt;D xsi:type="xsd:double"&gt;2.7238607&lt;/D&gt;&lt;D xsi:type="xsd:double"&gt;-3.4696758&lt;/D&gt;&lt;D xsi:type="xsd:double"&gt;2.7252674&lt;/D&gt;&lt;D xsi:type="xsd:double"&gt;0.0574708&lt;/D&gt;&lt;D xsi:type="xsd:double"&gt;-0.6318271&lt;/D&gt;&lt;D xsi:type="xsd:double"&gt;-6.1271667&lt;/D&gt;&lt;D xsi:type="xsd:double"&gt;4.0640354&lt;/D&gt;&lt;D xsi:type="xsd:double"&gt;3.9349198&lt;/D&gt;&lt;D xsi:type="xsd:double"&gt;4.940343&lt;/D&gt;&lt;D xsi:type="xsd:double"&gt;-1.5122354&lt;/D&gt;&lt;D xsi:type="xsd:double"&gt;3.2384157&lt;/D&gt;&lt;D xsi:type="xsd:double"&gt;3.542459&lt;/D&gt;&lt;D xsi:type="xsd:double"&gt;-1.8803895&lt;/D&gt;&lt;D xsi:type="xsd:double"&gt;0.7186651&lt;/D&gt;&lt;D xsi:type="xsd:double"&gt;0.3599286&lt;/D&gt;&lt;D xsi:type="xsd:double"&gt;-2.9239714&lt;/D&gt;&lt;D xsi:type="xsd:double"&gt;8.926606&lt;/D&gt;&lt;/FQL&gt;&lt;FQL&gt;&lt;Q&gt;ENZL^FMA_DIV_YLD(NTMA,-10AY,0,AM,"PORTAGG","MEANR")&lt;/Q&gt;&lt;R&gt;121&lt;/R&gt;&lt;C&gt;1&lt;/C&gt;&lt;D xsi:type="xsd:double"&gt;4.52534921163172&lt;/D&gt;&lt;D xsi:type="xsd:double"&gt;4.6018441958213&lt;/D&gt;&lt;D xsi:type="xsd:double"&gt;4.49284218699531&lt;/D&gt;&lt;D xsi:type="xsd:double"&gt;4.49520848139429&lt;/D&gt;&lt;D xsi:type="xsd:double"&gt;4.41408561768172&lt;/D&gt;&lt;D xsi:type="xsd:double"&gt;4.27628036760206&lt;/D&gt;&lt;D xsi:type="xsd:double"&gt;4.29306743022638&lt;/D&gt;&lt;D xsi:type="xsd:double"&gt;4.4138014957123&lt;/D&gt;&lt;D xsi:type="xsd:double"&gt;4.4687245588619&lt;/D&gt;&lt;D xsi:type="xsd:double"&gt;4.42790179091871&lt;/D&gt;&lt;D xsi:type="xsd:double"&gt;4.61186719416915&lt;/D&gt;&lt;D xsi:type="xsd:double"&gt;4.53329210114393&lt;/D&gt;&lt;D xsi:type="xsd:double"&gt;5.22260074814821&lt;/D&gt;&lt;D xsi:type="xsd:double"&gt;5.2560115476474&lt;/D&gt;&lt;D xsi:type="xsd:double"&gt;4.84354308047857&lt;/D&gt;&lt;D xsi:type="xsd:double"&gt;4.78887374216258&lt;/D&gt;&lt;D xsi:type="xsd:double"&gt;4.77485716365116&lt;/D&gt;&lt;D xsi:type="xsd:double"&gt;4.85472424234688&lt;/D&gt;&lt;D xsi:type="xsd:double"&gt;4.73556904345562&lt;/D&gt;&lt;D xsi:type="xsd:double"&gt;4.57632622254088&lt;/D&gt;&lt;D xsi:type="xsd:double"&gt;4.54178322024124&lt;/D&gt;&lt;D xsi:type="xsd:double"&gt;4.32438540893238&lt;/D&gt;&lt;D xsi:type="xsd:double"&gt;4.37175631123811&lt;/D&gt;&lt;D xsi:type="xsd:double"&gt;4.16684417878478&lt;/D&gt;&lt;D xsi:type="xsd:double"&gt;4.19990245517957&lt;/D&gt;&lt;D xsi:type="xsd:double"&gt;4.36603511732219&lt;/D&gt;&lt;D xsi:type="xsd:double"&gt;4.75554800541407&lt;/D&gt;&lt;D xsi:type="xsd:double"&gt;4.62615799331056&lt;/D&gt;&lt;D xsi:type="xsd:double"&gt;4.54974291401378&lt;/D&gt;&lt;D xsi:type="xsd:double"&gt;4.48771596543018&lt;/D&gt;&lt;D xsi:type="xsd:double"&gt;4.53853881969885&lt;/D&gt;&lt;D xsi:type="xsd:double"&gt;4.52938101572842&lt;/D&gt;&lt;D xsi:type="xsd:double"&gt;4.50055330050299&lt;/D&gt;&lt;D xsi:type="xsd:double"&gt;4.41181712466167&lt;/D&gt;&lt;D xsi:type="xsd:double"&gt;4.41312058186559&lt;/D&gt;&lt;D xsi:type="xsd:double"&gt;4.36176346834037&lt;/D&gt;&lt;D xsi:type="xsd:double"&gt;4.41429544869818&lt;/D&gt;&lt;D xsi:type="xsd:double"&gt;4.41041560345344&lt;/D&gt;&lt;D xsi:type="xsd:double"&gt;4.40757024033168&lt;/D&gt;&lt;D xsi:type="xsd:double"&gt;4.35257726681238&lt;/D&gt;&lt;D xsi:type="xsd:double"&gt;4.17995788421276&lt;/D&gt;&lt;D xsi:type="xsd:double"&gt;4.31119993081661&lt;/D&gt;&lt;D xsi:type="xsd:double"&gt;4.30248283142673&lt;/D&gt;&lt;D xsi:type="xsd:double"&gt;4.3028350671008&lt;/D&gt;&lt;D xsi:type="xsd:double"&gt;4.2158892253854&lt;/D&gt;&lt;D xsi:type="xsd:double"&gt;4.11073084070521&lt;/D&gt;&lt;D xsi:type="xsd:double"&gt;4.0137824094906&lt;/D&gt;&lt;D xsi:type="xsd:double"&gt;4.14032000134658&lt;/D&gt;&lt;D xsi:type="xsd:double"&gt;3.94732989955583&lt;/D&gt;&lt;D xsi:type="xsd:double"&gt;4.05448228840631&lt;/D&gt;&lt;D xsi:type="xsd:double"&gt;4.24469405273821&lt;/D&gt;&lt;D xsi:type="xsd:double"&gt;4.11557429556026&lt;/D&gt;&lt;D xsi:type="xsd:double"&gt;4.19553378891551&lt;/D&gt;&lt;D xsi:type="xsd:double"&gt;4.06663202526353&lt;/D&gt;&lt;D xsi:type="xsd:double"&gt;3.88836967662131&lt;/D&gt;&lt;D xsi:type="xsd:double"&gt;3.76040007602577&lt;/D&gt;&lt;D xsi:type="xsd:double"&gt;3.69334715459933&lt;/D&gt;&lt;D xsi:type="xsd:double"&gt;3.76138871158069&lt;/D&gt;&lt;D xsi:type="xsd:double"&gt;3.50019431866391&lt;/D&gt;&lt;D xsi:type="xsd:double"&gt;3.43262064355482&lt;/D&gt;&lt;D xsi:type="xsd:double"&gt;3.2724901164431&lt;/D&gt;&lt;D xsi:type="xsd:double"&gt;3.34547837244413&lt;/D&gt;&lt;D xsi:type="xsd:double"&gt;3.35699539385832&lt;/D&gt;&lt;D xsi:type="xsd:double"&gt;3.25124466605607&lt;/D&gt;&lt;D xsi:type="xsd:double"&gt;3.15398807377595&lt;/D&gt;&lt;D xsi:type="xsd:double"&gt;3.12609073284386&lt;/D&gt;&lt;D xsi:type="xsd:double"&gt;3.06761564555357&lt;/D&gt;&lt;D xsi:type="xsd:double"&gt;3.19033008795888&lt;/D&gt;&lt;D xsi:type="xsd:double"&gt;2.70629268061878&lt;/D&gt;&lt;D xsi:type="xsd:double"&gt;2.55857496601101&lt;/D&gt;&lt;D xsi:type="xsd:double"&gt;2.46940634729309&lt;/D&gt;&lt;D xsi:type="xsd:double"&gt;2.36641844347359&lt;/D&gt;&lt;D xsi:type="xsd:double"&gt;2.39127378621893&lt;/D&gt;&lt;D xsi:type="xsd:double"&gt;2.43580554834469&lt;/D&gt;&lt;D xsi:type="xsd:double"&gt;2.39264625739667&lt;/D&gt;&lt;D xsi:type="xsd:double"&gt;2.41266385854858&lt;/D&gt;&lt;D xsi:type="xsd:double"&gt;2.36614761880984&lt;/D&gt;&lt;D xsi:type="xsd:double"&gt;2.49316450473801&lt;/D&gt;&lt;D xsi:type="xsd:double"&gt;2.61979497184764&lt;/D&gt;&lt;D xsi:type="xsd:double"&gt;2.59880759017712&lt;/D&gt;&lt;D xsi:type="xsd:double"&gt;2.56250365735386&lt;/D&gt;&lt;D xsi:type="xsd:double"&gt;2.68506159599807&lt;/D&gt;&lt;D xsi:type="xsd:double"&gt;2.62515177601402&lt;/D&gt;&lt;D xsi:type="xsd:double"&gt;2.62833729984863&lt;/D&gt;&lt;D xsi:type="xsd:double"&gt;2.5643717151279&lt;/D&gt;&lt;D xsi:type="xsd:double"&gt;2.63028764733928&lt;/D&gt;&lt;D xsi:type="xsd:double"&gt;2.6617941247068&lt;/D&gt;&lt;D xsi:type="xsd:double"&gt;2.79726863761521&lt;/D&gt;&lt;D xsi:type="xsd:double"&gt;2.74410473866463&lt;/D&gt;&lt;D xsi:type="xsd:double"&gt;2.94815473087788&lt;/D&gt;&lt;D xsi:type="xsd:double"&gt;3.00442008444934&lt;/D&gt;&lt;D xsi:type="xsd:double"&gt;3.06359921596167&lt;/D&gt;&lt;D xsi:type="xsd:double"&gt;3.08227623738381&lt;/D&gt;&lt;D xsi:type="xsd:double"&gt;3.20060229364261&lt;/D&gt;&lt;D xsi:type="xsd:double"&gt;3.34253822327072&lt;/D&gt;&lt;D xsi:type="xsd:double"&gt;3.18824640503185&lt;/D&gt;&lt;D xsi:type="xsd:double"&gt;3.19455867029735&lt;/D&gt;&lt;D xsi:type="xsd:double"&gt;3.3789164250262&lt;/D&gt;&lt;D xsi:type="xsd:double"&gt;3.40173226780716&lt;/D&gt;&lt;D xsi:type="xsd:double"&gt;3.37825846201585&lt;/D&gt;&lt;D xsi:type="xsd:double"&gt;3.41325860364949&lt;/D&gt;&lt;D xsi:type="xsd:double"&gt;3.27615154925685&lt;/D&gt;&lt;D xsi:type="xsd:double"&gt;3.38884001554701&lt;/D&gt;&lt;D xsi:type="xsd:double"&gt;3.400453569311&lt;/D&gt;&lt;D xsi:type="xsd:double"&gt;3.42547841092884&lt;/D&gt;&lt;D xsi:type="xsd:double"&gt;3.42634308039631&lt;/D&gt;&lt;D xsi:type="xsd:double"&gt;3.40033011076752&lt;/D&gt;&lt;D xsi:type="xsd:double"&gt;3.44364643311656&lt;/D&gt;&lt;D xsi:type="xsd:double"&gt;3.34045368745699&lt;/D&gt;&lt;D xsi:type="xsd:double"&gt;3.42162924302399&lt;/D&gt;&lt;D xsi:type="xsd:double"&gt;3.47128414818075&lt;/D&gt;&lt;D xsi:type="xsd:double"&gt;3.13987151899743&lt;/D&gt;&lt;D xsi:type="xsd:double"&gt;2.99176570643426&lt;/D&gt;&lt;D xsi:type="xsd:double"&gt;2.95358015203561&lt;/D&gt;&lt;D xsi:type="xsd:double"&gt;2.77413151242079&lt;/D&gt;&lt;D xsi:type="xsd:double"&gt;2.7630904069089&lt;/D&gt;&lt;D xsi:type="xsd:double"&gt;2.75308542570291&lt;/D&gt;&lt;D xsi:type="xsd:double"&gt;2.68360591847993&lt;/D&gt;&lt;D xsi:type="xsd:double"&gt;2.76454961842596&lt;/D&gt;&lt;D xsi:type="xsd:double"&gt;2.61215635264999&lt;/D&gt;&lt;D xsi:type="xsd:double"&gt;2.51392724535129&lt;/D&gt;&lt;/FQL&gt;&lt;FQL&gt;&lt;Q&gt;PASP-FDS^FG_PRICE_CHANGE(0,-1AY)&lt;/Q&gt;&lt;R&gt;1&lt;/R&gt;&lt;C&gt;1&lt;/C&gt;&lt;D xsi:type="xsd:double"&gt;-21.3991769547325&lt;/D&gt;&lt;/FQL&gt;&lt;FQL&gt;&lt;Q&gt;PLATI-FDS^FG_PRICE_CHANGE(0,-1AY)&lt;/Q&gt;&lt;R&gt;1&lt;/R&gt;&lt;C&gt;1&lt;/C&gt;&lt;D xsi:type="xsd:double"&gt;-1.68421052631579&lt;/D&gt;&lt;/FQL&gt;&lt;FQL&gt;&lt;Q&gt;COPP-FDS^FG_PRICE_CHANGE(0,-1AY)&lt;/Q&gt;&lt;R&gt;1&lt;/R&gt;&lt;C&gt;1&lt;/C&gt;&lt;D xsi:type="xsd:double"&gt;6.99291524534242&lt;/D&gt;&lt;/FQL&gt;&lt;FQL&gt;&lt;Q&gt;ENZL^FMA_ROE(NTMA,-20AY,NOW,FY,"PORTAGG","MEANR")&lt;/Q&gt;&lt;R&gt;20&lt;/R&gt;&lt;C&gt;1&lt;/C&gt;&lt;D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xsi:type="xsd:double"&gt;2.574&lt;/D&gt;&lt;/FQL&gt;&lt;FQL&gt;&lt;Q&gt;SPY^FG_TOTAL_RETURNC(0,-3AM)&lt;/Q&gt;&lt;R&gt;1&lt;/R&gt;&lt;C&gt;1&lt;/C&gt;&lt;D xsi:type="xsd:double"&gt;3.1263113&lt;/D&gt;&lt;/FQL&gt;&lt;FQL&gt;&lt;Q&gt;EWI^PERCENT_CHANGE(FMA_EPS(+1,0,,,,"PORTAGG","MEAN"),FMA_EPS(+1,-1AM,,,,"PORTAGG","MEAN"))&lt;/Q&gt;&lt;R&gt;1&lt;/R&gt;&lt;C&gt;1&lt;/C&gt;&lt;D xsi:type="xsd:double"&gt;-1.51447206111911&lt;/D&gt;&lt;/FQL&gt;&lt;FQL&gt;&lt;Q&gt;EWN^FG_TOTAL_RETURNC(0,-1AM)&lt;/Q&gt;&lt;R&gt;1&lt;/R&gt;&lt;C&gt;1&lt;/C&gt;&lt;D xsi:type="xsd:double"&gt;5.452192&lt;/D&gt;&lt;/FQL&gt;&lt;FQL&gt;&lt;Q&gt;CAGDPY@SE^EE_ACTUAL_ANNUAL(MED,+1)&lt;/Q&gt;&lt;R&gt;1&lt;/R&gt;&lt;C&gt;1&lt;/C&gt;&lt;D xsi:type="xsd:double"&gt;6.15&lt;/D&gt;&lt;/FQL&gt;&lt;FQL&gt;&lt;Q&gt;CAGDPY@DE^EE_ACTUAL_ANNUAL(MED,+1)&lt;/Q&gt;&lt;R&gt;1&lt;/R&gt;&lt;C&gt;1&lt;/C&gt;&lt;D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xsi:type="xsd:double"&gt;2.86470858427176&lt;/D&gt;&lt;/FQL&gt;&lt;FQL&gt;&lt;Q&gt;EWG^P_PRICE_RETURNS_PR('52W',2,-10AY,0,AM)&lt;/Q&gt;&lt;R&gt;121&lt;/R&gt;&lt;C&gt;1&lt;/C&gt;&lt;D xsi:type="xsd:double"&gt;15.853489&lt;/D&gt;&lt;D xsi:type="xsd:double"&gt;-1.3759732&lt;/D&gt;&lt;D xsi:type="xsd:double"&gt;-5.144268&lt;/D&gt;&lt;D xsi:type="xsd:double"&gt;-1.3443947&lt;/D&gt;&lt;D xsi:type="xsd:double"&gt;-12.361651&lt;/D&gt;&lt;D xsi:type="xsd:double"&gt;0.774014&lt;/D&gt;&lt;D xsi:type="xsd:double"&gt;-3.6321938&lt;/D&gt;&lt;D xsi:type="xsd:double"&gt;-1.9275844&lt;/D&gt;&lt;D xsi:type="xsd:double"&gt;-4.508954&lt;/D&gt;&lt;D xsi:type="xsd:double"&gt;-8.83292&lt;/D&gt;&lt;D xsi:type="xsd:double"&gt;-9.212196&lt;/D&gt;&lt;D xsi:type="xsd:double"&gt;3.6767006&lt;/D&gt;&lt;D xsi:type="xsd:double"&gt;-10.846418&lt;/D&gt;&lt;D xsi:type="xsd:double"&gt;-4.813552&lt;/D&gt;&lt;D xsi:type="xsd:double"&gt;1.32128&lt;/D&gt;&lt;D xsi:type="xsd:double"&gt;-3.8689137&lt;/D&gt;&lt;D xsi:type="xsd:double"&gt;-2.167046&lt;/D&gt;&lt;D xsi:type="xsd:double"&gt;-17.719095&lt;/D&gt;&lt;D xsi:type="xsd:double"&gt;-15.070605&lt;/D&gt;&lt;D xsi:type="xsd:double"&gt;-16.813744&lt;/D&gt;&lt;D xsi:type="xsd:double"&gt;-11.617106&lt;/D&gt;&lt;D xsi:type="xsd:double"&gt;-10.647946&lt;/D&gt;&lt;D xsi:type="xsd:double"&gt;-14.599055&lt;/D&gt;&lt;D xsi:type="xsd:double"&gt;-9.397072&lt;/D&gt;&lt;D xsi:type="xsd:double"&gt;4.3566823&lt;/D&gt;&lt;D xsi:type="xsd:double"&gt;6.885195&lt;/D&gt;&lt;D xsi:type="xsd:double"&gt;-3.9027572&lt;/D&gt;&lt;D xsi:type="xsd:double"&gt;-3.617704&lt;/D&gt;&lt;D xsi:type="xsd:double"&gt;9.061468&lt;/D&gt;&lt;D xsi:type="xsd:double"&gt;17.315186&lt;/D&gt;&lt;D xsi:type="xsd:double"&gt;17.252659&lt;/D&gt;&lt;D xsi:type="xsd:double"&gt;17.83495&lt;/D&gt;&lt;D xsi:type="xsd:double"&gt;23.840487&lt;/D&gt;&lt;D xsi:type="xsd:double"&gt;23.64862&lt;/D&gt;&lt;D xsi:type="xsd:double"&gt;32.31108&lt;/D&gt;&lt;D xsi:type="xsd:double"&gt;25.200676&lt;/D&gt;&lt;D xsi:type="xsd:double"&gt;18.236721&lt;/D&gt;&lt;D xsi:type="xsd:double"&gt;25.478315&lt;/D&gt;&lt;D xsi:type="xsd:double"&gt;34.221397&lt;/D&gt;&lt;D xsi:type="xsd:double"&gt;32.48874&lt;/D&gt;&lt;D xsi:type="xsd:double"&gt;30.192638&lt;/D&gt;&lt;D xsi:type="xsd:double"&gt;20.021366&lt;/D&gt;&lt;D xsi:type="xsd:double"&gt;17.833138&lt;/D&gt;&lt;D xsi:type="xsd:double"&gt;15.428376&lt;/D&gt;&lt;D xsi:type="xsd:double"&gt;10.335505&lt;/D&gt;&lt;D xsi:type="xsd:double"&gt;3.761232&lt;/D&gt;&lt;D xsi:type="xsd:double"&gt;3.079319&lt;/D&gt;&lt;D xsi:type="xsd:double"&gt;1.9751787&lt;/D&gt;&lt;D xsi:type="xsd:double"&gt;-1.2978256&lt;/D&gt;&lt;D xsi:type="xsd:double"&gt;-7.698697&lt;/D&gt;&lt;D xsi:type="xsd:double"&gt;-14.915824&lt;/D&gt;&lt;D xsi:type="xsd:double"&gt;-17.762262&lt;/D&gt;&lt;D xsi:type="xsd:double"&gt;-22.36032&lt;/D&gt;&lt;D xsi:type="xsd:double"&gt;-14.3655&lt;/D&gt;&lt;D xsi:type="xsd:double"&gt;-12.914395&lt;/D&gt;&lt;D xsi:type="xsd:double"&gt;-11.162376&lt;/D&gt;&lt;D xsi:type="xsd:double"&gt;-9.247065&lt;/D&gt;&lt;D xsi:type="xsd:double"&gt;-11.763555&lt;/D&gt;&lt;D xsi:type="xsd:double"&gt;-5.258483&lt;/D&gt;&lt;D xsi:type="xsd:double"&gt;-13.0269165&lt;/D&gt;&lt;D xsi:type="xsd:double"&gt;-7.0887685&lt;/D&gt;&lt;D xsi:type="xsd:double"&gt;-7.82271&lt;/D&gt;&lt;D xsi:type="xsd:double"&gt;7.49346&lt;/D&gt;&lt;D xsi:type="xsd:double"&gt;12.05256&lt;/D&gt;&lt;D xsi:type="xsd:double"&gt;21.277916&lt;/D&gt;&lt;D xsi:type="xsd:double"&gt;11.368668&lt;/D&gt;&lt;D xsi:type="xsd:double"&gt;-1.639992&lt;/D&gt;&lt;D xsi:type="xsd:double"&gt;-24.767273&lt;/D&gt;&lt;D xsi:type="xsd:double"&gt;-18.623669&lt;/D&gt;&lt;D xsi:type="xsd:double"&gt;5.982816&lt;/D&gt;&lt;D xsi:type="xsd:double"&gt;-1.0038435&lt;/D&gt;&lt;D xsi:type="xsd:double"&gt;13.255131&lt;/D&gt;&lt;D xsi:type="xsd:double"&gt;13.644671&lt;/D&gt;&lt;D xsi:type="xsd:double"&gt;13.806987&lt;/D&gt;&lt;D xsi:type="xsd:double"&gt;-0.14382601&lt;/D&gt;&lt;D xsi:type="xsd:double"&gt;8.499122&lt;/D&gt;&lt;D xsi:type="xsd:double"&gt;12.823248&lt;/D&gt;&lt;D xsi:type="xsd:double"&gt;13.475704&lt;/D&gt;&lt;D xsi:type="xsd:double"&gt;24.944569&lt;/D&gt;&lt;D xsi:type="xsd:double"&gt;73.731636&lt;/D&gt;&lt;D xsi:type="xsd:double"&gt;54.25469&lt;/D&gt;&lt;D xsi:type="xsd:double"&gt;32.85301&lt;/D&gt;&lt;D xsi:type="xsd:double"&gt;29.986143&lt;/D&gt;&lt;D xsi:type="xsd:double"&gt;23.597694&lt;/D&gt;&lt;D xsi:type="xsd:double"&gt;20.918476&lt;/D&gt;&lt;D xsi:type="xsd:double"&gt;13.250769&lt;/D&gt;&lt;D xsi:type="xsd:double"&gt;24.289167&lt;/D&gt;&lt;D xsi:type="xsd:double"&gt;5.602193&lt;/D&gt;&lt;D xsi:type="xsd:double"&gt;5.2132964&lt;/D&gt;&lt;D xsi:type="xsd:double"&gt;1.0309815&lt;/D&gt;&lt;D xsi:type="xsd:double"&gt;-17.34298&lt;/D&gt;&lt;D xsi:type="xsd:double"&gt;-16.996479&lt;/D&gt;&lt;D xsi:type="xsd:double"&gt;-23.444092&lt;/D&gt;&lt;D xsi:type="xsd:double"&gt;-21.924717&lt;/D&gt;&lt;D xsi:type="xsd:double"&gt;-33.964203&lt;/D&gt;&lt;D xsi:type="xsd:double"&gt;-29.755037&lt;/D&gt;&lt;D xsi:type="xsd:double"&gt;-36.91226&lt;/D&gt;&lt;D xsi:type="xsd:double"&gt;-33.57727&lt;/D&gt;&lt;D xsi:type="xsd:double"&gt;-32.795994&lt;/D&gt;&lt;D xsi:type="xsd:double"&gt;-17.028511&lt;/D&gt;&lt;D xsi:type="xsd:double"&gt;-20.0185&lt;/D&gt;&lt;D xsi:type="xsd:double"&gt;-8.610535&lt;/D&gt;&lt;D xsi:type="xsd:double"&gt;5.312836&lt;/D&gt;&lt;D xsi:type="xsd:double"&gt;4.228854&lt;/D&gt;&lt;D xsi:type="xsd:double"&gt;17.916166&lt;/D&gt;&lt;D xsi:type="xsd:double"&gt;7.082939&lt;/D&gt;&lt;D xsi:type="xsd:double"&gt;30.033493&lt;/D&gt;&lt;D xsi:type="xsd:double"&gt;21.452105&lt;/D&gt;&lt;D xsi:type="xsd:double"&gt;31.375992&lt;/D&gt;&lt;D xsi:type="xsd:double"&gt;26.31377&lt;/D&gt;&lt;D xsi:type="xsd:double"&gt;27.078379&lt;/D&gt;&lt;D xsi:type="xsd:double"&gt;16.13903&lt;/D&gt;&lt;D xsi:type="xsd:double"&gt;16.01981&lt;/D&gt;&lt;D xsi:type="xsd:double"&gt;5.1012993&lt;/D&gt;&lt;D xsi:type="xsd:double"&gt;12.607145&lt;/D&gt;&lt;D xsi:type="xsd:double"&gt;13.544297&lt;/D&gt;&lt;D xsi:type="xsd:double"&gt;8.909297&lt;/D&gt;&lt;D xsi:type="xsd:double"&gt;16.706907&lt;/D&gt;&lt;D xsi:type="xsd:double"&gt;14.749527&lt;/D&gt;&lt;D xsi:type="xsd:double"&gt;7.2997093&lt;/D&gt;&lt;D xsi:type="xsd:double"&gt;21.133923&lt;/D&gt;&lt;/FQL&gt;&lt;FQL&gt;&lt;Q&gt;EWA^FG_TOTAL_RETURNC(-10AY,0,AM)&lt;/Q&gt;&lt;R&gt;121&lt;/R&gt;&lt;C&gt;1&lt;/C&gt;&lt;D xsi:type="xsd:double"&gt;3.658545&lt;/D&gt;&lt;D xsi:type="xsd:double"&gt;-11.691177&lt;/D&gt;&lt;D xsi:type="xsd:double"&gt;3.205669&lt;/D&gt;&lt;D xsi:type="xsd:double"&gt;-5.8894753&lt;/D&gt;&lt;D xsi:type="xsd:double"&gt;-3.1234324&lt;/D&gt;&lt;D xsi:type="xsd:double"&gt;5.7103753&lt;/D&gt;&lt;D xsi:type="xsd:double"&gt;1.3828874&lt;/D&gt;&lt;D xsi:type="xsd:double"&gt;-2.0460367&lt;/D&gt;&lt;D xsi:type="xsd:double"&gt;1.7406464&lt;/D&gt;&lt;D xsi:type="xsd:double"&gt;-8.083832&lt;/D&gt;&lt;D xsi:type="xsd:double"&gt;1.9467831&lt;/D&gt;&lt;D xsi:type="xsd:double"&gt;-1.6362727&lt;/D&gt;&lt;D xsi:type="xsd:double"&gt;-16.634983&lt;/D&gt;&lt;D xsi:type="xsd:double"&gt;7.012534&lt;/D&gt;&lt;D xsi:type="xsd:double"&gt;0.21309853&lt;/D&gt;&lt;D xsi:type="xsd:double"&gt;3.0834675&lt;/D&gt;&lt;D xsi:type="xsd:double"&gt;-2.3496687&lt;/D&gt;&lt;D xsi:type="xsd:double"&gt;-6.6775203&lt;/D&gt;&lt;D xsi:type="xsd:double"&gt;10.820234&lt;/D&gt;&lt;D xsi:type="xsd:double"&gt;-3.4120739&lt;/D&gt;&lt;D xsi:type="xsd:double"&gt;6.03261&lt;/D&gt;&lt;D xsi:type="xsd:double"&gt;0.6663203&lt;/D&gt;&lt;D xsi:type="xsd:double"&gt;-1.1124372&lt;/D&gt;&lt;D xsi:type="xsd:double"&gt;8.668411&lt;/D&gt;&lt;D xsi:type="xsd:double"&gt;-2.2585273&lt;/D&gt;&lt;D xsi:type="xsd:double"&gt;2.7531981&lt;/D&gt;&lt;D xsi:type="xsd:double"&gt;-4.7846913&lt;/D&gt;&lt;D xsi:type="xsd:double"&gt;4.170859&lt;/D&gt;&lt;D xsi:type="xsd:double"&gt;4.2588353&lt;/D&gt;&lt;D xsi:type="xsd:double"&gt;2.5653243&lt;/D&gt;&lt;D xsi:type="xsd:double"&gt;1.8063903&lt;/D&gt;&lt;D xsi:type="xsd:double"&gt;2.1383166&lt;/D&gt;&lt;D xsi:type="xsd:double"&gt;-1.5590191&lt;/D&gt;&lt;D xsi:type="xsd:double"&gt;-1.674211&lt;/D&gt;&lt;D xsi:type="xsd:double"&gt;1.9635797&lt;/D&gt;&lt;D xsi:type="xsd:double"&gt;4.0129066&lt;/D&gt;&lt;D xsi:type="xsd:double"&gt;0.5764961&lt;/D&gt;&lt;D xsi:type="xsd:double"&gt;-2.028221&lt;/D&gt;&lt;D xsi:type="xsd:double"&gt;2.8352857&lt;/D&gt;&lt;D xsi:type="xsd:double"&gt;-0.8315146&lt;/D&gt;&lt;D xsi:type="xsd:double"&gt;7.1648836&lt;/D&gt;&lt;D xsi:type="xsd:double"&gt;-4.0928307&lt;/D&gt;&lt;D xsi:type="xsd:double"&gt;0.48394203&lt;/D&gt;&lt;D xsi:type="xsd:double"&gt;-3.415066&lt;/D&gt;&lt;D xsi:type="xsd:double"&gt;3.0371666&lt;/D&gt;&lt;D xsi:type="xsd:double"&gt;0.13198853&lt;/D&gt;&lt;D xsi:type="xsd:double"&gt;1.5527725&lt;/D&gt;&lt;D xsi:type="xsd:double"&gt;0.2205491&lt;/D&gt;&lt;D xsi:type="xsd:double"&gt;-2.9489458&lt;/D&gt;&lt;D xsi:type="xsd:double"&gt;-2.5396824&lt;/D&gt;&lt;D xsi:type="xsd:double"&gt;-2.4662673&lt;/D&gt;&lt;D xsi:type="xsd:double"&gt;-1.7652631&lt;/D&gt;&lt;D xsi:type="xsd:double"&gt;-0.9830177&lt;/D&gt;&lt;D xsi:type="xsd:double"&gt;7.3357105&lt;/D&gt;&lt;D xsi:type="xsd:double"&gt;1.5187502&lt;/D&gt;&lt;D xsi:type="xsd:double"&gt;0.6545186&lt;/D&gt;&lt;D</t>
        </r>
      </text>
    </comment>
    <comment ref="A11" authorId="0" shapeId="0" xr:uid="{60760DDE-5D0A-487D-8417-7744D1ABC676}">
      <text>
        <r>
          <rPr>
            <b/>
            <sz val="9"/>
            <color indexed="81"/>
            <rFont val="Tahoma"/>
            <charset val="1"/>
          </rPr>
          <t xml:space="preserve"> xsi:type="xsd:double"&gt;1.3934016&lt;/D&gt;&lt;D xsi:type="xsd:double"&gt;0.5497098&lt;/D&gt;&lt;D xsi:type="xsd:double"&gt;5.9013844&lt;/D&gt;&lt;D xsi:type="xsd:double"&gt;-6.1018467&lt;/D&gt;&lt;D xsi:type="xsd:double"&gt;3.1790614&lt;/D&gt;&lt;D xsi:type="xsd:double"&gt;-1.1327565&lt;/D&gt;&lt;D xsi:type="xsd:double"&gt;4.1704893&lt;/D&gt;&lt;D xsi:type="xsd:double"&gt;-1.187861&lt;/D&gt;&lt;D xsi:type="xsd:double"&gt;2.1808982&lt;/D&gt;&lt;D xsi:type="xsd:double"&gt;1.5111089&lt;/D&gt;&lt;D xsi:type="xsd:double"&gt;-11.7338&lt;/D&gt;&lt;D xsi:type="xsd:double"&gt;-26.438492&lt;/D&gt;&lt;D xsi:type="xsd:double"&gt;12.744438&lt;/D&gt;&lt;D xsi:type="xsd:double"&gt;21.531105&lt;/D&gt;&lt;D xsi:type="xsd:double"&gt;-0.96468925&lt;/D&gt;&lt;D xsi:type="xsd:double"&gt;2.874434&lt;/D&gt;&lt;D xsi:type="xsd:double"&gt;-0.53920746&lt;/D&gt;&lt;D xsi:type="xsd:double"&gt;-0.19714832&lt;/D&gt;&lt;D xsi:type="xsd:double"&gt;4.6913624&lt;/D&gt;&lt;D xsi:type="xsd:double"&gt;11.179245&lt;/D&gt;&lt;D xsi:type="xsd:double"&gt;4.271567&lt;/D&gt;&lt;D xsi:type="xsd:double"&gt;1.8054962&lt;/D&gt;&lt;D xsi:type="xsd:double"&gt;1.3704181&lt;/D&gt;&lt;D xsi:type="xsd:double"&gt;1.351893&lt;/D&gt;&lt;D xsi:type="xsd:double"&gt;3.6484957&lt;/D&gt;&lt;D xsi:type="xsd:double"&gt;3.6336064&lt;/D&gt;&lt;D xsi:type="xsd:double"&gt;-3.1611502&lt;/D&gt;&lt;D xsi:type="xsd:double"&gt;0.7265806&lt;/D&gt;&lt;D xsi:type="xsd:double"&gt;0.75930357&lt;/D&gt;&lt;D xsi:type="xsd:double"&gt;-4.5968413&lt;/D&gt;&lt;D xsi:type="xsd:double"&gt;4.383886&lt;/D&gt;&lt;D xsi:type="xsd:double"&gt;-8.0211935&lt;/D&gt;&lt;D xsi:type="xsd:double"&gt;6.3304424&lt;/D&gt;&lt;D xsi:type="xsd:double"&gt;-7.337612&lt;/D&gt;&lt;D xsi:type="xsd:double"&gt;7.183039&lt;/D&gt;&lt;D xsi:type="xsd:double"&gt;7.953167&lt;/D&gt;&lt;D xsi:type="xsd:double"&gt;-8.563948&lt;/D&gt;&lt;D xsi:type="xsd:double"&gt;2.1676898&lt;/D&gt;&lt;D xsi:type="xsd:double"&gt;-13.960653&lt;/D&gt;&lt;D xsi:type="xsd:double"&gt;7.4927926&lt;/D&gt;&lt;D xsi:type="xsd:double"&gt;-2.725643&lt;/D&gt;&lt;D xsi:type="xsd:double"&gt;-4.5475426&lt;/D&gt;&lt;D xsi:type="xsd:double"&gt;2.646768&lt;/D&gt;&lt;D xsi:type="xsd:double"&gt;8.673227&lt;/D&gt;&lt;D xsi:type="xsd:double"&gt;-2.312535&lt;/D&gt;&lt;D xsi:type="xsd:double"&gt;10.346389&lt;/D&gt;&lt;D xsi:type="xsd:double"&gt;-4.2804775&lt;/D&gt;&lt;D xsi:type="xsd:double"&gt;-1.6609848&lt;/D&gt;&lt;D xsi:type="xsd:double"&gt;0.90948343&lt;/D&gt;&lt;D xsi:type="xsd:double"&gt;-3.2188833&lt;/D&gt;&lt;D xsi:type="xsd:double"&gt;1.5738845&lt;/D&gt;&lt;D xsi:type="xsd:double"&gt;-0.044482946&lt;/D&gt;&lt;D xsi:type="xsd:double"&gt;-1.8691599&lt;/D&gt;&lt;D xsi:type="xsd:double"&gt;-4.353738&lt;/D&gt;&lt;D xsi:type="xsd:double"&gt;3.4139395&lt;/D&gt;&lt;D xsi:type="xsd:double"&gt;2.4300814&lt;/D&gt;&lt;D xsi:type="xsd:double"&gt;8.73034&lt;/D&gt;&lt;D xsi:type="xsd:double"&gt;-1.8487334&lt;/D&gt;&lt;D xsi:type="xsd:double"&gt;2.5256872&lt;/D&gt;&lt;D xsi:type="xsd:double"&gt;2.546966&lt;/D&gt;&lt;D xsi:type="xsd:double"&gt;-1.6286612&lt;/D&gt;&lt;D xsi:type="xsd:double"&gt;3.269875&lt;/D&gt;&lt;D xsi:type="xsd:double"&gt;1.948595&lt;/D&gt;&lt;D xsi:type="xsd:double"&gt;-6.9739523&lt;/D&gt;&lt;D xsi:type="xsd:double"&gt;10.2111225&lt;/D&gt;&lt;/FQL&gt;&lt;FQL&gt;&lt;Q&gt;EWD^FMA_PE(LTMA,-10AY,0,AM,"PORTAGG","MEANR")&lt;/Q&gt;&lt;R&gt;121&lt;/R&gt;&lt;C&gt;1&lt;/C&gt;&lt;D xsi:type="xsd:double"&gt;15.8463473408699&lt;/D&gt;&lt;D xsi:type="xsd:double"&gt;15.7984597954535&lt;/D&gt;&lt;D xsi:type="xsd:double"&gt;16.6433318197996&lt;/D&gt;&lt;D xsi:type="xsd:double"&gt;17.5684259641001&lt;/D&gt;&lt;D xsi:type="xsd:double"&gt;17.4745034622146&lt;/D&gt;&lt;D xsi:type="xsd:double"&gt;18.9132325171213&lt;/D&gt;&lt;D xsi:type="xsd:double"&gt;20.2041704841168&lt;/D&gt;&lt;D xsi:type="xsd:double"&gt;19.9577239367745&lt;/D&gt;&lt;D xsi:type="xsd:double"&gt;19.0900666001028&lt;/D&gt;&lt;D xsi:type="xsd:double"&gt;19.0488071638603&lt;/D&gt;&lt;D xsi:type="xsd:double"&gt;18.5594823200711&lt;/D&gt;&lt;D xsi:type="xsd:double"&gt;18.4926259138005&lt;/D&gt;&lt;D xsi:type="xsd:double"&gt;17.1706881063775&lt;/D&gt;&lt;D xsi:type="xsd:double"&gt;16.8172386248746&lt;/D&gt;&lt;D xsi:type="xsd:double"&gt;17.4018634754258&lt;/D&gt;&lt;D xsi:type="xsd:double"&gt;16.8085658844358&lt;/D&gt;&lt;D xsi:type="xsd:double"&gt;15.3562013902318&lt;/D&gt;&lt;D xsi:type="xsd:double"&gt;14.8066543465371&lt;/D&gt;&lt;D xsi:type="xsd:double"&gt;15.6493999203538&lt;/D&gt;&lt;D xsi:type="xsd:double"&gt;15.4732072382439&lt;/D&gt;&lt;D xsi:type="xsd:double"&gt;15.4984224651059&lt;/D&gt;&lt;D xsi:type="xsd:double"&gt;15.4832213384227&lt;/D&gt;&lt;D xsi:type="xsd:double"&gt;15.2059291036699&lt;/D&gt;&lt;D xsi:type="xsd:double"&gt;15.7900628623453&lt;/D&gt;&lt;D xsi:type="xsd:double"&gt;16.2003736307799&lt;/D&gt;&lt;D xsi:type="xsd:double"&gt;16.583788179057&lt;/D&gt;&lt;D xsi:type="xsd:double"&gt;16.5204798150493&lt;/D&gt;&lt;D xsi:type="xsd:double"&gt;17.4657486674581&lt;/D&gt;&lt;D xsi:type="xsd:double"&gt;18.2293186851132&lt;/D&gt;&lt;D xsi:type="xsd:double"&gt;17.317713288186&lt;/D&gt;&lt;D xsi:type="xsd:double"&gt;17.4512606454946&lt;/D&gt;&lt;D xsi:type="xsd:double"&gt;17.5292848576891&lt;/D&gt;&lt;D xsi:type="xsd:double"&gt;17.6864132403546&lt;/D&gt;&lt;D xsi:type="xsd:double"&gt;17.6034593713102&lt;/D&gt;&lt;D xsi:type="xsd:double"&gt;17.623383352736&lt;/D&gt;&lt;D xsi:type="xsd:double"&gt;17.0737358104253&lt;/D&gt;&lt;D xsi:type="xsd:double"&gt;16.8970234584531&lt;/D&gt;&lt;D xsi:type="xsd:double"&gt;17.7106842902514&lt;/D&gt;&lt;D xsi:type="xsd:double"&gt;18.5544382013791&lt;/D&gt;&lt;D xsi:type="xsd:double"&gt;18.0926664146714&lt;/D&gt;&lt;D xsi:type="xsd:double"&gt;18.3176032331515&lt;/D&gt;&lt;D xsi:type="xsd:double"&gt;18.2340212693062&lt;/D&gt;&lt;D xsi:type="xsd:double"&gt;16.9109960265095&lt;/D&gt;&lt;D xsi:type="xsd:double"&gt;16.7861882317807&lt;/D&gt;&lt;D xsi:type="xsd:double"&gt;16.7673617804807&lt;/D&gt;&lt;D xsi:type="xsd:double"&gt;16.5722557009748&lt;/D&gt;&lt;D xsi:type="xsd:double"&gt;16.4430269782307&lt;/D&gt;&lt;D xsi:type="xsd:double"&gt;16.5915548331113&lt;/D&gt;&lt;D xsi:type="xsd:double"&gt;16.6466296829413&lt;/D&gt;&lt;D xsi:type="xsd:double"&gt;16.4764189521547&lt;/D&gt;&lt;D xsi:type="xsd:double"&gt;15.3242569637264&lt;/D&gt;&lt;D xsi:type="xsd:double"&gt;14.7477333239919&lt;/D&gt;&lt;D xsi:type="xsd:double"&gt;14.0807560582387&lt;/D&gt;&lt;D xsi:type="xsd:double"&gt;16.3745140700985&lt;/D&gt;&lt;D xsi:type="xsd:double"&gt;18.1326167963925&lt;/D&gt;&lt;D xsi:type="xsd:double"&gt;17.9040572479203&lt;/D&gt;&lt;D xsi:type="xsd:double"&gt;17.8458656942351&lt;/D&gt;&lt;D xsi:type="xsd:double"&gt;17.029229935318&lt;/D&gt;&lt;D xsi:type="xsd:double"&gt;17.162345942275&lt;/D&gt;&lt;D xsi:type="xsd:double"&gt;16.0465257840954&lt;/D&gt;&lt;D xsi:type="xsd:double"&gt;16.0200252970247&lt;/D&gt;&lt;D xsi:type="xsd:double"&gt;16.0628918202027&lt;/D&gt;&lt;D xsi:type="xsd:double"&gt;17.0784546645677&lt;/D&gt;&lt;D xsi:type="xsd:double"&gt;15.7906279274087&lt;/D&gt;&lt;D xsi:type="xsd:double"&gt;16.3339184135267&lt;/D&gt;&lt;D xsi:type="xsd:double"&gt;14.4513408486056&lt;/D&gt;&lt;D xsi:type="xsd:double"&gt;12.9414594393177&lt;/D&gt;&lt;D xsi:type="xsd:double"&gt;13.0293895823384&lt;/D&gt;&lt;D xsi:type="xsd:double"&gt;14.9645211971387&lt;/D&gt;&lt;D xsi:type="xsd:double"&gt;16.6257316319291&lt;/D&gt;&lt;D xsi:type="xsd:double"&gt;17.5662302819605&lt;/D&gt;&lt;D xsi:type="xsd:double"&gt;17.2829165189135&lt;/D&gt;&lt;D xsi:type="xsd:double"&gt;17.230205352836&lt;/D&gt;&lt;D xsi:type="xsd:double"&gt;18.2719871882636&lt;/D&gt;&lt;D xsi:type="xsd:double"&gt;15.8956022451959&lt;/D&gt;&lt;D xsi:type="xsd:double"&gt;17.1128388213409&lt;/D&gt;&lt;D xsi:type="xsd:double"&gt;18.0734659350077&lt;/D&gt;&lt;D xsi:type="xsd:double"&gt;17.8190294126039&lt;/D&gt;&lt;D xsi:type="xsd:double"&gt;17.6643862535228&lt;/D&gt;&lt;D xsi:type="xsd:double"&gt;18.2021349488055&lt;/D&gt;&lt;D xsi:type="xsd:double"&gt;17.5665007579874&lt;/D&gt;&lt;D xsi:type="xsd:double"&gt;17.8751874598&lt;/D&gt;&lt;D xsi:type="xsd:double"&gt;18.0065970890013&lt;/D&gt;&lt;D xsi:type="xsd:double"&gt;17.6122059691212&lt;/D&gt;&lt;D xsi:type="xsd:double"&gt;17.5730624134928&lt;/D&gt;&lt;D xsi:type="xsd:double"&gt;16.9650712198503&lt;/D&gt;&lt;D xsi:type="xsd:double"&gt;16.690951334357&lt;/D&gt;&lt;D xsi:type="xsd:double"&gt;16.1153719464167&lt;/D&gt;&lt;D xsi:type="xsd:double"&gt;17.0379463288051&lt;/D&gt;&lt;D xsi:type="xsd:double"&gt;12.2284218674495&lt;/D&gt;&lt;D xsi:type="xsd:double"&gt;11.5184289230406&lt;/D&gt;&lt;D xsi:type="xsd:double"&gt;12.1821192412437&lt;/D&gt;&lt;D xsi:type="xsd:double"&gt;12.1311167068453&lt;/D&gt;&lt;D xsi:type="xsd:double"&gt;13.8639753999406&lt;/D&gt;&lt;D xsi:type="xsd:double"&gt;13.2983277697114&lt;/D&gt;&lt;D xsi:type="xsd:double"&gt;14.5614597595181&lt;/D&gt;&lt;D xsi:type="xsd:double"&gt;14.4811894667685&lt;/D&gt;&lt;D xsi:type="xsd:double"&gt;14.7507267820555&lt;/D&gt;&lt;D xsi:type="xsd:double"&gt;13.586734253039&lt;/D&gt;&lt;D xsi:type="xsd:double"&gt;14.6149981274629&lt;/D&gt;&lt;D xsi:type="xsd:double"&gt;16.0406898804122&lt;/D&gt;&lt;D xsi:type="xsd:double"&gt;27.3071878814011&lt;/D&gt;&lt;D xsi:type="xsd:double"&gt;25.5959309284219&lt;/D&gt;&lt;D xsi:type="xsd:double"&gt;24.159437589877&lt;/D&gt;&lt;D xsi:type="xsd:double"&gt;23.1187848109178&lt;/D&gt;&lt;D xsi:type="xsd:double"&gt;21.8874239389507&lt;/D&gt;&lt;D xsi:type="xsd:double"&gt;20.6371011476928&lt;/D&gt;&lt;D xsi:type="xsd:double"&gt;19.2385301053772&lt;/D&gt;&lt;D xsi:type="xsd:double"&gt;17.8675428137427&lt;/D&gt;&lt;D xsi:type="xsd:double"&gt;16.3539962250288&lt;/D&gt;&lt;D xsi:type="xsd:double"&gt;15.9391565590592&lt;/D&gt;&lt;D xsi:type="xsd:double"&gt;17.5533989999046&lt;/D&gt;&lt;D xsi:type="xsd:double"&gt;17.2805050746453&lt;/D&gt;&lt;D xsi:type="xsd:double"&gt;14.9167085438377&lt;/D&gt;&lt;D xsi:type="xsd:double"&gt;15.7942396257166&lt;/D&gt;&lt;D xsi:type="xsd:double"&gt;15.9011144358011&lt;/D&gt;&lt;D xsi:type="xsd:double"&gt;15.8865962529554&lt;/D&gt;&lt;D xsi:type="xsd:double"&gt;16.1122734610989&lt;/D&gt;&lt;D xsi:type="xsd:double"&gt;16.0851588609176&lt;/D&gt;&lt;D xsi:type="xsd:double"&gt;15.7809440064022&lt;/D&gt;&lt;D xsi:type="xsd:double"&gt;17.0174755574567&lt;/D&gt;&lt;/FQL&gt;&lt;FQL&gt;&lt;Q&gt;DDR3512M-FDS^FG_PRICE_CHANGE(0,-6AM)&lt;/Q&gt;&lt;R&gt;1&lt;/R&gt;&lt;C&gt;1&lt;/C&gt;&lt;D xsi:type="xsd:double"&gt;-8.26039367890906&lt;/D&gt;&lt;/FQL&gt;&lt;FQL&gt;&lt;Q&gt;PASP-FDS^FG_PRICE_CHANGE(0,-6AM)&lt;/Q&gt;&lt;R&gt;1&lt;/R&gt;&lt;C&gt;1&lt;/C&gt;&lt;D xsi:type="xsd:double"&gt;0.526315789473686&lt;/D&gt;&lt;/FQL&gt;&lt;FQL&gt;&lt;Q&gt;PLATI-FDS^FG_PRICE_CHANGE(0,-6AM)&lt;/Q&gt;&lt;R&gt;1&lt;/R&gt;&lt;C&gt;1&lt;/C&gt;&lt;D xsi:type="xsd:double"&gt;5.18018018018018&lt;/D&gt;&lt;/FQL&gt;&lt;FQL&gt;&lt;Q&gt;W-FDS^FG_PRICE_CHANGE(0,-6AM)&lt;/Q&gt;&lt;R&gt;1&lt;/R&gt;&lt;C&gt;1&lt;/C&gt;&lt;D xsi:type="xsd:double"&gt;2.79431974347231&lt;/D&gt;&lt;/FQL&gt;&lt;FQL&gt;&lt;Q&gt;COPP-FDS^FG_PRICE_CHANGE(0,-6AM)&lt;/Q&gt;&lt;R&gt;1&lt;/R&gt;&lt;C&gt;1&lt;/C&gt;&lt;D xsi:type="xsd:double"&gt;6.07440166493236&lt;/D&gt;&lt;/FQL&gt;&lt;FQL&gt;&lt;Q&gt;FC0000NZ^FG_PRICE(0)&lt;/Q&gt;&lt;R&gt;1&lt;/R&gt;&lt;C&gt;1&lt;/C&gt;&lt;D xsi:type="xsd:double"&gt;418.9831&lt;/D&gt;&lt;/FQL&gt;&lt;FQL&gt;&lt;Q&gt;EWQ^FG_PRICE(0)&lt;/Q&gt;&lt;R&gt;1&lt;/R&gt;&lt;C&gt;1&lt;/C&gt;&lt;D xsi:type="xsd:double"&gt;39.03&lt;/D&gt;&lt;/FQL&gt;&lt;FQL&gt;&lt;Q&gt;EWL^FG_PRICE(0)&lt;/Q&gt;&lt;R&gt;1&lt;/R&gt;&lt;C&gt;1&lt;/C&gt;&lt;D xsi:type="xsd:double"&gt;51.42&lt;/D&gt;&lt;/FQL&gt;&lt;FQL&gt;&lt;Q&gt;EWA^FG_PRICE(0)&lt;/Q&gt;&lt;R&gt;1&lt;/R&gt;&lt;C&gt;1&lt;/C&gt;&lt;D xsi:type="xsd:double"&gt;25.58&lt;/D&gt;&lt;/FQL&gt;&lt;FQL&gt;&lt;Q&gt;EWC^FG_COMPANY_NAME&lt;/Q&gt;&lt;R&gt;1&lt;/R&gt;&lt;C&gt;1&lt;/C&gt;&lt;D xsi:type="xsd:string"&gt;iShares MSCI Canada ETF&lt;/D&gt;&lt;/FQL&gt;&lt;FQL&gt;&lt;Q&gt;URTH^P_PRICE(0)/P_PRICE_HIGH_PR(0,,,,,,"PRICE","INTRA","52W")&lt;/Q&gt;&lt;R&gt;1&lt;/R&gt;&lt;C&gt;1&lt;/C&gt;&lt;D xsi:type="xsd:double"&gt;0.9734267&lt;/D&gt;&lt;/FQL&gt;&lt;FQL&gt;&lt;Q&gt;VGK^FG_TOTAL_RETURNC(0,-12AM)&lt;/Q&gt;&lt;R&gt;1&lt;/R&gt;&lt;C&gt;1&lt;/C&gt;&lt;D xsi:type="xsd:double"&gt;19.272148&lt;/D&gt;&lt;/FQL&gt;&lt;FQL&gt;&lt;Q&gt;EWA^JULIAN(FMA_ROE(NTMA,-20AY,NOW,FY,"PORTAGG","MEANR").DATES)&lt;/Q&gt;&lt;R&gt;20&lt;/R&gt;&lt;C&gt;1&lt;/C&gt;&lt;D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xsi:type="xsd:double"&gt;21.984322&lt;/D&gt;&lt;/FQL&gt;&lt;FQL&gt;&lt;Q&gt;CAGDPY@SE^EE_ACTUAL_ANNUAL(MED,0)&lt;/Q&gt;&lt;R&gt;1&lt;/R&gt;&lt;C&gt;1&lt;/C&gt;&lt;D xsi:type="xsd:double"&gt;6.54758763985883&lt;/D&gt;&lt;/FQL&gt;&lt;FQL&gt;&lt;Q&gt;CAGDPY@DE^EE_ACTUAL_ANNUAL(MED,0)&lt;/Q&gt;&lt;R&gt;1&lt;/R&gt;&lt;C&gt;1&lt;/C&gt;&lt;D xsi:type="xsd:double"&gt;6.06252463833905&lt;/D&gt;&lt;/FQL&gt;&lt;FQL&gt;&lt;Q&gt;USDITL^STD(FG_PRICE_CHANGE(0,-3AY,M))&lt;/Q&gt;&lt;R&gt;1&lt;/R&gt;&lt;C&gt;1&lt;/C&gt;&lt;D xsi:type="xsd:double"&gt;2.18410852976757&lt;/D&gt;&lt;/FQL&gt;&lt;FQL&gt;&lt;Q&gt;USDANG^STD(FG_PRICE_CHANGE(0,-3AY,M))&lt;/Q&gt;&lt;R&gt;1&lt;/R&gt;&lt;C&gt;1&lt;/C&gt;&lt;D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xsi:type="xsd:double"&gt;2.38683145915514&lt;/D&gt;&lt;/FQL&gt;&lt;FQL&gt;&lt;Q&gt;USDJPY^STD(FG_PRICE_CHANGE(0,-3AY,M))&lt;/Q&gt;&lt;R&gt;1&lt;/R&gt;&lt;C&gt;1&lt;/C&gt;&lt;D xsi:type="xsd:double"&gt;3.35240877850283&lt;/D&gt;&lt;/FQL&gt;&lt;FQL&gt;&lt;Q&gt;USDCAD^STD(FG_PRICE_CHANGE(0,-3AY,M))&lt;/Q&gt;&lt;R&gt;1&lt;/R&gt;&lt;C&gt;1&lt;/C&gt;&lt;D xsi:type="xsd:double"&gt;1.83420331354053&lt;/D&gt;&lt;/FQL&gt;&lt;FQL&gt;&lt;Q&gt;USDNZD^STD(FG_PRICE_CHANGE(0,-3AY,M))&lt;/Q&gt;&lt;R&gt;1&lt;/R&gt;&lt;C&gt;1&lt;/C&gt;&lt;D xsi:type="xsd:double"&gt;3.59611459976247&lt;/D&gt;&lt;/FQL&gt;&lt;FQL&gt;&lt;Q&gt;EWJ^FMA_EPS(NTMA,-20AY,0,CY,,"PORTAGG","MEANR")&lt;/Q&gt;&lt;R&gt;20&lt;/R&gt;&lt;C&gt;1&lt;/C&gt;&lt;D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xsi:type="xsd:double"&gt;3.67687830587368&lt;/D&gt;&lt;D xsi:type="xsd:double"&gt;4.6151696484055&lt;/D&gt;&lt;D xsi:type="xsd:double"&gt;4.46089540048153&lt;/D&gt;&lt;D xsi:type="xsd:double"&gt;4.56673185665912&lt;/D&gt;&lt;/FQL&gt;&lt;FQL&gt;&lt;Q&gt;EWC^P_PRICE_RETURNS_PR('52W',2,-10AY,0,AM)&lt;/Q&gt;&lt;R&gt;121&lt;/R&gt;&lt;C&gt;1&lt;/C&gt;&lt;D xsi:type="xsd:double"&gt;20.161772&lt;/D&gt;&lt;D xsi:type="xsd:double"&gt;9.735859&lt;/D&gt;&lt;D xsi:type="xsd:double"&gt;2.7864575&lt;/D&gt;&lt;D xsi:type="xsd:double"&gt;4.9914837&lt;/D&gt;&lt;D xsi:type="xsd:double"&gt;-1.4667392&lt;/D&gt;&lt;D xsi:type="xsd:double"&gt;2.6112556&lt;/D&gt;&lt;D xsi:type="xsd:double"&gt;-3.5661876&lt;/D&gt;&lt;D xsi:type="xsd:double"&gt;-5.4311695&lt;/D&gt;&lt;D xsi:type="xsd:double"&gt;-3.0489028&lt;/D&gt;&lt;D xsi:type="xsd:double"&gt;-8.146638&lt;/D&gt;&lt;D xsi:type="xsd:double"&gt;-15.785461&lt;/D&gt;&lt;D xsi:type="xsd:double"&gt;-17.98039&lt;/D&gt;&lt;D xsi:type="xsd:double"&gt;-27.210014&lt;/D&gt;&lt;D xsi:type="xsd:double"&gt;-19.539898&lt;/D&gt;&lt;D xsi:type="xsd:double"&gt;-17.555803&lt;/D&gt;&lt;D xsi:type="xsd:double"&gt;-19.893826&lt;/D&gt;&lt;D xsi:type="xsd:double"&gt;-22.847439&lt;/D&gt;&lt;D xsi:type="xsd:double"&gt;-23.167294&lt;/D&gt;&lt;D xsi:type="xsd:double"&gt;-17.161304&lt;/D&gt;&lt;D xsi:type="xsd:double"&gt;-14.681321&lt;/D&gt;&lt;D xsi:type="xsd:double"&gt;-14.943343&lt;/D&gt;&lt;D xsi:type="xsd:double"&gt;-8.655209&lt;/D&gt;&lt;D xsi:type="xsd:double"&gt;-5.948782&lt;/D&gt;&lt;D xsi:type="xsd:double"&gt;0.9568691&lt;/D&gt;&lt;D xsi:type="xsd:double"&gt;12.184143&lt;/D&gt;&lt;D xsi:type="xsd:double"&gt;9.062481&lt;/D&gt;&lt;D xsi:type="xsd:double"&gt;6.210375&lt;/D&gt;&lt;D xsi:type="xsd:double"&gt;16.40395&lt;/D&gt;&lt;D xsi:type="xsd:double"&gt;30.039108&lt;/D&gt;&lt;D xsi:type="xsd:double"&gt;32.828667&lt;/D&gt;&lt;D xsi:type="xsd:double"&gt;22.034157&lt;/D&gt;&lt;D xsi:type="xsd:double"&gt;18.077065&lt;/D&gt;&lt;D xsi:type="xsd:double"&gt;10.822117&lt;/D&gt;&lt;D xsi:type="xsd:double"&gt;7.08431&lt;/D&gt;&lt;D xsi:type="xsd:double"&gt;10.863662&lt;/D&gt;&lt;D xsi:type="xsd:double"&gt;12.5300045&lt;/D&gt;&lt;D xsi:type="xsd:double"&gt;9.825933&lt;/D&gt;&lt;D xsi:type="xsd:double"&gt;15.996623&lt;/D&gt;&lt;D xsi:type="xsd:double"&gt;18.242287&lt;/D&gt;&lt;D xsi:type="xsd:double"&gt;12.70405&lt;/D&gt;&lt;D xsi:type="xsd:double"&gt;15.00374&lt;/D&gt;&lt;D xsi:type="xsd:double"&gt;5.411315&lt;/D&gt;&lt;D xsi:type="xsd:double"&gt;4.8553705&lt;/D&gt;&lt;D xsi:type="xsd:double"&gt;6.0450554&lt;/D&gt;&lt;D xsi:type="xsd:double"&gt;12.007177&lt;/D&gt;&lt;D xsi:type="xsd:double"&gt;11.610699&lt;/D&gt;&lt;D xsi:type="xsd:double"&gt;8.760822&lt;/D&gt;&lt;D xsi:type="xsd:double"&gt;7.4887037&lt;/D&gt;&lt;D xsi:type="xsd:double"&gt;3.5489798&lt;/D&gt;&lt;D xsi:type="xsd:double"&gt;0.46503544&lt;/D&gt;&lt;D xsi:type="xsd:double"&gt;-5.7003794&lt;/D&gt;&lt;D xsi:type="xsd:double"&gt;-7.595891&lt;/D&gt;&lt;D xsi:type="xsd:double"&gt;-16.434938&lt;/D&gt;&lt;D xsi:type="xsd:double"&gt;-0.3944099&lt;/D&gt;&lt;D xsi:type="xsd:double"&gt;2.741921&lt;/D&gt;&lt;D xsi:type="xsd:double"&gt;3.7718534&lt;/D&gt;&lt;D xsi:type="xsd:double"&gt;3.4659624&lt;/D&gt;&lt;D xsi:type="xsd:double"&gt;-0.97001195&lt;/D&gt;&lt;D xsi:type="xsd:double"&gt;4.217577&lt;/D&gt;&lt;D xsi:type="xsd:double"&gt;-3.366822&lt;/D&gt;&lt;D xsi:type="xsd:double"&gt;3.7224412&lt;/D&gt;&lt;D xsi:type="xsd:double"&gt;1.1324883&lt;/D&gt;&lt;D xsi:type="xsd:double"&gt;11.526394&lt;/D&gt;&lt;D xsi:type="xsd:double"&gt;14.084208&lt;/D&gt;&lt;D xsi:type="xsd:double"&gt;26.936483&lt;/D&gt;&lt;D xsi:type="xsd:double"&gt;12.981928&lt;/D&gt;&lt;D xsi:type="xsd:double"&gt;3.254807&lt;/D&gt;&lt;D xsi:type="xsd:double"&gt;-23.353922&lt;/D&gt;&lt;D xsi:type="xsd:double"&gt;-13.057542&lt;/D&gt;&lt;D xsi:type="xsd:double"&gt;-1.0145366&lt;/D&gt;&lt;D xsi:type="xsd:double"&gt;-7.2576103&lt;/D&gt;&lt;D xsi:type="xsd:double"&gt;4.398966&lt;/D&gt;&lt;D xsi:type="xsd:double"&gt;1.9932866&lt;/D&gt;&lt;D xsi:type="xsd:double"&gt;1.558876&lt;/D&gt;&lt;D xsi:type="xsd:double"&gt;-1.1818767&lt;/D&gt;&lt;D xsi:type="xsd:double"&gt;8.997655&lt;/D&gt;&lt;D xsi:type="xsd:double"&gt;8.064771&lt;/D&gt;&lt;D xsi:type="xsd:double"&gt;8.394074&lt;/D&gt;&lt;D xsi:type="xsd:double"&gt;21.331894&lt;/D&gt;&lt;D xsi:type="xsd:double"&gt;69.25044&lt;/D&gt;&lt;D xsi:type="xsd:double"&gt;52.918636&lt;/D&gt;&lt;D xsi:type="xsd:double"&gt;48.584152&lt;/D&gt;&lt;D xsi:type="xsd:double"&gt;47.161137&lt;/D&gt;&lt;D xsi:type="xsd:double"&gt;35.748386&lt;/D&gt;&lt;D xsi:type="xsd:double"&gt;36.525787&lt;/D&gt;&lt;D xsi:type="xsd:double"&gt;33.92159&lt;/D&gt;&lt;D xsi:type="xsd:double"&gt;43.173386&lt;/D&gt;&lt;D xsi:type="xsd:double"&gt;22.632526&lt;/D&gt;&lt;D xsi:type="xsd:double"&gt;21.965206&lt;/D&gt;&lt;D xsi:type="xsd:double"&gt;23.34894&lt;/D&gt;&lt;D xsi:type="xsd:double"&gt;20.377445&lt;/D&gt;&lt;D xsi:type="xsd:double"&gt;18.215393&lt;/D&gt;&lt;D xsi:type="xsd:double"&gt;4.7144294&lt;/D&gt;&lt;D xsi:type="xsd:double"&gt;2.078998&lt;/D&gt;&lt;D xsi:type="xsd:double"&gt;-9.964317&lt;/D&gt;&lt;D xsi:type="xsd:double"&gt;-5.2300453&lt;/D&gt;&lt;D xsi:type="xsd:double"&gt;-9.653205&lt;/D&gt;&lt;D xsi:type="xsd:double"&gt;-10.008401&lt;/D&gt;&lt;D xsi:type="xsd:double"&gt;-13.730043&lt;/D&gt;&lt;D xsi:type="xsd:double"&gt;-5.4477034&lt;/D&gt;&lt;D xsi:type="xsd:double"&gt;-10.847771&lt;/D&gt;&lt;D xsi:type="xsd:double"&gt;-4.907775&lt;/D&gt;&lt;D xsi:type="xsd:double"&gt;-7.3590994&lt;/D&gt;&lt;D xsi:type="xsd:double"&gt;-12.536937&lt;/D&gt;&lt;D xsi:type="xsd:double"&gt;-2.2534072&lt;/D&gt;&lt;D xsi:type="xsd:double"&gt;-8.002531&lt;/D&gt;&lt;D xsi:type="xsd:double"&gt;7.424128&lt;/D&gt;&lt;D xsi:type="xsd:double"&gt;2.1331072&lt;/D&gt;&lt;D xsi:type="xsd:double"&gt;5.347121&lt;/D&gt;&lt;D xsi:type="xsd:double"&gt;2.296114&lt;/D&gt;&lt;D xsi:type="xsd:double"&gt;7.1118116&lt;/D&gt;&lt;D xsi:type="xsd:double"&gt;4.568732&lt;/D&gt;&lt;D xsi:type="xsd:double"&gt;13.188648&lt;/D&gt;&lt;D xsi:type="xsd:double"&gt;3.2542825&lt;/D&gt;&lt;D xsi:type="xsd:double"&gt;8.678651&lt;/D&gt;&lt;D xsi:type="xsd:double"&gt;13.604605&lt;/D&gt;&lt;D xsi:type="xsd:double"&gt;11.694956&lt;/D&gt;&lt;D xsi:type="xsd:double"&gt;13.220894&lt;/D&gt;&lt;D xsi:type="xsd:double"&gt;10.613871&lt;/D&gt;&lt;D xsi:type="xsd:double"&gt;7.317877&lt;/D&gt;&lt;D xsi:type="xsd:double"&gt;17.641008&lt;/D&gt;&lt;/FQL&gt;&lt;FQL&gt;&lt;Q&gt;ENZL^FG_TOTAL_RETURNC(-10AY,0,AM)&lt;/Q&gt;&lt;R&gt;121&lt;/R&gt;&lt;C&gt;1&lt;/C&gt;&lt;D xsi:type="xsd:double"&gt;2.1148205&lt;/D&gt;&lt;D xsi:type="xsd:double"&gt;-6.397891&lt;/D&gt;&lt;D xsi:type="xsd:double"&gt;3.2645583&lt;/D&gt;&lt;D xsi:type="xsd:double"&gt;1.5680313&lt;/D&gt;&lt;D xsi:type="xsd:double"&gt;1.1413217&lt;/D&gt;&lt;D xsi:type="xsd:double"&gt;0.96178055&lt;/D&gt;&lt;D xsi:type="xsd:double"&gt;1.5292048&lt;/D&gt;&lt;D xsi:type="xsd:double"&gt;-0.6172836&lt;/D&gt;&lt;D xsi:type="xsd:double"&gt;0.32298565&lt;/D&gt;&lt;D xsi:type="xsd:double"&gt;-5.7454166&lt;/D&gt;&lt;D xsi:type="xsd:double"&gt;-5.8762074&lt;/D&gt;&lt;D xsi:type="xsd:double"&gt;-0.6586492&lt;/D&gt;&lt;D xsi:type="xsd:double"&gt;-10.204667&lt;/D&gt;&lt;D xsi:type="xsd:double"&gt;5.521667&lt;/D&gt;&lt;D xsi:type="xsd:double"&gt;9.796166&lt;/D&gt;&lt;D xsi:type="xsd:double"&gt;2.216673&lt;/D&gt;&lt;D xsi:type="xsd:double"&gt;1.4424086&lt;/D&gt;&lt;D xsi:type="xsd:double"&gt;-3.755182&lt;/D&gt;&lt;D xsi:type="xsd:double"&gt;8.796846&lt;/D&gt;&lt;D xsi:type="xsd:double"&gt;4.2132616&lt;/D&gt;&lt;D xsi:type="xsd:double"&gt;4.067886&lt;/D&gt;&lt;D xsi:type="xsd:double"&gt;3.4772158&lt;/D&gt;&lt;D xsi:type="xsd:double"&gt;2.190578&lt;/D&gt;&lt;D xsi:type="xsd:double"&gt;6.0174584&lt;/D&gt;&lt;D xsi:type="xsd:double"&gt;3.054595&lt;/D&gt;&lt;D xsi:type="xsd:double"&gt;-4.435569&lt;/D&gt;&lt;D xsi:type="xsd:double"&gt;-6.6872&lt;/D&gt;&lt;D xsi:type="xsd:double"&gt;-0.07072091&lt;/D&gt;&lt;D xsi:type="xsd:double"&gt;-0.035327673&lt;/D&gt;&lt;D xsi:type="xsd:double"&gt;6.5673947&lt;/D&gt;&lt;D xsi:type="xsd:double"&gt;-3.5509825&lt;/D&gt;&lt;D xsi:type="xsd:double"&gt;0.9263754&lt;/D&gt;&lt;D xsi:type="xsd:double"&gt;1.3650179&lt;/D&gt;&lt;D xsi:type="xsd:double"&gt;4.899001&lt;/D&gt;&lt;D xsi:type="xsd:double"&gt;3.3331394&lt;/D&gt;&lt;D xsi:type="xsd:double"&gt;3.622079&lt;/D&gt;&lt;D xsi:type="xsd:double"&gt;-2.4005115&lt;/D&gt;&lt;D xsi:type="xsd:double"&gt;0.6688237&lt;/D&gt;&lt;D xsi:type="xsd:double"&gt;-2.4432063&lt;/D&gt;&lt;D xsi:type="xsd:double"&gt;0.13180971&lt;/D&gt;&lt;D xsi:type="xsd:double"&gt;8.405566&lt;/D&gt;&lt;D xsi:type="xsd:double"&gt;-1.7120421&lt;/D&gt;&lt;D xsi:type="xsd:double"&gt;1.8467903&lt;/D&gt;&lt;D xsi:type="xsd:double"&gt;1.0715008&lt;/D&gt;&lt;D xsi:type="xsd:double"&gt;-0.89704394&lt;/D&gt;&lt;D xsi:type="xsd:double"&gt;1.9749045&lt;/D&gt;&lt;D xsi:type="xsd:double"&gt;0.9448409&lt;/D&gt;&lt;D xsi:type="xsd:double"&gt;-3.5765052&lt;/D&gt;&lt;D xsi:type="xsd:double"&gt;1.6438365&lt;/D&gt;&lt;D xsi:type="xsd:double"&gt;-3.5662472&lt;/D&gt;&lt;D xsi:type="xsd:double"&gt;-0.04299283&lt;/D&gt;&lt;D xsi:type="xsd:double"&gt;3.4200907&lt;/D&gt;&lt;D xsi:type="xsd:double"&gt;-1.6525507&lt;/D&gt;&lt;D xsi:type="xsd:double"&gt;5.4036617&lt;/D&gt;&lt;D xsi:type="xsd:double"&gt;2.0833373&lt;/D&gt;&lt;D xsi:type="xsd:double"&gt;2.6810765&lt;/D&gt;&lt;D xsi:type="xsd:double"&gt;1.3250232&lt;/D&gt;&lt;D xsi:type="xsd:double"&gt;-2.2498071&lt;/D&gt;&lt;D xsi:type="xsd:double"&gt;6.923747&lt;/D&gt;&lt;D xsi:type="xsd:double"&gt;-0.39222836&lt;/D&gt;&lt;D xsi:type="xsd:double"&gt;1.3450146&lt;/D&gt;&lt;D xsi:type="xsd:double"&gt;-2.807355&lt;/D&gt;&lt;D xsi:type="xsd:double"&gt;-0.32362342&lt;/D&gt;&lt;D xsi:type="xsd:double"&gt;7.9640865&lt;/D&gt;&lt;D xsi:type="xsd:double"&gt;3.6487222&lt;/D&gt;&lt;D xsi:type="xsd:double"&gt;-1.4467478&lt;/D&gt;&lt;D xsi:type="xsd:double"&gt;-2.6883602&lt;/D&gt;&lt;D xsi:type="xsd:double"&gt;-19.336605&lt;/D&gt;&lt;D xsi:type="xsd:double"&gt;10.054755&lt;/D&gt;&lt;D xsi:type="xsd:double"&gt;14.774979&lt;/D&gt;&lt;D xsi:type="xsd:double"&gt;2.7795315&lt;/D&gt;&lt;D xsi:type="xsd:double"&gt;3.8713932&lt;/D&gt;&lt;D xsi:type="xsd:double"&gt;-0.09353161&lt;/D&gt;&lt;D xsi:type="xsd:double"&gt;0.033676624&lt;/D&gt;&lt;D xsi:type="xsd:double"&gt;4.9823284&lt;/D&gt;&lt;D xsi:type="xsd:double"&gt;5.9002757&lt;/D&gt;&lt;D xsi:type="xsd:double"&gt;6.622267&lt;/D&gt;&lt;D xsi:type="xsd:double"&gt;-2.6429236&lt;/D&gt;&lt;D xsi:type="xsd:double"&gt;-7.273531&lt;/D&gt;&lt;D xsi:type="xsd:double"&gt;0.62053204&lt;/D&gt;&lt;D xsi:type="xsd:double"&gt;3.6527514&lt;/D&gt;&lt;D xsi:type="xsd:double"&gt;-4.439366&lt;/D&gt;&lt;D xsi:type="xsd:double"&gt;-0.705868&lt;/D&gt;&lt;D xsi:type="xsd:double"&gt;0.6327033&lt;/D&gt;&lt;D xsi:type="xsd:double"&gt;4.417217&lt;/D&gt;&lt;D xsi:type="xsd:double"&gt;-3.1341612&lt;/D&gt;&lt;D xsi:type="xsd:double"&gt;1.0679007&lt;/D&gt;&lt;D xsi:type="xsd:double"&gt;-8.452929&lt;/D&gt;&lt;D xsi:type="xsd:double"&gt;3.4730792&lt;/D&gt;&lt;D xsi:type="xsd:double"&gt;-9.110886&lt;/D&gt;&lt;D xsi:type="xsd:double"&gt;4.0729046&lt;/D&gt;&lt;D xsi:type="xsd:double"&gt;-0.33952594&lt;/D&gt;&lt;D xsi:type="xsd:double"&gt;-12.336386&lt;/D&gt;&lt;D xsi:type="xsd:double"&gt;0.06135702&lt;/D&gt;&lt;D xsi:type="xsd:double"&gt;-8.257378&lt;/D&gt;&lt;D xsi:type="xsd:double"&gt;9.6257925&lt;/D&gt;&lt;D xsi:type="xsd:double"&gt;-3.6191702&lt;/D&gt;&lt;D xsi:type="xsd:double"&gt;-9.344989&lt;/D&gt;&lt;D xsi:type="xsd:double"&gt;4.9894094&lt;/D&gt;&lt;D xsi:type="xsd:double"&gt;9.997761&lt;/D&gt;&lt;D xsi:type="xsd:double"&gt;-0.31377077&lt;/D&gt;&lt;D xsi:type="xsd:double"&gt;6.6146255&lt;/D&gt;&lt;D xsi:type="xsd:double"&gt;-4.1425824&lt;/D&gt;&lt;D xsi:type="xsd:double"&gt;1.2261271&lt;/D&gt;&lt;D xsi:type="xsd:double"&gt;0.29785633&lt;/D&gt;&lt;D xsi:type="xsd:double"&gt;-3.9992034&lt;/D&gt;&lt;D xsi:type="xsd:double"&gt;2.87565&lt;/D&gt;&lt;D xsi:type="xsd:double"&gt;-2.1664321&lt;/D&gt;&lt;D xsi:type="xsd:double"&gt;-7.284766&lt;/D&gt;&lt;D xsi:type="xsd:double"&gt;-0.33481717&lt;/D&gt;&lt;D xsi:type="xsd:double"&gt;-0.76147914&lt;/D&gt;&lt;D xsi:type="xsd:double"&gt;3.8140297&lt;/D&gt;&lt;D xsi:type="xsd:double"&gt;5.920136&lt;/D&gt;&lt;D xsi:type="xsd:double"&gt;-3.247434&lt;/D&gt;&lt;D xsi:type="xsd:double"&gt;-2.5119066&lt;/D&gt;&lt;D xsi:type="xsd:double"&gt;1.4882207&lt;/D&gt;&lt;D xsi:type="xsd:double"&gt;0.13132095&lt;/D&gt;&lt;D xsi:type="xsd:double"&gt;4.53552&lt;/D&gt;&lt;D xsi:type="xsd:double"&gt;-4.0481863&lt;/D&gt;&lt;D xsi:type="xsd:double"&gt;-1.2955666&lt;/D&gt;&lt;D xsi:type="xsd:double"&gt;10.81202&lt;/D&gt;&lt;/FQL&gt;&lt;FQL&gt;&lt;Q&gt;EWI^FMA_PE(NTMA,-10AY,0,AM,"PORTAGG","MEANR")&lt;/Q&gt;&lt;R&gt;121&lt;/R&gt;&lt;C&gt;1&lt;/C&gt;&lt;D xsi:type="xsd:double"&gt;14.3492624858678&lt;/D&gt;&lt;D xsi:type="xsd:double"&gt;13.2073275393212&lt;/D&gt;&lt;D xsi:type="xsd:double"&gt;12.6388816900282&lt;/D&gt;&lt;D xsi:type="xsd:double"&gt;13.1702736873067&lt;/D&gt;&lt;D xsi:type="xsd:double"&gt;11.7148518486711&lt;/D&gt;&lt;D xsi:type="xsd:double"&gt;14.276731512587&lt;/D&gt;&lt;D xsi:type="xsd:double"&gt;15.4257324074042&lt;/D&gt;&lt;D xsi:type="xsd:double"&gt;15.9388310177707&lt;/D&gt;&lt;D xsi:type="xsd:double"&gt;15.4719091344267&lt;/D&gt;&lt;D xsi:type="xsd:double"&gt;15.1761108563383&lt;/D&gt;&lt;D xsi:type="xsd:double"&gt;14.8304003267738&lt;/D&gt;&lt;D xsi:type="xsd:double"&gt;15.6669351779644&lt;/D&gt;&lt;D xsi:type="xsd:double"&gt;14.0801466921182&lt;/D&gt;&lt;D xsi:type="xsd:double"&gt;14.448700819684&lt;/D&gt;&lt;D xsi:type="xsd:double"&gt;14.7029799027706&lt;/D&gt;&lt;D xsi:type="xsd:double"&gt;14.5402042731772&lt;/D&gt;&lt;D xsi:type="xsd:double"&gt;14.1710635588716&lt;/D&gt;&lt;D xsi:type="xsd:double"&gt;12.3491324875447&lt;/D&gt;&lt;D xsi:type="xsd:double"&gt;13.2250057853165&lt;/D&gt;&lt;D xsi:type="xsd:double"&gt;12.3680883338195&lt;/D&gt;&lt;D xsi:type="xsd:double"&gt;12.9202724450361&lt;/D&gt;&lt;D xsi:type="xsd:double"&gt;12.7778702479836&lt;/D&gt;&lt;D xsi:type="xsd:double"&gt;11.4850100050776&lt;/D&gt;&lt;D xsi:type="xsd:double"&gt;12.5622974644577&lt;/D&gt;&lt;D xsi:type="xsd:double"&gt;12.5206266110849&lt;/D&gt;&lt;D xsi:type="xsd:double"&gt;11.7976073006032&lt;/D&gt;&lt;D xsi:type="xsd:double"&gt;11.4746380817115&lt;/D&gt;&lt;D xsi:type="xsd:double"&gt;11.9894732794686&lt;/D&gt;&lt;D xsi:type="xsd:double"&gt;13.715989545805&lt;/D&gt;&lt;D xsi:type="xsd:double"&gt;12.9864369833174&lt;/D&gt;&lt;D xsi:type="xsd:double"&gt;13.3715242527145&lt;/D&gt;&lt;D xsi:type="xsd:double"&gt;13.3864192874471&lt;/D&gt;&lt;D xsi:type="xsd:double"&gt;13.9287063203837&lt;/D&gt;&lt;D xsi:type="xsd:double"&gt;13.1545982174137&lt;/D&gt;&lt;D xsi:type="xsd:double"&gt;13.2133975961742&lt;/D&gt;&lt;D xsi:type="xsd:double"&gt;13.5749941714021&lt;/D&gt;&lt;D xsi:type="xsd:double"&gt;13.259654076851&lt;/D&gt;&lt;D xsi:type="xsd:double"&gt;13.6463364822612&lt;/D&gt;&lt;D xsi:type="xsd:double"&gt;13.7293486959989&lt;/D&gt;&lt;D xsi:type="xsd:double"&gt;13.4394989560441&lt;/D&gt;&lt;D xsi:type="xsd:double"&gt;13.3881803412911&lt;/D&gt;&lt;D xsi:type="xsd:double"&gt;12.8496309634192&lt;/D&gt;&lt;D xsi:type="xsd:double"&gt;12.2580118073278&lt;/D&gt;&lt;D xsi:type="xsd:double"&gt;12.6983965903827&lt;/D&gt;&lt;D xsi:type="xsd:double"&gt;13.2173491316891&lt;/D&gt;&lt;D xsi:type="xsd:double"&gt;11.5629612461407&lt;/D&gt;&lt;D xsi:type="xsd:double"&gt;11.5082111718523&lt;/D&gt;&lt;D xsi:type="xsd:double"&gt;11.3942858634379&lt;/D&gt;&lt;D xsi:type="xsd:double"&gt;10.5941503551919&lt;/D&gt;&lt;D xsi:type="xsd:double"&gt;10.4332237677228&lt;/D&gt;&lt;D xsi:type="xsd:double"&gt;9.84958378286919&lt;/D&gt;&lt;D xsi:type="xsd:double"&gt;9.60087780931526&lt;/D&gt;&lt;D xsi:type="xsd:double"&gt;9.42590620139115&lt;/D&gt;&lt;D xsi:type="xsd:double"&gt;10.0823668078499&lt;/D&gt;&lt;D xsi:type="xsd:double"&gt;10.479575877322&lt;/D&gt;&lt;D xsi:type="xsd:double"&gt;10.9223291540742&lt;/D&gt;&lt;D xsi:type="xsd:double"&gt;10.8935892251122&lt;/D&gt;&lt;D xsi:type="xsd:double"&gt;9.92043397838751&lt;/D&gt;&lt;D xsi:type="xsd:double"&gt;10.8465089231132&lt;/D&gt;&lt;D xsi:type="xsd:double"&gt;10.2330138825527&lt;/D&gt;&lt;D xsi:type="xsd:double"&gt;10.7296078611712&lt;/D&gt;&lt;D xsi:type="xsd:double"&gt;10.4737335321711&lt;/D&gt;&lt;D xsi:type="xsd:double"&gt;11.3415378517599&lt;/D&gt;&lt;D xsi:type="xsd:double"&gt;11.1199554136518&lt;/D&gt;&lt;D xsi:type="xsd:double"&gt;11.4631351033453&lt;/D&gt;&lt;D xsi:type="xsd:double"&gt;11.6074628135264&lt;/D&gt;&lt;D xsi:type="xsd:double"&gt;10.3857206869914&lt;/D&gt;&lt;D xsi:type="xsd:double"&gt;9.5976681545152&lt;/D&gt;&lt;D xsi:type="xsd:double"&gt;14.3932941776545&lt;/D&gt;&lt;D xsi:type="xsd:double"&gt;18.1278794103107&lt;/D&gt;&lt;D xsi:type="xsd:double"&gt;17.9760991754632&lt;/D&gt;&lt;D xsi:type="xsd:double"&gt;16.6991403648071&lt;/D&gt;&lt;D xsi:type="xsd:double"&gt;15.5007221673687&lt;/D&gt;&lt;D xsi:type="xsd:double"&gt;14.6973899976187&lt;/D&gt;&lt;D xsi:type="xsd:double"&gt;14.2833491663676&lt;/D&gt;&lt;D xsi:type="xsd:double"&gt;15.1804070132994&lt;/D&gt;&lt;D xsi:type="xsd:double"&gt;14.6822499980279&lt;/D&gt;&lt;D xsi:type="xsd:double"&gt;14.1684624478274&lt;/D&gt;&lt;D xsi:type="xsd:double"&gt;13.3944684231507&lt;/D&gt;&lt;D xsi:type="xsd:double"&gt;14.0596917188272&lt;/D&gt;&lt;D xsi:type="xsd:double"&gt;13.5087134284508&lt;/D&gt;&lt;D xsi:type="xsd:double"&gt;13.7319688728286&lt;/D&gt;&lt;D xsi:type="xsd:double"&gt;13.4337090345574&lt;/D&gt;&lt;D xsi:type="xsd:double"&gt;12.1264970884742&lt;/D&gt;&lt;D xsi:type="xsd:double"&gt;11.9288059196513&lt;/D&gt;&lt;D xsi:type="xsd:double"&gt;11.6728540772746&lt;/D&gt;&lt;D xsi:type="xsd:double"&gt;11.9087191143198&lt;/D&gt;&lt;D xsi:type="xsd:double"&gt;10.6649134370866&lt;/D&gt;&lt;D xsi:type="xsd:double"&gt;11.4295586574582&lt;/D&gt;&lt;D xsi:type="xsd:double"&gt;10.5799456219617&lt;/D&gt;&lt;D xsi:type="xsd:double"&gt;8.93157367124482&lt;/D&gt;&lt;D xsi:type="xsd:double"&gt;9.70521477786396&lt;/D&gt;&lt;D xsi:type="xsd:double"&gt;9.11262575634448&lt;/D&gt;&lt;D xsi:type="xsd:double"&gt;8.76345679183419&lt;/D&gt;&lt;D xsi:type="xsd:double"&gt;7.47433508375401&lt;/D&gt;&lt;D xsi:type="xsd:double"&gt;7.69335394669742&lt;/D&gt;&lt;D xsi:type="xsd:double"&gt;7.64077774858365&lt;/D&gt;&lt;D xsi:type="xsd:double"&gt;7.40482441227341&lt;/D&gt;&lt;D xsi:type="xsd:double"&gt;8.07487083045603&lt;/D&gt;&lt;D xsi:type="xsd:double"&gt;7.86846724469633&lt;/D&gt;&lt;D xsi:type="xsd:double"&gt;7.94316087888859&lt;/D&gt;&lt;D xsi:type="xsd:double"&gt;8.41203256935796&lt;/D&gt;&lt;D xsi:type="xsd:double"&gt;8.7761051157398&lt;/D&gt;&lt;D xsi:type="xsd:double"&gt;8.46072960766215&lt;/D&gt;&lt;D xsi:type="xsd:double"&gt;8.50871075255758&lt;/D&gt;&lt;D xsi:type="xsd:double"&gt;8.48040933226009&lt;/D&gt;&lt;D xsi:type="xsd:double"&gt;8.79567559944503&lt;/D&gt;&lt;D xsi:type="xsd:double"&gt;8.38897770850312&lt;/D&gt;&lt;D xsi:type="xsd:double"&gt;8.47105222717294&lt;/D&gt;&lt;D xsi:type="xsd:double"&gt;8.01679030034627&lt;/D&gt;&lt;D xsi:type="xsd:double"&gt;8.16949934805625&lt;/D&gt;&lt;D xsi:type="xsd:double"&gt;8.72063033707405&lt;/D&gt;&lt;D xsi:type="xsd:double"&gt;8.9524141174062&lt;/D&gt;&lt;D xsi:type="xsd:double"&gt;8.98276202180262&lt;/D&gt;&lt;D xsi:type="xsd:double"&gt;9.38375640217027&lt;/D&gt;&lt;D xsi:type="xsd:double"&gt;9.58784120035373&lt;/D&gt;&lt;D xsi:type="xsd:double"&gt;9.53458729007271&lt;/D&gt;&lt;D xsi:type="xsd:double"&gt;9.72144163819139&lt;/D&gt;&lt;D xsi:type="xsd:double"&gt;9.538917698144&lt;/D&gt;&lt;D xsi:type="xsd:double"&gt;9.06001666176692&lt;/D&gt;&lt;D xsi:type="xsd:double"&gt;9.98276272410465&lt;/D&gt;&lt;/FQL&gt;&lt;FQL&gt;&lt;Q&gt;EWN^FMA_PE(LTMA,-10AY,0,AM,"PORTAGG","MEANR")&lt;/Q&gt;&lt;R&gt;121&lt;/R&gt;&lt;C&gt;1&lt;/C&gt;&lt;D xsi:type="xsd:double"&gt;16.8108522847625&lt;/D&gt;&lt;D xsi:type="xsd:double"&gt;16.5766289696311&lt;/D&gt;&lt;D xsi:type="xsd:double"&gt;17.0936804057619&lt;/D&gt;&lt;D xsi:type="xsd:double"&gt;17.9716059754912&lt;/D&gt;&lt;D xsi:type="xsd:double"&gt;17.1160110368629&lt;/D&gt;&lt;D xsi:type="xsd:double"&gt;18.667193083857&lt;/D&gt;&lt;D xsi:type="xsd:double"&gt;20.1269258580579&lt;/D&gt;&lt;D xsi:type="xsd:double"&gt;19.935824790479&lt;/D&gt;&lt;D xsi:type="xsd:double"&gt;19.5055140107455&lt;/D&gt;&lt;D xsi:type="xsd:double"&gt;19.2076391194278&lt;/D&gt;&lt;D xsi:type="xsd:double"&gt;18.9265659133696&lt;/D&gt;&lt;D xsi:type="xsd:double"&gt;19.1254446300248&lt;/D&gt;&lt;D xsi:type="xsd:double"&gt;17.2843428009239&lt;/D&gt;&lt;D xsi:type="xsd:double"&gt;16.9586735765525&lt;/D&gt;&lt;D xsi:type="xsd:double"&gt;17.5086438758435&lt;/D&gt;&lt;D xsi:type="xsd:double"&gt;17.5155796876613&lt;/D&gt;&lt;D xsi:type="xsd:double"&gt;16.5172232838469&lt;/D&gt;&lt;D xsi:type="xsd:double"&gt;15.7003699241801&lt;/D&gt;&lt;D xsi:type="xsd:double"&gt;16.4170373863784&lt;/D&gt;&lt;D xsi:type="xsd:double"&gt;16.2901712574341&lt;/D&gt;&lt;D xsi:type="xsd:double"&gt;16.1295938886827&lt;/D&gt;&lt;D xsi:type="xsd:double"&gt;16.2764740674428&lt;/D&gt;&lt;D xsi:type="xsd:double"&gt;15.6378719454874&lt;/D&gt;&lt;D xsi:type="xsd:double"&gt;16.0370972234049&lt;/D&gt;&lt;D xsi:type="xsd:double"&gt;16.4169863010332&lt;/D&gt;&lt;D xsi:type="xsd:double"&gt;16.174001011072&lt;/D&gt;&lt;D xsi:type="xsd:double"&gt;15.3777867010343&lt;/D&gt;&lt;D xsi:type="xsd:double"&gt;15.477260487465&lt;/D&gt;&lt;D xsi:type="xsd:double"&gt;16.3686993173944&lt;/D&gt;&lt;D xsi:type="xsd:double"&gt;16.1696397085979&lt;/D&gt;&lt;D xsi:type="xsd:double"&gt;16.4546385533255&lt;/D&gt;&lt;D xsi:type="xsd:double"&gt;16.5039054020526&lt;/D&gt;&lt;D xsi:type="xsd:double"&gt;16.8037536270969&lt;/D&gt;&lt;D xsi:type="xsd:double"&gt;16.7352917120143&lt;/D&gt;&lt;D xsi:type="xsd:double"&gt;16.5257098176753&lt;/D&gt;&lt;D xsi:type="xsd:double"&gt;16.7746606403712&lt;/D&gt;&lt;D xsi:type="xsd:double"&gt;16.5456870641337&lt;/D&gt;&lt;D xsi:type="xsd:double"&gt;17.1444235376598&lt;/D&gt;&lt;D xsi:type="xsd:double"&gt;17.5878297905684&lt;/D&gt;&lt;D xsi:type="xsd:double"&gt;17.1525698392211&lt;/D&gt;&lt;D xsi:type="xsd:double"&gt;17.5555633645405&lt;/D&gt;&lt;D xsi:type="xsd:double"&gt;16.9538991259608&lt;/D&gt;&lt;D xsi:type="xsd:double"&gt;16.6188823016561&lt;/D&gt;&lt;D xsi:type="xsd:double"&gt;16.5941786367897&lt;/D&gt;&lt;D xsi:type="xsd:double"&gt;16.566287067404&lt;/D&gt;&lt;D xsi:type="xsd:double"&gt;16.6776577871835&lt;/D&gt;&lt;D xsi:type="xsd:double"&gt;16.5106275397206&lt;/D&gt;&lt;D xsi:type="xsd:double"&gt;16.7994862466477&lt;/D&gt;&lt;D xsi:type="xsd:double"&gt;16.4968978564159&lt;/D&gt;&lt;D xsi:type="xsd:double"&gt;16.072184616543&lt;/D&gt;&lt;D xsi:type="xsd:double"&gt;15.6044647661352&lt;/D&gt;&lt;D xsi:type="xsd:double"&gt;15.4249032423024&lt;/D&gt;&lt;D xsi:type="xsd:double"&gt;14.3128616096014&lt;/D&gt;&lt;D xsi:type="xsd:double"&gt;15.6122350185537&lt;/D&gt;&lt;D xsi:type="xsd:double"&gt;16.1547397115758&lt;/D&gt;&lt;D xsi:type="xsd:double"&gt;16.2521159452987&lt;/D&gt;&lt;D xsi:type="xsd:double"&gt;16.3605987307984&lt;/D&gt;&lt;D xsi:type="xsd:double"&gt;16.1196481637745&lt;/D&gt;&lt;D xsi:type="xsd:double"&gt;16.4936670792521&lt;/D&gt;&lt;D xsi:type="xsd:double"&gt;16.1609094900361&lt;/D&gt;&lt;D xsi:type="xsd:double"&gt;16.8957788944178&lt;/D&gt;&lt;D xsi:type="xsd:double"&gt;16.8626803084222&lt;/D&gt;&lt;D xsi:type="xsd:double"&gt;17.7147171613204&lt;/D&gt;&lt;D xsi:type="xsd:double"&gt;17.9689866471392&lt;/D&gt;&lt;D xsi:type="xsd:double"&gt;18.8462828680056&lt;/D&gt;&lt;D xsi:type="xsd:double"&gt;19.2436367250149&lt;/D&gt;&lt;D xsi:type="xsd:double"&gt;17.3988162862252&lt;/D&gt;&lt;D xsi:type="xsd:double"&gt;16.8215824982218&lt;/D&gt;&lt;D xsi:type="xsd:double"&gt;17.7867538399038&lt;/D&gt;&lt;D xsi:type="xsd:double"&gt;19.3465566793962&lt;/D&gt;&lt;D xsi:type="xsd:double"&gt;19.752142348653&lt;/D&gt;&lt;D xsi:type="xsd:double"&gt;20.6318630302563&lt;/D&gt;&lt;D xsi:type="xsd:double"&gt;21.0197924715645&lt;/D&gt;&lt;D xsi:type="xsd:double"&gt;22.187918411899&lt;/D&gt;&lt;D xsi:type="xsd:double"&gt;22.8864720142513&lt;/D&gt;&lt;D xsi:type="xsd:double"&gt;25.9897044053461&lt;/D&gt;&lt;D xsi:type="xsd:double"&gt;27.3726296296163&lt;/D&gt;&lt;D xsi:type="xsd:double"&gt;28.5542728264823&lt;/D&gt;&lt;D xsi:type="xsd:double"&gt;28.718257066069&lt;/D&gt;&lt;D xsi:type="xsd:double"&gt;28.5699937198107&lt;/D&gt;&lt;D xsi:type="xsd:double"&gt;27.7800796298085&lt;/D&gt;&lt;D xsi:type="xsd:double"&gt;27.0441752376024&lt;/D&gt;&lt;D xsi:type="xsd:double"&gt;26.5711065792281&lt;/D&gt;&lt;D xsi:type="xsd:double"&gt;26.4326350677793&lt;/D&gt;&lt;D xsi:type="xsd:double"&gt;25.910921233497&lt;/D&gt;&lt;D xsi:type="xsd:double"&gt;24.084953555052&lt;/D&gt;&lt;D xsi:type="xsd:double"&gt;24.8817462422519&lt;/D&gt;&lt;D xsi:type="xsd:double"&gt;22.3955136617285&lt;/D&gt;&lt;D xsi:type="xsd:double"&gt;22.637347858969&lt;/D&gt;&lt;D xsi:type="xsd:double"&gt;19.9167754286406&lt;/D&gt;&lt;D xsi:type="xsd:double"&gt;18.1190720837917&lt;/D&gt;&lt;D xsi:type="xsd:double"&gt;18.5789585881154&lt;/D&gt;&lt;D xsi:type="xsd:double"&gt;18.1225705491007&lt;/D&gt;&lt;D xsi:type="xsd:double"&gt;18.5384856092261&lt;/D&gt;&lt;D xsi:type="xsd:double"&gt;17.8307923910083&lt;/D&gt;&lt;D xsi:type="xsd:double"&gt;19.6490133056496&lt;/D&gt;&lt;D xsi:type="xsd:double"&gt;18.4443194280141&lt;/D&gt;&lt;D xsi:type="xsd:double"&gt;17.7625513587595&lt;/D&gt;&lt;D xsi:type="xsd:double"&gt;17.4139832729967&lt;/D&gt;&lt;D xsi:type="xsd:double"&gt;18.5752302419356&lt;/D&gt;&lt;D xsi:type="xsd:double"&gt;18.4184195655811&lt;/D&gt;&lt;D xsi:type="xsd:double"&gt;19.8760856868473&lt;/D&gt;&lt;D xsi:type="xsd:double"&gt;20.660992092137&lt;/D&gt;&lt;D xsi:type="xsd:double"&gt;20.2231641001019&lt;/D&gt;&lt;D xsi:type="xsd:double"&gt;19.7760938030766&lt;/D&gt;&lt;D xsi:type="xsd:double"&gt;19.390823109514&lt;/D&gt;&lt;D xsi:type="xsd:double"&gt;19.1968736870422&lt;/D&gt;&lt;D xsi:type="xsd:double"&gt;18.7272124530946&lt;/D&gt;&lt;D xsi:type="xsd:double"&gt;17.7300551534974&lt;/D&gt;&lt;D xsi:type="xsd:double"&gt;16.4142809280324&lt;/D&gt;&lt;D xsi:type="xsd:double"&gt;16.2083596082488&lt;/D&gt;&lt;D xsi:type="xsd:double"&gt;16.4153553190691&lt;/D</t>
        </r>
      </text>
    </comment>
    <comment ref="A12" authorId="0" shapeId="0" xr:uid="{24C1D3D5-2F0B-4092-AE9A-7063E9D7D9AD}">
      <text>
        <r>
          <rPr>
            <b/>
            <sz val="9"/>
            <color indexed="81"/>
            <rFont val="Tahoma"/>
            <charset val="1"/>
          </rPr>
          <t>&gt;&lt;D xsi:type="xsd:double"&gt;16.21304080201&lt;/D&gt;&lt;D xsi:type="xsd:double"&gt;17.4982792055814&lt;/D&gt;&lt;D xsi:type="xsd:double"&gt;18.4621786999584&lt;/D&gt;&lt;D xsi:type="xsd:double"&gt;18.4023477438921&lt;/D&gt;&lt;D xsi:type="xsd:double"&gt;18.1534152745547&lt;/D&gt;&lt;D xsi:type="xsd:double"&gt;18.4901391199937&lt;/D&gt;&lt;D xsi:type="xsd:double"&gt;18.4759536714453&lt;/D&gt;&lt;D xsi:type="xsd:double"&gt;17.1135790231157&lt;/D&gt;&lt;D xsi:type="xsd:double"&gt;17.5433576442211&lt;/D&gt;&lt;/FQL&gt;&lt;FQL&gt;&lt;Q&gt;DDR3512M-FDS^FG_PRICE_CHANGE(0,-3AM)&lt;/Q&gt;&lt;R&gt;1&lt;/R&gt;&lt;C&gt;1&lt;/C&gt;&lt;D xsi:type="xsd:double"&gt;-7.55922463832623&lt;/D&gt;&lt;/FQL&gt;&lt;FQL&gt;&lt;Q&gt;PASP-FDS^FG_PRICE_CHANGE(0,-3AM)&lt;/Q&gt;&lt;R&gt;1&lt;/R&gt;&lt;C&gt;1&lt;/C&gt;&lt;D xsi:type="xsd:double"&gt;2.46781115879828&lt;/D&gt;&lt;/FQL&gt;&lt;FQL&gt;&lt;Q&gt;CAGDPY@NL^EE_ACTUAL_ANNUAL(MED,+1)&lt;/Q&gt;&lt;R&gt;1&lt;/R&gt;&lt;C&gt;1&lt;/C&gt;&lt;D xsi:type="xsd:double"&gt;9.75&lt;/D&gt;&lt;/FQL&gt;&lt;FQL&gt;&lt;Q&gt;CAGDPY@CA^EE_ACTUAL_ANNUAL(MED,+1)&lt;/Q&gt;&lt;R&gt;1&lt;/R&gt;&lt;C&gt;1&lt;/C&gt;&lt;D xsi:type="xsd:double"&gt;-0.75&lt;/D&gt;&lt;/FQL&gt;&lt;FQL&gt;&lt;Q&gt;USDITL^STD(FG_PRICE_CHANGE(0,-1AY,AM))&lt;/Q&gt;&lt;R&gt;1&lt;/R&gt;&lt;C&gt;1&lt;/C&gt;&lt;D xsi:type="xsd:double"&gt;1.57071339418782&lt;/D&gt;&lt;/FQL&gt;&lt;FQL&gt;&lt;Q&gt;USDANG^STD(FG_PRICE_CHANGE(0,-1AY,AM))&lt;/Q&gt;&lt;R&gt;1&lt;/R&gt;&lt;C&gt;1&lt;/C&gt;&lt;D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xsi:type="xsd:double"&gt;1.82048839250024&lt;/D&gt;&lt;/FQL&gt;&lt;FQL&gt;&lt;Q&gt;USDJPY^STD(FG_PRICE_CHANGE(0,-1AY,AM))&lt;/Q&gt;&lt;R&gt;1&lt;/R&gt;&lt;C&gt;1&lt;/C&gt;&lt;D xsi:type="xsd:double"&gt;3.9001896167742&lt;/D&gt;&lt;/FQL&gt;&lt;FQL&gt;&lt;Q&gt;USDCAD^STD(FG_PRICE_CHANGE(0,-1AY,AM))&lt;/Q&gt;&lt;R&gt;1&lt;/R&gt;&lt;C&gt;1&lt;/C&gt;&lt;D xsi:type="xsd:double"&gt;1.2804660655175&lt;/D&gt;&lt;/FQL&gt;&lt;FQL&gt;&lt;Q&gt;USDNZD^STD(FG_PRICE_CHANGE(0,-1AY,AM))&lt;/Q&gt;&lt;R&gt;1&lt;/R&gt;&lt;C&gt;1&lt;/C&gt;&lt;D xsi:type="xsd:double"&gt;2.63284036106979&lt;/D&gt;&lt;/FQL&gt;&lt;FQL&gt;&lt;Q&gt;EWG^FMA_EPS(NTMA,-20AY,0,CY,,"PORTAGG","MEANR")&lt;/Q&gt;&lt;R&gt;20&lt;/R&gt;&lt;C&gt;1&lt;/C&gt;&lt;D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xsi:type="xsd:double"&gt;2.65638349123077&lt;/D&gt;&lt;/FQL&gt;&lt;FQL&gt;&lt;Q&gt;EWA^P_PRICE_RETURNS_PR('52W',2,-10AY,0,AM)&lt;/Q&gt;&lt;R&gt;121&lt;/R&gt;&lt;C&gt;1&lt;/C&gt;&lt;D xsi:type="xsd:double"&gt;16.215492&lt;/D&gt;&lt;D xsi:type="xsd:double"&gt;-1.6106427&lt;/D&gt;&lt;D xsi:type="xsd:double"&gt;-3.6493897&lt;/D&gt;&lt;D xsi:type="xsd:double"&gt;-1.531744&lt;/D&gt;&lt;D xsi:type="xsd:double"&gt;-6.053853&lt;/D&gt;&lt;D xsi:type="xsd:double"&gt;5.16783&lt;/D&gt;&lt;D xsi:type="xsd:double"&gt;-2.4709344&lt;/D&gt;&lt;D xsi:type="xsd:double"&gt;-7.1191072&lt;/D&gt;&lt;D xsi:type="xsd:double"&gt;-6.8672237&lt;/D&gt;&lt;D xsi:type="xsd:double"&gt;-14.881206&lt;/D&gt;&lt;D xsi:type="xsd:double"&gt;-14.640504&lt;/D&gt;&lt;D xsi:type="xsd:double"&gt;-15.2052765&lt;/D&gt;&lt;D xsi:type="xsd:double"&gt;-31.9309&lt;/D&gt;&lt;D xsi:type="xsd:double"&gt;-17.362309&lt;/D&gt;&lt;D xsi:type="xsd:double"&gt;-19.758474&lt;/D&gt;&lt;D xsi:type="xsd:double"&gt;-12.89196&lt;/D&gt;&lt;D xsi:type="xsd:double"&gt;-11.405873&lt;/D&gt;&lt;D xsi:type="xsd:double"&gt;-21.787952&lt;/D&gt;&lt;D xsi:type="xsd:double"&gt;-14.942569&lt;/D&gt;&lt;D xsi:type="xsd:double"&gt;-15.69975&lt;/D&gt;&lt;D xsi:type="xsd:double"&gt;-12.143505&lt;/D&gt;&lt;D xsi:type="xsd:double"&gt;-7.23322&lt;/D&gt;&lt;D xsi:type="xsd:double"&gt;-6.667203&lt;/D&gt;&lt;D xsi:type="xsd:double"&gt;3.1104326&lt;/D&gt;&lt;D xsi:type="xsd:double"&gt;16.572071&lt;/D&gt;&lt;D xsi:type="xsd:double"&gt;16.080236&lt;/D&gt;&lt;D xsi:type="xsd:double"&gt;9.245718&lt;/D&gt;&lt;D xsi:type="xsd:double"&gt;11.454546&lt;/D&gt;&lt;D xsi:type="xsd:double"&gt;18.997229&lt;/D&gt;&lt;D xsi:type="xsd:double"&gt;29.576897&lt;/D&gt;&lt;D xsi:type="xsd:double"&gt;22.263348&lt;/D&gt;&lt;D xsi:type="xsd:double"&gt;27.049519&lt;/D&gt;&lt;D xsi:type="xsd:double"&gt;17.953121&lt;/D&gt;&lt;D xsi:type="xsd:double"&gt;15.210665&lt;/D&gt;&lt;D xsi:type="xsd:double"&gt;18.79443&lt;/D&gt;&lt;D xsi:type="xsd:double"&gt;14.530647&lt;/D&gt;&lt;D xsi:type="xsd:double"&gt;17.003178&lt;/D&gt;&lt;D xsi:type="xsd:double"&gt;11.558664&lt;/D&gt;&lt;D xsi:type="xsd:double"&gt;19.525564&lt;/D&gt;&lt;D xsi:type="xsd:double"&gt;14.700723&lt;/D&gt;&lt;D xsi:type="xsd:double"&gt;17.89782&lt;/D&gt;&lt;D xsi:type="xsd:double"&gt;10.244346&lt;/D&gt;&lt;D xsi:type="xsd:double"&gt;8.812296&lt;/D&gt;&lt;D xsi:type="xsd:double"&gt;2.8960466&lt;/D&gt;&lt;D xsi:type="xsd:double"&gt;8.189785&lt;/D&gt;&lt;D xsi:type="xsd:double"&gt;9.678638&lt;/D&gt;&lt;D xsi:type="xsd:double"&gt;9.236753&lt;/D&gt;&lt;D xsi:type="xsd:double"&gt;5.347359&lt;/D&gt;&lt;D xsi:type="xsd:double"&gt;1.5645385&lt;/D&gt;&lt;D xsi:type="xsd:double"&gt;1.0343313&lt;/D&gt;&lt;D xsi:type="xsd:double"&gt;-4.1743875&lt;/D&gt;&lt;D xsi:type="xsd:double"&gt;-5.243933&lt;/D&gt;&lt;D xsi:type="xsd:double"&gt;-11.772644&lt;/D&gt;&lt;D xsi:type="xsd:double"&gt;-1.8425286&lt;/D&gt;&lt;D xsi:type="xsd:double"&gt;-0.8316815&lt;/D&gt;&lt;D xsi:type="xsd:double"&gt;3.3467531&lt;/D&gt;&lt;D xsi:type="xsd:double"&gt;1.8324375&lt;/D&gt;&lt;D xsi:type="xsd:double"&gt;2.122283&lt;/D&gt;&lt;D xsi:type="xsd:double"&gt;6.495297&lt;/D&gt;&lt;D xsi:type="xsd:double"&gt;-0.22293925&lt;/D&gt;&lt;D xsi:type="xsd:double"&gt;6.0771823&lt;/D&gt;&lt;D xsi:type="xsd:double"&gt;7.159722&lt;/D&gt;&lt;D xsi:type="xsd:double"&gt;14.930797&lt;/D&gt;&lt;D xsi:type="xsd:double"&gt;15.606344&lt;/D&gt;&lt;D xsi:type="xsd:double"&gt;23.516106&lt;/D&gt;&lt;D xsi:type="xsd:double"&gt;12.826454&lt;/D&gt;&lt;D xsi:type="xsd:double"&gt;-1.9022286&lt;/D&gt;&lt;D xsi:type="xsd:double"&gt;-29.292292&lt;/D&gt;&lt;D xsi:type="xsd:double"&gt;-20.280998&lt;/D&gt;&lt;D xsi:type="xsd:double"&gt;-3.6462784&lt;/D&gt;&lt;D xsi:type="xsd:double"&gt;-8.731431&lt;/D&gt;&lt;D xsi:type="xsd:double"&gt;-1.2794971&lt;/D&gt;&lt;D xsi:type="xsd:double"&gt;-3.7026525&lt;/D&gt;&lt;D xsi:type="xsd:double"&gt;-3.9365351&lt;/D&gt;&lt;D xsi:type="xsd:double"&gt;-3.4561932&lt;/D&gt;&lt;D xsi:type="xsd:double"&gt;8.43389&lt;/D&gt;&lt;D xsi:type="xsd:double"&gt;10.84956&lt;/D&gt;&lt;D xsi:type="xsd:double"&gt;11.171031&lt;/D&gt;&lt;D xsi:type="xsd:double"&gt;27.67576&lt;/D&gt;&lt;D xsi:type="xsd:double"&gt;75.90964&lt;/D&gt;&lt;D xsi:type="xsd:double"&gt;61.717712&lt;/D&gt;&lt;D xsi:type="xsd:double"&gt;41.666805&lt;/D&gt;&lt;D xsi:type="xsd:double"&gt;34.843563&lt;/D&gt;&lt;D xsi:type="xsd:double"&gt;32.02826&lt;/D&gt;&lt;D xsi:type="xsd:double"&gt;32.059715&lt;/D&gt;&lt;D xsi:type="xsd:double"&gt;27.855646&lt;/D&gt;&lt;D xsi:type="xsd:double"&gt;27.480148&lt;/D&gt;&lt;D xsi:type="xsd:double"&gt;6.367135&lt;/D&gt;&lt;D xsi:type="xsd:double"&gt;7.547021&lt;/D&gt;&lt;D xsi:type="xsd:double"&gt;-1.0750234&lt;/D&gt;&lt;D xsi:type="xsd:double"&gt;4.1222334&lt;/D&gt;&lt;D xsi:type="xsd:double"&gt;10.242498&lt;/D&gt;&lt;D xsi:type="xsd:double"&gt;-2.74688&lt;/D&gt;&lt;D xsi:type="xsd:double"&gt;-2.556628&lt;/D&gt;&lt;D xsi:type="xsd:double"&gt;-14.81483&lt;/D&gt;&lt;D xsi:type="xsd:double"&gt;-9.092599&lt;/D&gt;&lt;D xsi:type="xsd:double"&gt;-11.771387&lt;/D&gt;&lt;D xsi:type="xsd:double"&gt;-12.191444&lt;/D&gt;&lt;D xsi:type="xsd:double"&gt;-13.027495&lt;/D&gt;&lt;D xsi:type="xsd:double"&gt;2.0195603&lt;/D&gt;&lt;D xsi:type="xsd:double"&gt;-6.273013&lt;/D&gt;&lt;D xsi:type="xsd:double"&gt;12.050533&lt;/D&gt;&lt;D xsi:type="xsd:double"&gt;1.271224&lt;/D&gt;&lt;D xsi:type="xsd:double"&gt;-9.20034&lt;/D&gt;&lt;D xsi:type="xsd:double"&gt;0.20714998&lt;/D&gt;&lt;D xsi:type="xsd:double"&gt;-5.0760565&lt;/D&gt;&lt;D xsi:type="xsd:double"&gt;12.062586&lt;/D&gt;&lt;D xsi:type="xsd:double"&gt;3.4651756&lt;/D&gt;&lt;D xsi:type="xsd:double"&gt;5.1223874&lt;/D&gt;&lt;D xsi:type="xsd:double"&gt;5.3358316&lt;/D&gt;&lt;D xsi:type="xsd:double"&gt;11.39791&lt;/D&gt;&lt;D xsi:type="xsd:double"&gt;0.026452541&lt;/D&gt;&lt;D xsi:type="xsd:double"&gt;11.33374&lt;/D&gt;&lt;D xsi:type="xsd:double"&gt;-0.97049475&lt;/D&gt;&lt;D xsi:type="xsd:double"&gt;6.071019&lt;/D&gt;&lt;D xsi:type="xsd:double"&gt;10.609829&lt;/D&gt;&lt;D xsi:type="xsd:double"&gt;10.775364&lt;/D&gt;&lt;D xsi:type="xsd:double"&gt;15.057087&lt;/D&gt;&lt;D xsi:type="xsd:double"&gt;15.48152&lt;/D&gt;&lt;D xsi:type="xsd:double"&gt;7.47571&lt;/D&gt;&lt;D xsi:type="xsd:double"&gt;20.706379&lt;/D&gt;&lt;/FQL&gt;&lt;FQL&gt;&lt;Q&gt;ENZL^JULIAN(FG_TOTAL_RETURNC(-10AY,0,AM).DATES)&lt;/Q&gt;&lt;R&gt;121&lt;/R&gt;&lt;C&gt;1&lt;/C&gt;&lt;D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xsi:type="xsd:long"&gt;45540&lt;/D&gt;&lt;/FQL&gt;&lt;FQL&gt;&lt;Q&gt;EWD^FMA_PE(NTMA,-10AY,0,AM,"PORTAGG","MEANR")&lt;/Q&gt;&lt;R&gt;121&lt;/R&gt;&lt;C&gt;1&lt;/C&gt;&lt;D xsi:type="xsd:double"&gt;14.6844678734655&lt;/D&gt;&lt;D xsi:type="xsd:double"&gt;14.3306098956464&lt;/D&gt;&lt;D xsi:type="xsd:double"&gt;15.2793976606638&lt;/D&gt;&lt;D xsi:type="xsd:double"&gt;15.8227990432284&lt;/D&gt;&lt;D xsi:type="xsd:double"&gt;15.5081863849602&lt;/D&gt;&lt;D xsi:type="xsd:double"&gt;16.3686628934316&lt;/D&gt;&lt;D xsi:type="xsd:double"&gt;17.1058089797916&lt;/D&gt;&lt;D xsi:type="xsd:double"&gt;17.0216798453716&lt;/D&gt;&lt;D xsi:type="xsd:double"&gt;15.4991720771938&lt;/D&gt;&lt;D xsi:type="xsd:double"&gt;16.029086457872&lt;/D&gt;&lt;D xsi:type="xsd:double"&gt;15.5856786497829&lt;/D&gt;&lt;D xsi:type="xsd:double"&gt;16.0318222843707&lt;/D&gt;&lt;D xsi:type="xsd:double"&gt;14.5337713870876&lt;/D&gt;&lt;D xsi:type="xsd:double"&gt;14.635837362432&lt;/D&gt;&lt;D xsi:type="xsd:double"&gt;15.7086963918106&lt;/D&gt;&lt;D xsi:type="xsd:double"&gt;15.301358425341&lt;/D&gt;&lt;D xsi:type="xsd:double"&gt;14.3494720333198&lt;/D&gt;&lt;D xsi:type="xsd:double"&gt;14.6405935831534&lt;/D&gt;&lt;D xsi:type="xsd:double"&gt;15.5575452499885&lt;/D&gt;&lt;D xsi:type="xsd:double"&gt;14.7074121726863&lt;/D&gt;&lt;D xsi:type="xsd:double"&gt;14.7826474235171&lt;/D&gt;&lt;D xsi:type="xsd:double"&gt;14.7761017947686&lt;/D&gt;&lt;D xsi:type="xsd:double"&gt;14.2501226277518&lt;/D&gt;&lt;D xsi:type="xsd:double"&gt;15.139774064396&lt;/D&gt;&lt;D xsi:type="xsd:double"&gt;15.6461650170137&lt;/D&gt;&lt;D xsi:type="xsd:double"&gt;15.8844371792105&lt;/D&gt;&lt;D xsi:type="xsd:double"&gt;15.466357740438&lt;/D&gt;&lt;D xsi:type="xsd:double"&gt;16.0905986007925&lt;/D&gt;&lt;D xsi:type="xsd:double"&gt;16.4660857743207&lt;/D&gt;&lt;D xsi:type="xsd:double"&gt;16.5227064130977&lt;/D&gt;&lt;D xsi:type="xsd:double"&gt;16.488603046213&lt;/D&gt;&lt;D xsi:type="xsd:double"&gt;16.8440152383409&lt;/D&gt;&lt;D xsi:type="xsd:double"&gt;17.1834954979713&lt;/D&gt;&lt;D xsi:type="xsd:double"&gt;16.8108632630167&lt;/D&gt;&lt;D xsi:type="xsd:double"&gt;16.682410147855&lt;/D&gt;&lt;D xsi:type="xsd:double"&gt;16.1106291583542&lt;/D&gt;&lt;D xsi:type="xsd:double"&gt;15.8751104288314&lt;/D&gt;&lt;D xsi:type="xsd:double"&gt;16.8223536622685&lt;/D&gt;&lt;D xsi:type="xsd:double"&gt;17.3618010522557&lt;/D&gt;&lt;D xsi:type="xsd:double"&gt;16.5741581115571&lt;/D&gt;&lt;D xsi:type="xsd:double"&gt;16.4954480624898&lt;/D&gt;&lt;D xsi:type="xsd:double"&gt;16.0404203379521&lt;/D&gt;&lt;D xsi:type="xsd:double"&gt;15.9640962955335&lt;/D&gt;&lt;D xsi:type="xsd:double"&gt;15.6902192344722&lt;/D&gt;&lt;D xsi:type="xsd:double"&gt;15.820382466456&lt;/D&gt;&lt;D xsi:type="xsd:double"&gt;15.4618076289936&lt;/D&gt;&lt;D xsi:type="xsd:double"&gt;15.2167165758204&lt;/D&gt;&lt;D xsi:type="xsd:double"&gt;15.564368026137&lt;/D&gt;&lt;D xsi:type="xsd:double"&gt;15.6220011542438&lt;/D&gt;&lt;D xsi:type="xsd:double"&gt;15.5075391880147&lt;/D&gt;&lt;D xsi:type="xsd:double"&gt;14.4630507049741&lt;/D&gt;&lt;D xsi:type="xsd:double"&gt;14.0917756118493&lt;/D&gt;&lt;D xsi:type="xsd:double"&gt;13.6203556981464&lt;/D&gt;&lt;D xsi:type="xsd:double"&gt;14.3500873949051&lt;/D&gt;&lt;D xsi:type="xsd:double"&gt;14.9300345897954&lt;/D&gt;&lt;D xsi:type="xsd:double"&gt;15.2068229941098&lt;/D&gt;&lt;D xsi:type="xsd:double"&gt;15.6580016634076&lt;/D&gt;&lt;D xsi:type="xsd:double"&gt;14.324052191808&lt;/D&gt;&lt;D xsi:type="xsd:double"&gt;15.1272899890376&lt;/D&gt;&lt;D xsi:type="xsd:double"&gt;13.7264175743989&lt;/D&gt;&lt;D xsi:type="xsd:double"&gt;14.1264304125809&lt;/D&gt;&lt;D xsi:type="xsd:double"&gt;14.5270133575685&lt;/D&gt;&lt;D xsi:type="xsd:double"&gt;16.019427440588&lt;/D&gt;&lt;D xsi:type="xsd:double"&gt;15.569789075972&lt;/D&gt;&lt;D xsi:type="xsd:double"&gt;16.239141329118&lt;/D&gt;&lt;D xsi:type="xsd:double"&gt;16.6986625734587&lt;/D&gt;&lt;D xsi:type="xsd:double"&gt;15.129515095719&lt;/D&gt;&lt;D xsi:type="xsd:double"&gt;14.2429721306595&lt;/D&gt;&lt;D xsi:type="xsd:double"&gt;17.7743891730124&lt;/D&gt;&lt;D xsi:type="xsd:double"&gt;19.9292697944793&lt;/D&gt;&lt;D xsi:type="xsd:double"&gt;19.6992071303135&lt;/D&gt;&lt;D xsi:type="xsd:double"&gt;18.5777106432884&lt;/D&gt;&lt;D xsi:type="xsd:double"&gt;17.9755184670557&lt;/D&gt;&lt;D xsi:type="xsd:double"&gt;18.3893106974922&lt;/D&gt;&lt;D xsi:type="xsd:double"&gt;16.5887025688361&lt;/D&gt;&lt;D xsi:type="xsd:double"&gt;17.3840201610807&lt;/D&gt;&lt;D xsi:type="xsd:double"&gt;18.1358268391753&lt;/D&gt;&lt;D xsi:type="xsd:double"&gt;18.636049434472&lt;/D&gt;&lt;D xsi:type="xsd:double"&gt;19.081239845262&lt;/D&gt;&lt;D xsi:type="xsd:double"&gt;20.2369558000393&lt;/D&gt;&lt;D xsi:type="xsd:double"&gt;18.1766905505372&lt;/D&gt;&lt;D xsi:type="xsd:double"&gt;18.6787386596015&lt;/D&gt;&lt;D xsi:type="xsd:double"&gt;18.6976545553091&lt;/D&gt;&lt;D xsi:type="xsd:double"&gt;18.6410383760697&lt;/D&gt;&lt;D xsi:type="xsd:double"&gt;18.6210487664345&lt;/D&gt;&lt;D xsi:type="xsd:double"&gt;17.8155952186051&lt;/D&gt;&lt;D xsi:type="xsd:double"&gt;18.6146926958734&lt;/D&gt;&lt;D xsi:type="xsd:double"&gt;18.3813314291527&lt;/D&gt;&lt;D xsi:type="xsd:double"&gt;18.7381965913469&lt;/D&gt;&lt;D xsi:type="xsd:double"&gt;16.3173333643092&lt;/D&gt;&lt;D xsi:type="xsd:double"&gt;14.0254634453898&lt;/D&gt;&lt;D xsi:type="xsd:double"&gt;15.378329720288&lt;/D&gt;&lt;D xsi:type="xsd:double"&gt;13.9809664218401&lt;/D&gt;&lt;D xsi:type="xsd:double"&gt;16.2081108480992&lt;/D&gt;&lt;D xsi:type="xsd:double"&gt;13.9806758863949&lt;/D&gt;&lt;D xsi:type="xsd:double"&gt;14.9036843499808&lt;/D&gt;&lt;D xsi:type="xsd:double"&gt;13.9449496753824&lt;/D&gt;&lt;D xsi:type="xsd:double"&gt;13.4206704001774&lt;/D&gt;&lt;D xsi:type="xsd:double"&gt;12.6357197243869&lt;/D&gt;&lt;D xsi:type="xsd:double"&gt;13.2464501537673&lt;/D&gt;&lt;D xsi:type="xsd:double"&gt;13.1257899486248&lt;/D&gt;&lt;D xsi:type="xsd:double"&gt;14.5489479765727&lt;/D&gt;&lt;D xsi:type="xsd:double"&gt;14.2596382657626&lt;/D&gt;&lt;D xsi:type="xsd:double"&gt;13.4209971055678&lt;/D&gt;&lt;D xsi:type="xsd:double"&gt;13.6681760414528&lt;/D&gt;&lt;D xsi:type="xsd:double"&gt;13.6508734978637&lt;/D&gt;&lt;D xsi:type="xsd:double"&gt;13.4260043036004&lt;/D&gt;&lt;D xsi:type="xsd:double"&gt;13.1148555252941&lt;/D&gt;&lt;D xsi:type="xsd:double"&gt;13.129879337018&lt;/D&gt;&lt;D xsi:type="xsd:double"&gt;12.7006087770421&lt;/D&gt;&lt;D xsi:type="xsd:double"&gt;12.8759371897283&lt;/D&gt;&lt;D xsi:type="xsd:double"&gt;14.7723681623763&lt;/D&gt;&lt;D xsi:type="xsd:double"&gt;15.2256918589234&lt;/D&gt;&lt;D xsi:type="xsd:double"&gt;15.447439433463&lt;/D&gt;&lt;D xsi:type="xsd:double"&gt;16.2141927565678&lt;/D&gt;&lt;D xsi:type="xsd:double"&gt;16.2745289819703&lt;/D&gt;&lt;D xsi:type="xsd:double"&gt;15.9198749894029&lt;/D&gt;&lt;D xsi:type="xsd:double"&gt;16.2603140453552&lt;/D&gt;&lt;D xsi:type="xsd:double"&gt;15.96640342346&lt;/D&gt;&lt;D xsi:type="xsd:double"&gt;15.0316870686708&lt;/D&gt;&lt;D xsi:type="xsd:double"&gt;16.2232660972099&lt;/D&gt;&lt;/FQL&gt;&lt;FQL&gt;&lt;Q&gt;EWQ^FMA_PE(LTMA,-10AY,0,AM,"PORTAGG","MEANR")&lt;/Q&gt;&lt;R&gt;121&lt;/R&gt;&lt;C&gt;1&lt;/C&gt;&lt;D xsi:type="xsd:double"&gt;15.6191410911619&lt;/D&gt;&lt;D xsi:type="xsd:double"&gt;15.0806966009467&lt;/D&gt;&lt;D xsi:type="xsd:double"&gt;14.8720072309785&lt;/D&gt;&lt;D xsi:type="xsd:double"&gt;15.5728654067632&lt;/D&gt;&lt;D xsi:type="xsd:double"&gt;14.5145396435084&lt;/D&gt;&lt;D xsi:type="xsd:double"&gt;16.5933189196235&lt;/D&gt;&lt;D xsi:type="xsd:double"&gt;17.5539469900637&lt;/D&gt;&lt;D xsi:type="xsd:double"&gt;17.5702056949852&lt;/D&gt;&lt;D xsi:type="xsd:double"&gt;17.36700420632&lt;/D&gt;&lt;D xsi:type="xsd:double"&gt;17.2431034931243&lt;/D&gt;&lt;D xsi:type="xsd:double"&gt;16.9947151139488&lt;/D&gt;&lt;D xsi:type="xsd:double"&gt;17.3552773930955&lt;/D&gt;&lt;D xsi:type="xsd:double"&gt;15.8143877385292&lt;/D&gt;&lt;D xsi:type="xsd:double"&gt;15.8717722816345&lt;/D&gt;&lt;D xsi:type="xsd:double"&gt;16.5801594757871&lt;/D&gt;&lt;D xsi:type="xsd:double"&gt;15.8426349844756&lt;/D&gt;&lt;D xsi:type="xsd:double"&gt;15.0681818382652&lt;/D&gt;&lt;D xsi:type="xsd:double"&gt;14.7644074538864&lt;/D&gt;&lt;D xsi:type="xsd:double"&gt;15.1988117677065&lt;/D&gt;&lt;D xsi:type="xsd:double"&gt;15.019899922189&lt;/D&gt;&lt;D xsi:type="xsd:double"&gt;15.0750243735045&lt;/D&gt;&lt;D xsi:type="xsd:double"&gt;15.1587629026133&lt;/D&gt;&lt;D xsi:type="xsd:double"&gt;14.6532647669358&lt;/D&gt;&lt;D xsi:type="xsd:double"&gt;14.9545166599993&lt;/D&gt;&lt;D xsi:type="xsd:double"&gt;15.1507258838969&lt;/D&gt;&lt;D xsi:type="xsd:double"&gt;14.9682964857777&lt;/D&gt;&lt;D xsi:type="xsd:double"&gt;14.5633468580625&lt;/D&gt;&lt;D xsi:type="xsd:double"&gt;14.9873533327086&lt;/D&gt;&lt;D xsi:type="xsd:double"&gt;15.8850510586225&lt;/D&gt;&lt;D xsi:type="xsd:double"&gt;15.6304564442559&lt;/D&gt;&lt;D xsi:type="xsd:double"&gt;15.6320599128845&lt;/D&gt;&lt;D xsi:type="xsd:double"&gt;15.6432808323175&lt;/D&gt;&lt;D xsi:type="xsd:double"&gt;15.9135986208447&lt;/D&gt;&lt;D xsi:type="xsd:double"&gt;15.7816163851802&lt;/D&gt;&lt;D xsi:type="xsd:double"&gt;15.5996459136507&lt;/D&gt;&lt;D xsi:type="xsd:double"&gt;15.6458437199166&lt;/D&gt;&lt;D xsi:type="xsd:double"&gt;15.4694853271565&lt;/D&gt;&lt;D xsi:type="xsd:double"&gt;16.0160470788399&lt;/D&gt;&lt;D xsi:type="xsd:double"&gt;16.3556429553545&lt;/D&gt;&lt;D xsi:type="xsd:double"&gt;16.133729720383&lt;/D&gt;&lt;D xsi:type="xsd:double"&gt;16.4294175874924&lt;/D&gt;&lt;D xsi:type="xsd:double"&gt;15.8440986032476&lt;/D&gt;&lt;D xsi:type="xsd:double"&gt;15.5412494147307&lt;/D&gt;&lt;D xsi:type="xsd:double"&gt;15.5130325688875&lt;/D&gt;&lt;D xsi:type="xsd:double"&gt;15.6045680442604&lt;/D&gt;&lt;D xsi:type="xsd:double"&gt;15.4465881124828&lt;/D&gt;&lt;D xsi:type="xsd:double"&gt;15.2001185541932&lt;/D&gt;&lt;D xsi:type="xsd:double"&gt;15.2332785841115&lt;/D&gt;&lt;D xsi:type="xsd:double"&gt;14.7554133338367&lt;/D&gt;&lt;D xsi:type="xsd:double"&gt;14.8126744162232&lt;/D&gt;&lt;D xsi:type="xsd:double"&gt;14.1632695029829&lt;/D&gt;&lt;D xsi:type="xsd:double"&gt;13.8040310433241&lt;/D&gt;&lt;D xsi:type="xsd:double"&gt;12.936133117115&lt;/D&gt;&lt;D xsi:type="xsd:double"&gt;14.0044043596255&lt;/D&gt;&lt;D xsi:type="xsd:double"&gt;14.5803994865682&lt;/D&gt;&lt;D xsi:type="xsd:double"&gt;14.6151371973519&lt;/D&gt;&lt;D xsi:type="xsd:double"&gt;14.6602947224629&lt;/D&gt;&lt;D xsi:type="xsd:double"&gt;14.4058308010875&lt;/D&gt;&lt;D xsi:type="xsd:double"&gt;14.7436353856997&lt;/D&gt;&lt;D xsi:type="xsd:double"&gt;14.3922063041414&lt;/D&gt;&lt;D xsi:type="xsd:double"&gt;14.9718689447035&lt;/D&gt;&lt;D xsi:type="xsd:double"&gt;14.8498269789604&lt;/D&gt;&lt;D xsi:type="xsd:double"&gt;15.8787147540394&lt;/D&gt;&lt;D xsi:type="xsd:double"&gt;15.904122091268&lt;/D&gt;&lt;D xsi:type="xsd:double"&gt;16.662193104709&lt;/D&gt;&lt;D xsi:type="xsd:double"&gt;16.5013962412524&lt;/D&gt;&lt;D xsi:type="xsd:double"&gt;14.6603155996763&lt;/D&gt;&lt;D xsi:type="xsd:double"&gt;14.3853848471338&lt;/D&gt;&lt;D xsi:type="xsd:double"&gt;15.8574349185194&lt;/D&gt;&lt;D xsi:type="xsd:double"&gt;18.0867626675666&lt;/D&gt;&lt;D xsi:type="xsd:double"&gt;18.9656557850822&lt;/D&gt;&lt;D xsi:type="xsd:double"&gt;21.5620393695475&lt;/D&gt;&lt;D xsi:type="xsd:double"&gt;22.6902141639701&lt;/D&gt;&lt;D xsi:type="xsd:double"&gt;23.5889826659187&lt;/D&gt;&lt;D xsi:type="xsd:double"&gt;24.7265214542687&lt;/D&gt;&lt;D xsi:type="xsd:double"&gt;28.3827797981404&lt;/D&gt;&lt;D xsi:type="xsd:double"&gt;28.7846106581986&lt;/D&gt;&lt;D xsi:type="xsd:double"&gt;28.0506486317159&lt;/D&gt;&lt;D xsi:type="xsd:double"&gt;26.8996784095567&lt;/D&gt;&lt;D xsi:type="xsd:double"&gt;26.1949499688639&lt;/D&gt;&lt;D xsi:type="xsd:double"&gt;25.3003297578458&lt;/D&gt;&lt;D xsi:type="xsd:double"&gt;24.5191725850808&lt;/D&gt;&lt;D xsi:type="xsd:double"&gt;23.6069043401732&lt;/D&gt;&lt;D xsi:type="xsd:double"&gt;22.1699659635244&lt;/D&gt;&lt;D xsi:type="xsd:double"&gt;20.9659896350277&lt;/D&gt;&lt;D xsi:type="xsd:double"&gt;19.4615658165881&lt;/D&gt;&lt;D xsi:type="xsd:double"&gt;18.9096247236621&lt;/D&gt;&lt;D xsi:type="xsd:double"&gt;17.2841654439243&lt;/D&gt;&lt;D xsi:type="xsd:double"&gt;17.6676483364284&lt;/D&gt;&lt;D xsi:type="xsd:double"&gt;16.2028160992002&lt;/D&gt;&lt;D xsi:type="xsd:double"&gt;15.2349935442161&lt;/D&gt;&lt;D xsi:type="xsd:double"&gt;15.1896604679824&lt;/D&gt;&lt;D xsi:type="xsd:double"&gt;14.68510428746&lt;/D&gt;&lt;D xsi:type="xsd:double"&gt;14.3780401769879&lt;/D&gt;&lt;D xsi:type="xsd:double"&gt;13.3011877057103&lt;/D&gt;&lt;D xsi:type="xsd:double"&gt;13.2580760427594&lt;/D&gt;&lt;D xsi:type="xsd:double"&gt;12.5414968858476&lt;/D&gt;&lt;D xsi:type="xsd:double"&gt;11.7957597096166&lt;/D&gt;&lt;D xsi:type="xsd:double"&gt;11.9132045567871&lt;/D&gt;&lt;D xsi:type="xsd:double"&gt;12.1306828983312&lt;/D&gt;&lt;D xsi:type="xsd:double"&gt;11.9318239607483&lt;/D&gt;&lt;D xsi:type="xsd:double"&gt;13.1080849426605&lt;/D&gt;&lt;D xsi:type="xsd:double"&gt;12.9301934572246&lt;/D&gt;&lt;D xsi:type="xsd:double"&gt;13.0171259175615&lt;/D&gt;&lt;D xsi:type="xsd:double"&gt;13.1973835494956&lt;/D&gt;&lt;D xsi:type="xsd:double"&gt;13.0762506719464&lt;/D&gt;&lt;D xsi:type="xsd:double"&gt;13.2189871215297&lt;/D&gt;&lt;D xsi:type="xsd:double"&gt;13.2911365973382&lt;/D&gt;&lt;D xsi:type="xsd:double"&gt;13.2129501747868&lt;/D&gt;&lt;D xsi:type="xsd:double"&gt;12.7882825091679&lt;/D&gt;&lt;D xsi:type="xsd:double"&gt;12.8915689941505&lt;/D&gt;&lt;D xsi:type="xsd:double"&gt;13.6285371539158&lt;/D&gt;&lt;D xsi:type="xsd:double"&gt;13.872862437685&lt;/D&gt;&lt;D xsi:type="xsd:double"&gt;14.3659805007039&lt;/D&gt;&lt;D xsi:type="xsd:double"&gt;15.4793503200128&lt;/D&gt;&lt;D xsi:type="xsd:double"&gt;15.4629627651672&lt;/D&gt;&lt;D xsi:type="xsd:double"&gt;15.3862351504382&lt;/D&gt;&lt;D xsi:type="xsd:double"&gt;15.3790489074533&lt;/D&gt;&lt;D xsi:type="xsd:double"&gt;15.0540088684388&lt;/D&gt;&lt;D xsi:type="xsd:double"&gt;14.5575379870372&lt;/D&gt;&lt;D xsi:type="xsd:double"&gt;15.0634378027274&lt;/D&gt;&lt;/FQL&gt;&lt;FQL&gt;&lt;Q&gt;DDR3512M-FDS^FG_PRICE_CHANGE(0,-1AM)&lt;/Q&gt;&lt;R&gt;1&lt;/R&gt;&lt;C&gt;1&lt;/C&gt;&lt;D xsi:type="xsd:double"&gt;-1.15767512887194&lt;/D&gt;&lt;/FQL&gt;&lt;FQL&gt;&lt;Q&gt;PASP-FDS^FG_PRICE_CHANGE(0,-1AM)&lt;/Q&gt;&lt;R&gt;1&lt;/R&gt;&lt;C&gt;1&lt;/C&gt;&lt;D xsi:type="xsd:double"&gt;10.4046242774567&lt;/D&gt;&lt;/FQL&gt;&lt;FQL&gt;&lt;Q&gt;PLATI-FDS^FG_PRICE_CHANGE(0,-1AM)&lt;/Q&gt;&lt;R&gt;1&lt;/R&gt;&lt;C&gt;1&lt;/C&gt;&lt;D xsi:type="xsd:double"&gt;1.41150922909881&lt;/D&gt;&lt;/FQL&gt;&lt;FQL&gt;&lt;Q&gt;W-FDS^FG_PRICE_CHANGE(0,-1AM)&lt;/Q&gt;&lt;R&gt;1&lt;/R&gt;&lt;C&gt;1&lt;/C&gt;&lt;D xsi:type="xsd:double"&gt;3.985171455051&lt;/D&gt;&lt;/FQL&gt;&lt;FQL&gt;&lt;Q&gt;COPP-FDS^FG_PRICE_CHANGE(0,-1AM)&lt;/Q&gt;&lt;R&gt;1&lt;/R&gt;&lt;C&gt;1&lt;/C&gt;&lt;D xsi:type="xsd:double"&gt;2.3468875502008&lt;/D&gt;&lt;/FQL&gt;&lt;FQL&gt;&lt;Q&gt;FC0000GR^FG_PRICE(0)&lt;/Q&gt;&lt;R&gt;1&lt;/R&gt;&lt;C&gt;1&lt;/C&gt;&lt;D xsi:type="xsd:double"&gt;9.927536&lt;/D&gt;&lt;/FQL&gt;&lt;FQL&gt;&lt;Q&gt;EWI^FG_PRICE_MAVG(0,,,,60)&lt;/Q&gt;&lt;R&gt;1&lt;/R&gt;&lt;C&gt;1&lt;/C&gt;&lt;D xsi:type="xsd:double"&gt;36.961834&lt;/D&gt;&lt;/FQL&gt;&lt;FQL&gt;&lt;Q&gt;SPY^FG_PRICE_MAVG(0,,,,60)&lt;/Q&gt;&lt;R&gt;1&lt;/R&gt;&lt;C&gt;1&lt;/C&gt;&lt;D xsi:type="xsd:double"&gt;548.2582&lt;/D&gt;&lt;/FQL&gt;&lt;FQL&gt;&lt;Q&gt;TRYBR10Y-FDS^FG_YIELD(-10AY,0,Y,,"YTM")&lt;/Q&gt;&lt;R&gt;10&lt;/R&gt;&lt;C&gt;1&lt;/C&gt;&lt;D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xsi:type="xsd:double"&gt;-3.230089&lt;/D&gt;&lt;/FQL&gt;&lt;FQL&gt;&lt;Q&gt;USDJPY^FG_PRICE_CHANGE(0,-6AM)&lt;/Q&gt;&lt;R&gt;1&lt;/R&gt;&lt;C&gt;1&lt;/C&gt;&lt;D xsi:type="xsd:double"&gt;-4.043472&lt;/D&gt;&lt;/FQL&gt;&lt;FQL&gt;&lt;Q&gt;USDCAD^FG_PRICE_CHANGE(0,-6AM)&lt;/Q&gt;&lt;R&gt;1&lt;/R&gt;&lt;C&gt;1&lt;/C&gt;&lt;D xsi:type="xsd:double"&gt;-0.37584305&lt;/D&gt;&lt;/FQL&gt;&lt;FQL&gt;&lt;Q&gt;USDNZD^FG_PRICE_CHANGE(0,-6AM)&lt;/Q&gt;&lt;R&gt;1&lt;/R&gt;&lt;C&gt;1&lt;/C&gt;&lt;D xsi:type="xsd:double"&gt;-1.6600847&lt;/D&gt;&lt;/FQL&gt;&lt;FQL&gt;&lt;Q&gt;EWC^FMA_EPS(NTMA,-20AY,0,CY,,"PORTAGG","MEANR")&lt;/Q&gt;&lt;R&gt;20&lt;/R&gt;&lt;C&gt;1&lt;/C&gt;&lt;D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xsi:type="xsd:double"&gt;2.68301216298059&lt;/D&gt;&lt;/FQL&gt;&lt;FQL&gt;&lt;Q&gt;ENZL^P_PRICE_RETURNS_PR('52W',2,-10AY,0,AM)&lt;/Q&gt;&lt;R&gt;121&lt;/R&gt;&lt;C&gt;1&lt;/C&gt;&lt;D xsi:type="xsd:double"&gt;21.643913&lt;/D&gt;&lt;D xsi:type="xsd:double"&gt;3.2989383&lt;/D&gt;&lt;D xsi:type="xsd:double"&gt;2.410698&lt;/D&gt;&lt;D xsi:type="xsd:double"&gt;11.394954&lt;/D&gt;&lt;D xsi:type="xsd:double"&gt;9.605837&lt;/D&gt;&lt;D xsi:type="xsd:double"&gt;11.005533&lt;/D&gt;&lt;D xsi:type="xsd:double"&gt;3.6319494&lt;/D&gt;&lt;D xsi:type="xsd:double"&gt;0.28384924&lt;/D&gt;&lt;D xsi:type="xsd:double"&gt;-2.5773585&lt;/D&gt;&lt;D xsi:type="xsd:double"&gt;-4.698449&lt;/D&gt;&lt;D xsi:type="xsd:double"&gt;-12.836796&lt;/D&gt;&lt;D xsi:type="xsd:double"&gt;-8.672274&lt;/D&gt;&lt;D xsi:type="xsd:double"&gt;-18.822788&lt;/D&gt;&lt;D xsi:type="xsd:double"&gt;-9.463507&lt;/D&gt;&lt;D xsi:type="xsd:double"&gt;-3.736961&lt;/D&gt;&lt;D xsi:type="xsd:double"&gt;-3.8832843&lt;/D&gt;&lt;D xsi:type="xsd:double"&gt;-2.8338075&lt;/D&gt;&lt;D xsi:type="xsd:double"&gt;-7.3734403&lt;/D&gt;&lt;D xsi:type="xsd:double"&gt;-2.192074&lt;/D&gt;&lt;D xsi:type="xsd:double"&gt;4.0813565&lt;/D&gt;&lt;D xsi:type="xsd:double"&gt;7.966566&lt;/D&gt;&lt;D xsi:type="xsd:double"&gt;16.923582&lt;/D&gt;&lt;D xsi:type="xsd:double"&gt;28.689457&lt;/D&gt;&lt;D xsi:type="xsd:double"&gt;37.337864&lt;/D&gt;&lt;D xsi:type="xsd:double"&gt;54.73617&lt;/D&gt;&lt;D xsi:type="xsd:double"&gt;42.744194&lt;/D&gt;&lt;D xsi:type="xsd:double"&gt;21.719158&lt;/D&gt;&lt;D xsi:type="xsd:double"&gt;18.599678&lt;/D&gt;&lt;D xsi:type="xsd:double"&gt;16.872013&lt;/D&gt;&lt;D xsi:type="xsd:double"&gt;27.463282&lt;/D&gt;&lt;D xsi:type="xsd:double"&gt;17.188692&lt;/D&gt;&lt;D xsi:type="xsd:double"&gt;11.101699&lt;/D&gt;&lt;D xsi:type="xsd:double"&gt;8.216154&lt;/D&gt;&lt;D xsi:type="xsd:double"&gt;9.70304&lt;/D&gt;&lt;D xsi:type="xsd:double"&gt;10.929596&lt;/D&gt;&lt;D xsi:type="xsd:double"&gt;8.658624&lt;/D&gt;&lt;D xsi:type="xsd:double"&gt;2.6839495&lt;/D&gt;&lt;D xsi:type="xsd:double"&gt;8.168613&lt;/D&gt;&lt;D xsi:type="xsd:double"&gt;11.770832&lt;/D&gt;&lt;D xsi:type="xsd:double"&gt;13.317466&lt;/D&gt;&lt;D xsi:type="xsd:double"&gt;22.885859&lt;/D&gt;&lt;D xsi:type="xsd:double"&gt;13.3386135&lt;/D&gt;&lt;D xsi:type="xsd:double"&gt;19.681622&lt;/D&gt;&lt;D xsi:type="xsd:double"&gt;19.85371&lt;/D&gt;&lt;D xsi:type="xsd:double"&gt;18.918526&lt;/D&gt;&lt;D xsi:type="xsd:double"&gt;13.912642&lt;/D&gt;&lt;D xsi:type="xsd:double"&gt;11.279845&lt;/D&gt;&lt;D xsi:type="xsd:double"&gt;3.1799197&lt;/D&gt;&lt;D xsi:type="xsd:double"&gt;7.8401566&lt;/D&gt;&lt;D xsi:type="xsd:double"&gt;3.3033967&lt;/D&gt;&lt;D xsi:type="xsd:double"&gt;5.8449745&lt;/D&gt;&lt;D xsi:type="xsd:double"&gt;9.537161&lt;/D&gt;&lt;D xsi:type="xsd:double"&gt;-0.55550337&lt;/D&gt;&lt;D xsi:type="xsd:double"&gt;6.357968&lt;/D&gt;&lt;D xsi:type="xsd:double"&gt;6.6049814&lt;/D&gt;&lt;D xsi:type="xsd:double"&gt;8.302677&lt;/D&gt;&lt;D xsi:type="xsd:double"&gt;11.211443&lt;/D&gt;&lt;D xsi:type="xsd:double"&gt;6.143546&lt;/D&gt;&lt;D xsi:type="xsd:double"&gt;12.430382&lt;/D&gt;&lt;D xsi:type="xsd:double"&gt;16.14325&lt;/D&gt;&lt;D xsi:type="xsd:double"&gt;15.801823&lt;/D&gt;&lt;D xsi:type="xsd:double"&gt;15.398109&lt;/D&gt;&lt;D xsi:type="xsd:double"&gt;16.385471&lt;/D&gt;&lt;D xsi:type="xsd:double"&gt;21.49912&lt;/D&gt;&lt;D xsi:type="xsd:double"&gt;30.63575&lt;/D&gt;&lt;D xsi:type="xsd:double"&gt;19.726204&lt;/D&gt;&lt;D xsi:type="xsd:double"&gt;14.129829&lt;/D&gt;&lt;D xsi:type="xsd:double"&gt;-12.056404&lt;/D&gt;&lt;D xsi:type="xsd:double"&gt;-2.618301&lt;/D&gt;&lt;D xsi:type="xsd:double"&gt;14.342308&lt;/D&gt;&lt;D xsi:type="xsd:double"&gt;10.6545925&lt;/D&gt;&lt;D xsi:type="xsd:double"&gt;14.6151905&lt;/D&gt;&lt;D xsi:type="xsd:double"&gt;14.080179&lt;/D&gt;&lt;D xsi:type="xsd:double"&gt;16.291035&lt;/D&gt;&lt;D xsi:type="xsd:double"&gt;22.481405&lt;/D&gt;&lt;D xsi:type="xsd:double"&gt;20.438362&lt;/D&gt;&lt;D xsi:type="xsd:double"&gt;23.58675&lt;/D&gt;&lt;D xsi:type="xsd:double"&gt;22.086727&lt;/D&gt;&lt;D xsi:type="xsd:double"&gt;16.334188&lt;/D&gt;&lt;D xsi:type="xsd:double"&gt;45.116734&lt;/D&gt;&lt;D xsi:type="xsd:double"&gt;36.675144&lt;/D&gt;&lt;D xsi:type="xsd:double"&gt;16.183472&lt;/D&gt;&lt;D xsi:type="xsd:double"&gt;9.935581&lt;/D&gt;&lt;D xsi:type="xsd:double"&gt;6.507802&lt;/D&gt;&lt;D xsi:type="xsd:double"&gt;11.862826&lt;/D&gt;&lt;D xsi:type="xsd:double"&gt;7.7914596&lt;/D&gt;&lt;D xsi:type="xsd:double"&gt;3.7722826&lt;/D&gt;&lt;D xsi:type="xsd:double"&gt;-10.549808&lt;/D&gt;&lt;D xsi:type="xsd:double"&gt;-12.942094&lt;/D&gt;&lt;D xsi:type="xsd:double"&gt;-18.412853&lt;/D&gt;&lt;D xsi:type="xsd:double"&gt;-7.857114&lt;/D&gt;&lt;D xsi:type="xsd:double"&gt;-9.651094&lt;/D&gt;&lt;D xsi:type="xsd:double"&gt;-23.588026&lt;/D&gt;&lt;D xsi:type="xsd:double"&gt;-18.559015&lt;/D&gt;&lt;D xsi:type="xsd:double"&gt;-26.07414&lt;/D&gt;&lt;D xsi:type="xsd:double"&gt;-19.46773&lt;/D&gt;&lt;D xsi:type="xsd:double"&gt;-25.261963&lt;/D&gt;&lt;D xsi:type="xsd:double"&gt;-30.431974&lt;/D&gt;&lt;D xsi:type="xsd:double"&gt;-27.123564&lt;/D&gt;&lt;D xsi:type="xsd:double"&gt;-13.167697&lt;/D&gt;&lt;D xsi:type="xsd:double"&gt;-16.345543&lt;/D&gt;&lt;D xsi:type="xsd:double"&gt;-2.5783718&lt;/D&gt;&lt;D xsi:type="xsd:double"&gt;-7.9734683&lt;/D&gt;&lt;D xsi:type="xsd:double"&gt;-8.198076&lt;/D&gt;&lt;D xsi:type="xsd:double"&gt;5.032575&lt;/D&gt;&lt;D xsi:type="xsd:double"&gt;0.77028275&lt;/D&gt;&lt;D xsi:type="xsd:double"&gt;12.998808&lt;/D&gt;&lt;D xsi:type="xsd:double"&gt;-0.4055202&lt;/D&gt;&lt;D xsi:type="xsd:double"&gt;-2.991569&lt;/D&gt;&lt;D xsi:type="xsd:double"&gt;6.6500783&lt;/D&gt;&lt;D xsi:type="xsd:double"&gt;5.0468206&lt;/D&gt;&lt;D xsi:type="xsd:double"&gt;-4.858899&lt;/D&gt;&lt;D xsi:type="xsd:double"&gt;1.0907888&lt;/D&gt;&lt;D xsi:type="xsd:double"&gt;-8.2603035&lt;/D&gt;&lt;D xsi:type="xsd:double"&gt;-6.6996813&lt;/D&gt;&lt;D xsi:type="xsd:double"&gt;-6.4581037&lt;/D&gt;&lt;D xsi:type="xsd:double"&gt;-5.1296053&lt;/D&gt;&lt;D xsi:type="xsd:double"&gt;1.6888976&lt;/D&gt;&lt;D xsi:type="xsd:double"&gt;-5.1550627&lt;/D&gt;&lt;D xsi:type="xsd:double"&gt;-4.3108044&lt;/D&gt;&lt;D xsi:type="xsd:double"&gt;14.36646&lt;/D&gt;&lt;/FQL&gt;&lt;FQL&gt;&lt;Q&gt;EWI^FMA_DIV_YLD(NTMA,-10AY,0,AM,"PORTAGG","MEANR")&lt;/Q&gt;&lt;R&gt;121&lt;/R&gt;&lt;C&gt;1&lt;/C&gt;&lt;D xsi:type="xsd:double"&gt;3.45705515416657&lt;/D&gt;&lt;D xsi:type="xsd:double"&gt;3.77215895485406&lt;/D&gt;&lt;D xsi:type="xsd:double"&gt;3.94634019683713&lt;/D&gt;&lt;D xsi:type="xsd:double"&gt;3.8071381502552&lt;/D&gt;&lt;D xsi:type="xsd:double"&gt;4.26663355220987&lt;/D&gt;&lt;D xsi:type="xsd:double"&gt;3.7246975979936&lt;/D&gt;&lt;D xsi:type="xsd:double"&gt;3.4371612014821&lt;/D&gt;&lt;D xsi:type="xsd:double"&gt;3.13160358072627&lt;/D&gt;&lt;D xsi:type="xsd:double"&gt;3.26063791272395&lt;/D&gt;&lt;D xsi:type="xsd:double"&gt;3.29556379506172&lt;/D&gt;&lt;D xsi:type="xsd:double"&gt;3.32377782990653&lt;/D&gt;&lt;D xsi:type="xsd:double"&gt;3.09301628191928&lt;/D&gt;&lt;D xsi:type="xsd:double"&gt;3.44948068556542&lt;/D&gt;&lt;D xsi:type="xsd:double"&gt;3.60083897989049&lt;/D&gt;&lt;D xsi:type="xsd:double"&gt;3.61361976432766&lt;/D&gt;&lt;D xsi:type="xsd:double"&gt;3.66096458058875&lt;/D&gt;&lt;D xsi:type="xsd:double"&gt;3.92113896778949&lt;/D&gt;&lt;D xsi:type="xsd:double"&gt;4.68863223580702&lt;/D&gt;&lt;D xsi:type="xsd:double"&gt;4.33356723923275&lt;/D&gt;&lt;D xsi:type="xsd:double"&gt;4.68252275785442&lt;/D&gt;&lt;D xsi:type="xsd:double"&gt;4.4821160971252&lt;/D&gt;&lt;D xsi:type="xsd:double"&gt;4.68068410809657&lt;/D&gt;&lt;D xsi:type="xsd:double"&gt;5.12670864679202&lt;/D&gt;&lt;D xsi:type="xsd:double"&gt;4.79515990107208&lt;/D&gt;&lt;D xsi:type="xsd:double"&gt;4.71141530882967&lt;/D&gt;&lt;D xsi:type="xsd:double"&gt;4.9565230088327&lt;/D&gt;&lt;D xsi:type="xsd:double"&gt;4.99690749768347&lt;/D&gt;&lt;D xsi:type="xsd:double"&gt;4.8398511122696&lt;/D&gt;&lt;D xsi:type="xsd:double"&gt;4.24975256619898&lt;/D&gt;&lt;D xsi:type="xsd:double"&gt;4.35626800212647&lt;/D&gt;&lt;D xsi:type="xsd:double"&gt;4.05990350477389&lt;/D&gt;&lt;D xsi:type="xsd:double"&gt;3.95007821900463&lt;/D&gt;&lt;D xsi:type="xsd:double"&gt;3.76524424297897&lt;/D&gt;&lt;D xsi:type="xsd:double"&gt;3.8337931281265&lt;/D&gt;&lt;D xsi:type="xsd:double"&gt;3.83401811161647&lt;/D&gt;&lt;D xsi:type="xsd:double"&gt;3.71121267419804&lt;/D&gt;&lt;D xsi:type="xsd:double"&gt;3.78868322816845&lt;/D&gt;&lt;D xsi:type="xsd:double"&gt;3.78079067783737&lt;/D&gt;&lt;D xsi:type="xsd:double"&gt;3.73841304676083&lt;/D&gt;&lt;D xsi:type="xsd:double"&gt;3.87564873398111&lt;/D&gt;&lt;D xsi:type="xsd:double"&gt;3.85138490300387&lt;/D&gt;&lt;D xsi:type="xsd:double"&gt;3.894306654089&lt;/D&gt;&lt;D xsi:type="xsd:double"&gt;4.16182045488648&lt;/D&gt;&lt;D xsi:type="xsd:double"&gt;4.01492959294973&lt;/D&gt;&lt;D xsi:type="xsd:double"&gt;3.83974969635014&lt;/D&gt;&lt;D xsi:type="xsd:double"&gt;4.39740495068611&lt;/D&gt;&lt;D xsi:type="xsd:double"&gt;4.45147754340864&lt;/D&gt;&lt;D xsi:type="xsd:double"&gt;4.44232084193975&lt;/D&gt;&lt;D xsi:type="xsd:double"&gt;4.71084995328941&lt;/D&gt;&lt;D xsi:type="xsd:double"&gt;4.7912200536953&lt;/D&gt;&lt;D xsi:type="xsd:double"&gt;5.05852006546189&lt;/D&gt;&lt;D xsi:type="xsd:double"&gt;5.19517628278497&lt;/D&gt;&lt;D xsi:type="xsd:double"&gt;5.27869322700623&lt;/D&gt;&lt;D xsi:type="xsd:double"&gt;5.04689171623104&lt;/D&gt;&lt;D xsi:type="xsd:double"&gt;4.78086420169841&lt;/D&gt;&lt;D xsi:type="xsd:double"&gt;4.60943346111865&lt;/D&gt;&lt;D xsi:type="xsd:double"&gt;4.63412917957235&lt;/D&gt;&lt;D xsi:type="xsd:double"&gt;5.0717833117004&lt;/D&gt;&lt;D xsi:type="xsd:double"&gt;4.67015501110782&lt;/D&gt;&lt;D xsi:type="xsd:double"&gt;4.97440707778827&lt;/D&gt;&lt;D xsi:type="xsd:double"&gt;4.76517147038072&lt;/D&gt;&lt;D xsi:type="xsd:double"&gt;4.88007232021736&lt;/D&gt;&lt;D xsi:type="xsd:double"&gt;4.54433791303773&lt;/D&gt;&lt;D xsi:type="xsd:double"&gt;4.61334435219957&lt;/D&gt;&lt;D xsi:type="xsd:double"&gt;4.48424327475321&lt;/D&gt;&lt;D xsi:type="xsd:double"&gt;4.47775601987007&lt;/D&gt;&lt;D xsi:type="xsd:double"&gt;5.05093756453889&lt;/D&gt;&lt;D xsi:type="xsd:double"&gt;6.36779775197604&lt;/D&gt;&lt;D xsi:</t>
        </r>
      </text>
    </comment>
    <comment ref="A13" authorId="0" shapeId="0" xr:uid="{1F465CA5-0285-4ACE-93DD-B04BA8F8AB05}">
      <text>
        <r>
          <rPr>
            <b/>
            <sz val="9"/>
            <color indexed="81"/>
            <rFont val="Tahoma"/>
            <charset val="1"/>
          </rPr>
          <t>type="xsd:double"&gt;5.17187108429341&lt;/D&gt;&lt;D xsi:type="xsd:double"&gt;4.12937559239682&lt;/D&gt;&lt;D xsi:type="xsd:double"&gt;4.26315896223712&lt;/D&gt;&lt;D xsi:type="xsd:double"&gt;3.90221183741557&lt;/D&gt;&lt;D xsi:type="xsd:double"&gt;4.10458469206802&lt;/D&gt;&lt;D xsi:type="xsd:double"&gt;4.16402777960096&lt;/D&gt;&lt;D xsi:type="xsd:double"&gt;4.1870099071912&lt;/D&gt;&lt;D xsi:type="xsd:double"&gt;3.93680627810488&lt;/D&gt;&lt;D xsi:type="xsd:double"&gt;3.97057264514528&lt;/D&gt;&lt;D xsi:type="xsd:double"&gt;3.94970660278308&lt;/D&gt;&lt;D xsi:type="xsd:double"&gt;4.2113991689531&lt;/D&gt;&lt;D xsi:type="xsd:double"&gt;3.99433018710444&lt;/D&gt;&lt;D xsi:type="xsd:double"&gt;4.15671800444474&lt;/D&gt;&lt;D xsi:type="xsd:double"&gt;4.0578080931421&lt;/D&gt;&lt;D xsi:type="xsd:double"&gt;4.1376130952578&lt;/D&gt;&lt;D xsi:type="xsd:double"&gt;4.36419808617026&lt;/D&gt;&lt;D xsi:type="xsd:double"&gt;4.4217926580871&lt;/D&gt;&lt;D xsi:type="xsd:double"&gt;4.50086678568081&lt;/D&gt;&lt;D xsi:type="xsd:double"&gt;4.28906842877681&lt;/D&gt;&lt;D xsi:type="xsd:double"&gt;4.75235358825797&lt;/D&gt;&lt;D xsi:type="xsd:double"&gt;4.48317228931134&lt;/D&gt;&lt;D xsi:type="xsd:double"&gt;4.8217482873472&lt;/D&gt;&lt;D xsi:type="xsd:double"&gt;5.65037610221175&lt;/D&gt;&lt;D xsi:type="xsd:double"&gt;5.02439767888973&lt;/D&gt;&lt;D xsi:type="xsd:double"&gt;5.20426674753915&lt;/D&gt;&lt;D xsi:type="xsd:double"&gt;5.26220557604744&lt;/D&gt;&lt;D xsi:type="xsd:double"&gt;6.0892580591827&lt;/D&gt;&lt;D xsi:type="xsd:double"&gt;5.79492623663874&lt;/D&gt;&lt;D xsi:type="xsd:double"&gt;5.64469696857694&lt;/D&gt;&lt;D xsi:type="xsd:double"&gt;6.02206995276595&lt;/D&gt;&lt;D xsi:type="xsd:double"&gt;5.54664553856193&lt;/D&gt;&lt;D xsi:type="xsd:double"&gt;5.69984066801469&lt;/D&gt;&lt;D xsi:type="xsd:double"&gt;5.66879764373794&lt;/D&gt;&lt;D xsi:type="xsd:double"&gt;5.43386967367618&lt;/D&gt;&lt;D xsi:type="xsd:double"&gt;5.21946125726169&lt;/D&gt;&lt;D xsi:type="xsd:double"&gt;5.47991748927395&lt;/D&gt;&lt;D xsi:type="xsd:double"&gt;5.39124202011965&lt;/D&gt;&lt;D xsi:type="xsd:double"&gt;5.4924085550877&lt;/D&gt;&lt;D xsi:type="xsd:double"&gt;5.2991069869783&lt;/D&gt;&lt;D xsi:type="xsd:double"&gt;5.46083748857183&lt;/D&gt;&lt;D xsi:type="xsd:double"&gt;5.38351805095676&lt;/D&gt;&lt;D xsi:type="xsd:double"&gt;5.68573452526462&lt;/D&gt;&lt;D xsi:type="xsd:double"&gt;5.57528462825803&lt;/D&gt;&lt;D xsi:type="xsd:double"&gt;5.44157284854453&lt;/D&gt;&lt;D xsi:type="xsd:double"&gt;5.44988772731352&lt;/D&gt;&lt;D xsi:type="xsd:double"&gt;5.48150796609945&lt;/D&gt;&lt;D xsi:type="xsd:double"&gt;5.24786850072836&lt;/D&gt;&lt;D xsi:type="xsd:double"&gt;5.20582871603152&lt;/D&gt;&lt;D xsi:type="xsd:double"&gt;5.32676989966069&lt;/D&gt;&lt;D xsi:type="xsd:double"&gt;5.25222412845084&lt;/D&gt;&lt;D xsi:type="xsd:double"&gt;5.37569402946397&lt;/D&gt;&lt;D xsi:type="xsd:double"&gt;5.7393516320889&lt;/D&gt;&lt;D xsi:type="xsd:double"&gt;5.34896683135376&lt;/D&gt;&lt;/FQL&gt;&lt;FQL&gt;&lt;Q&gt;EWN^FMA_PE(NTMA,-10AY,0,AM,"PORTAGG","MEANR")&lt;/Q&gt;&lt;R&gt;121&lt;/R&gt;&lt;C&gt;1&lt;/C&gt;&lt;D xsi:type="xsd:double"&gt;14.7454045604345&lt;/D&gt;&lt;D xsi:type="xsd:double"&gt;14.3962121736047&lt;/D&gt;&lt;D xsi:type="xsd:double"&gt;14.6227827629028&lt;/D&gt;&lt;D xsi:type="xsd:double"&gt;15.3083943657787&lt;/D&gt;&lt;D xsi:type="xsd:double"&gt;14.401347965822&lt;/D&gt;&lt;D xsi:type="xsd:double"&gt;15.6992867957362&lt;/D&gt;&lt;D xsi:type="xsd:double"&gt;17.242530421469&lt;/D&gt;&lt;D xsi:type="xsd:double"&gt;17.2941740768059&lt;/D&gt;&lt;D xsi:type="xsd:double"&gt;16.627746870432&lt;/D&gt;&lt;D xsi:type="xsd:double"&gt;16.4798089120771&lt;/D&gt;&lt;D xsi:type="xsd:double"&gt;16.3203363371118&lt;/D&gt;&lt;D xsi:type="xsd:double"&gt;17.0357526193647&lt;/D&gt;&lt;D xsi:type="xsd:double"&gt;14.6664536541852&lt;/D&gt;&lt;D xsi:type="xsd:double"&gt;14.7978538803276&lt;/D&gt;&lt;D xsi:type="xsd:double"&gt;16.0466233585619&lt;/D&gt;&lt;D xsi:type="xsd:double"&gt;15.7565480733989&lt;/D&gt;&lt;D xsi:type="xsd:double"&gt;15.1019911894724&lt;/D&gt;&lt;D xsi:type="xsd:double"&gt;14.4436773137466&lt;/D&gt;&lt;D xsi:type="xsd:double"&gt;15.1896219004673&lt;/D&gt;&lt;D xsi:type="xsd:double"&gt;14.9486388498459&lt;/D&gt;&lt;D xsi:type="xsd:double"&gt;14.650119892779&lt;/D&gt;&lt;D xsi:type="xsd:double"&gt;15.0861469584859&lt;/D&gt;&lt;D xsi:type="xsd:double"&gt;13.8991625299682&lt;/D&gt;&lt;D xsi:type="xsd:double"&gt;14.6759983798178&lt;/D&gt;&lt;D xsi:type="xsd:double"&gt;15.3407069268504&lt;/D&gt;&lt;D xsi:type="xsd:double"&gt;15.0415037998551&lt;/D&gt;&lt;D xsi:type="xsd:double"&gt;14.2561430437559&lt;/D&gt;&lt;D xsi:type="xsd:double"&gt;14.3668755881379&lt;/D&gt;&lt;D xsi:type="xsd:double"&gt;15.070482214667&lt;/D&gt;&lt;D xsi:type="xsd:double"&gt;15.1490347352061&lt;/D&gt;&lt;D xsi:type="xsd:double"&gt;15.8009171850079&lt;/D&gt;&lt;D xsi:type="xsd:double"&gt;16.0107988548898&lt;/D&gt;&lt;D xsi:type="xsd:double"&gt;16.7052454776284&lt;/D&gt;&lt;D xsi:type="xsd:double"&gt;16.295231406966&lt;/D&gt;&lt;D xsi:type="xsd:double"&gt;15.7275016443612&lt;/D&gt;&lt;D xsi:type="xsd:double"&gt;16.0716205213413&lt;/D&gt;&lt;D xsi:type="xsd:double"&gt;15.5874149776124&lt;/D&gt;&lt;D xsi:type="xsd:double"&gt;16.1272634371896&lt;/D&gt;&lt;D xsi:type="xsd:double"&gt;16.421423660795&lt;/D&gt;&lt;D xsi:type="xsd:double"&gt;15.9177882489402&lt;/D&gt;&lt;D xsi:type="xsd:double"&gt;16.2318082404437&lt;/D&gt;&lt;D xsi:type="xsd:double"&gt;15.7729654006263&lt;/D&gt;&lt;D xsi:type="xsd:double"&gt;15.4017292810838&lt;/D&gt;&lt;D xsi:type="xsd:double"&gt;15.5562206275267&lt;/D&gt;&lt;D xsi:type="xsd:double"&gt;15.6208701701628&lt;/D&gt;&lt;D xsi:type="xsd:double"&gt;15.9126914196267&lt;/D&gt;&lt;D xsi:type="xsd:double"&gt;15.4787456463113&lt;/D&gt;&lt;D xsi:type="xsd:double"&gt;15.9445439213679&lt;/D&gt;&lt;D xsi:type="xsd:double"&gt;15.3264844260504&lt;/D&gt;&lt;D xsi:type="xsd:double"&gt;14.6816865275829&lt;/D&gt;&lt;D xsi:type="xsd:double"&gt;14.1471328657448&lt;/D&gt;&lt;D xsi:type="xsd:double"&gt;14.1374857249048&lt;/D&gt;&lt;D xsi:type="xsd:double"&gt;13.120370306583&lt;/D&gt;&lt;D xsi:type="xsd:double"&gt;14.408868895914&lt;/D&gt;&lt;D xsi:type="xsd:double"&gt;14.9946408829356&lt;/D&gt;&lt;D xsi:type="xsd:double"&gt;15.5548849074364&lt;/D&gt;&lt;D xsi:type="xsd:double"&gt;15.7858604141071&lt;/D&gt;&lt;D xsi:type="xsd:double"&gt;15.0225456465145&lt;/D&gt;&lt;D xsi:type="xsd:double"&gt;15.6685502463642&lt;/D&gt;&lt;D xsi:type="xsd:double"&gt;14.9759418102832&lt;/D&gt;&lt;D xsi:type="xsd:double"&gt;15.8580379533073&lt;/D&gt;&lt;D xsi:type="xsd:double"&gt;15.9062926833346&lt;/D&gt;&lt;D xsi:type="xsd:double"&gt;16.6104146479278&lt;/D&gt;&lt;D xsi:type="xsd:double"&gt;16.545809347997&lt;/D&gt;&lt;D xsi:type="xsd:double"&gt;17.1873996142188&lt;/D&gt;&lt;D xsi:type="xsd:double"&gt;17.5420719893117&lt;/D&gt;&lt;D xsi:type="xsd:double"&gt;16.1082281364428&lt;/D&gt;&lt;D xsi:type="xsd:double"&gt;14.0657701017291&lt;/D&gt;&lt;D xsi:type="xsd:double"&gt;17.0292795514232&lt;/D&gt;&lt;D xsi:type="xsd:double"&gt;19.8781395059142&lt;/D&gt;&lt;D xsi:type="xsd:double"&gt;19.8346728403176&lt;/D&gt;&lt;D xsi:type="xsd:double"&gt;20.0231400200686&lt;/D&gt;&lt;D xsi:type="xsd:double"&gt;19.1851884100136&lt;/D&gt;&lt;D xsi:type="xsd:double"&gt;19.5139936380813&lt;/D&gt;&lt;D xsi:type="xsd:double"&gt;19.8479772516543&lt;/D&gt;&lt;D xsi:type="xsd:double"&gt;20.5535144863822&lt;/D&gt;&lt;D xsi:type="xsd:double"&gt;20.7852522713257&lt;/D&gt;&lt;D xsi:type="xsd:double"&gt;21.8421679310469&lt;/D&gt;&lt;D xsi:type="xsd:double"&gt;20.7674517732252&lt;/D&gt;&lt;D xsi:type="xsd:double"&gt;22.7017438995294&lt;/D&gt;&lt;D xsi:type="xsd:double"&gt;21.7960681495936&lt;/D&gt;&lt;D xsi:type="xsd:double"&gt;21.3284085323718&lt;/D&gt;&lt;D xsi:type="xsd:double"&gt;21.3058753768985&lt;/D&gt;&lt;D xsi:type="xsd:double"&gt;21.821068910893&lt;/D&gt;&lt;D xsi:type="xsd:double"&gt;21.9478952210125&lt;/D&gt;&lt;D xsi:type="xsd:double"&gt;20.2758219418803&lt;/D&gt;&lt;D xsi:type="xsd:double"&gt;21.5606452541615&lt;/D&gt;&lt;D xsi:type="xsd:double"&gt;19.7739927458131&lt;/D&gt;&lt;D xsi:type="xsd:double"&gt;20.4370329740734&lt;/D&gt;&lt;D xsi:type="xsd:double"&gt;18.2609067673293&lt;/D&gt;&lt;D xsi:type="xsd:double"&gt;16.2720875161472&lt;/D&gt;&lt;D xsi:type="xsd:double"&gt;18.3436322711234&lt;/D&gt;&lt;D xsi:type="xsd:double"&gt;16.6912218198858&lt;/D&gt;&lt;D xsi:type="xsd:double"&gt;17.2274206467265&lt;/D&gt;&lt;D xsi:type="xsd:double"&gt;15.4746066082299&lt;/D&gt;&lt;D xsi:type="xsd:double"&gt;17.8448634188039&lt;/D&gt;&lt;D xsi:type="xsd:double"&gt;15.9523177279284&lt;/D&gt;&lt;D xsi:type="xsd:double"&gt;15.0344221374056&lt;/D&gt;&lt;D xsi:type="xsd:double"&gt;14.9663822101944&lt;/D&gt;&lt;D xsi:type="xsd:double"&gt;16.3581098322222&lt;/D&gt;&lt;D xsi:type="xsd:double"&gt;16.0442250155593&lt;/D&gt;&lt;D xsi:type="xsd:double"&gt;17.3668687397087&lt;/D&gt;&lt;D xsi:type="xsd:double"&gt;16.7098725564767&lt;/D&gt;&lt;D xsi:type="xsd:double"&gt;16.2285015539113&lt;/D&gt;&lt;D xsi:type="xsd:double"&gt;15.7951154637615&lt;/D&gt;&lt;D xsi:type="xsd:double"&gt;15.6855761111933&lt;/D&gt;&lt;D xsi:type="xsd:double"&gt;15.8364038050026&lt;/D&gt;&lt;D xsi:type="xsd:double"&gt;15.6716518946653&lt;/D&gt;&lt;D xsi:type="xsd:double"&gt;14.6337503490851&lt;/D&gt;&lt;D xsi:type="xsd:double"&gt;13.3519078788293&lt;/D&gt;&lt;D xsi:type="xsd:double"&gt;13.8899955250093&lt;/D&gt;&lt;D xsi:type="xsd:double"&gt;14.6508075648459&lt;/D&gt;&lt;D xsi:type="xsd:double"&gt;14.7099087067889&lt;/D&gt;&lt;D xsi:type="xsd:double"&gt;15.8537271965374&lt;/D&gt;&lt;D xsi:type="xsd:double"&gt;15.9040071294754&lt;/D&gt;&lt;D xsi:type="xsd:double"&gt;16.2567737485731&lt;/D&gt;&lt;D xsi:type="xsd:double"&gt;15.7582585556514&lt;/D&gt;&lt;D xsi:type="xsd:double"&gt;16.6574377123005&lt;/D&gt;&lt;D xsi:type="xsd:double"&gt;16.5381209819992&lt;/D&gt;&lt;D xsi:type="xsd:double"&gt;14.384546436149&lt;/D&gt;&lt;D xsi:type="xsd:double"&gt;15.0457045214013&lt;/D&gt;&lt;/FQL&gt;&lt;FQL&gt;&lt;Q&gt;SPY^FMA_PE(LTMA,-10AY,0,AM,"PORTAGG","MEANR")&lt;/Q&gt;&lt;R&gt;121&lt;/R&gt;&lt;C&gt;1&lt;/C&gt;&lt;D xsi:type="xsd:double"&gt;16.5414741530062&lt;/D&gt;&lt;D xsi:type="xsd:double"&gt;16.3629751097438&lt;/D&gt;&lt;D xsi:type="xsd:double"&gt;16.7605374346008&lt;/D&gt;&lt;D xsi:type="xsd:double"&gt;17.2264384592387&lt;/D&gt;&lt;D xsi:type="xsd:double"&gt;16.9642216139524&lt;/D&gt;&lt;D xsi:type="xsd:double"&gt;17.2693733679618&lt;/D&gt;&lt;D xsi:type="xsd:double"&gt;17.582445889361&lt;/D&gt;&lt;D xsi:type="xsd:double"&gt;17.4862016147174&lt;/D&gt;&lt;D xsi:type="xsd:double"&gt;17.4938339826121&lt;/D&gt;&lt;D xsi:type="xsd:double"&gt;17.4590440655969&lt;/D&gt;&lt;D xsi:type="xsd:double"&gt;17.3881398304416&lt;/D&gt;&lt;D xsi:type="xsd:double"&gt;17.5115822905505&lt;/D&gt;&lt;D xsi:type="xsd:double"&gt;16.5216733276677&lt;/D&gt;&lt;D xsi:type="xsd:double"&gt;16.8798644211503&lt;/D&gt;&lt;D xsi:type="xsd:double"&gt;17.5813054609057&lt;/D&gt;&lt;D xsi:type="xsd:double"&gt;17.4949842320588&lt;/D&gt;&lt;D xsi:type="xsd:double"&gt;16.9055578733811&lt;/D&gt;&lt;D xsi:type="xsd:double"&gt;16.2966838906097&lt;/D&gt;&lt;D xsi:type="xsd:double"&gt;16.18819342752&lt;/D&gt;&lt;D xsi:type="xsd:double"&gt;16.4452153070474&lt;/D&gt;&lt;D xsi:type="xsd:double"&gt;16.565182572191&lt;/D&gt;&lt;D xsi:type="xsd:double"&gt;16.7753482194953&lt;/D&gt;&lt;D xsi:type="xsd:double"&gt;16.8760566100565&lt;/D&gt;&lt;D xsi:type="xsd:double"&gt;17.4688495841606&lt;/D&gt;&lt;D xsi:type="xsd:double"&gt;17.6159089870747&lt;/D&gt;&lt;D xsi:type="xsd:double"&gt;17.722847810131&lt;/D&gt;&lt;D xsi:type="xsd:double"&gt;17.2918700891375&lt;/D&gt;&lt;D xsi:type="xsd:double"&gt;18.3364458914144&lt;/D&gt;&lt;D xsi:type="xsd:double"&gt;19.0381070202219&lt;/D&gt;&lt;D xsi:type="xsd:double"&gt;19.0470058282493&lt;/D&gt;&lt;D xsi:type="xsd:double"&gt;19.5059964529408&lt;/D&gt;&lt;D xsi:type="xsd:double"&gt;19.2992318838066&lt;/D&gt;&lt;D xsi:type="xsd:double"&gt;19.2360496087891&lt;/D&gt;&lt;D xsi:type="xsd:double"&gt;19.2180176374604&lt;/D&gt;&lt;D xsi:type="xsd:double"&gt;19.1005676295631&lt;/D&gt;&lt;D xsi:type="xsd:double"&gt;19.1759928307014&lt;/D&gt;&lt;D xsi:type="xsd:double"&gt;18.9916969188705&lt;/D&gt;&lt;D xsi:type="xsd:double"&gt;19.5180553127718&lt;/D&gt;&lt;D xsi:type="xsd:double"&gt;19.6418530820794&lt;/D&gt;&lt;D xsi:type="xsd:double"&gt;19.9045551056557&lt;/D&gt;&lt;D xsi:type="xsd:double"&gt;20.7309814694718&lt;/D&gt;&lt;D xsi:type="xsd:double"&gt;19.5551249867107&lt;/D&gt;&lt;D xsi:type="xsd:double"&gt;19.7610211270854&lt;/D&gt;&lt;D xsi:type="xsd:double"&gt;19.4067854994972&lt;/D&gt;&lt;D xsi:type="xsd:double"&gt;19.0584991730264&lt;/D&gt;&lt;D xsi:type="xsd:double"&gt;18.9292717991748&lt;/D&gt;&lt;D xsi:type="xsd:double"&gt;18.6120787808718&lt;/D&gt;&lt;D xsi:type="xsd:double"&gt;18.6694704620637&lt;/D&gt;&lt;D xsi:type="xsd:double"&gt;18.613323718819&lt;/D&gt;&lt;D xsi:type="xsd:double"&gt;18.4236688674789&lt;/D&gt;&lt;D xsi:type="xsd:double"&gt;17.3693879025901&lt;/D&gt;&lt;D xsi:type="xsd:double"&gt;16.8848339833356&lt;/D&gt;&lt;D xsi:type="xsd:double"&gt;15.6618488826115&lt;/D&gt;&lt;D xsi:type="xsd:double"&gt;16.8686833924243&lt;/D&gt;&lt;D xsi:type="xsd:double"&gt;17.1067051825716&lt;/D&gt;&lt;D xsi:type="xsd:double"&gt;17.2259723789061&lt;/D&gt;&lt;D xsi:type="xsd:double"&gt;17.3212839658182&lt;/D&gt;&lt;D xsi:type="xsd:double"&gt;17.0509735294948&lt;/D&gt;&lt;D xsi:type="xsd:double"&gt;17.5793723729566&lt;/D&gt;&lt;D xsi:type="xsd:double"&gt;17.1851977020965&lt;/D&gt;&lt;D xsi:type="xsd:double"&gt;17.7458866755352&lt;/D&gt;&lt;D xsi:type="xsd:double"&gt;17.7945638463112&lt;/D&gt;&lt;D xsi:type="xsd:double"&gt;18.5492628346239&lt;/D&gt;&lt;D xsi:type="xsd:double"&gt;18.9961322101806&lt;/D&gt;&lt;D xsi:type="xsd:double"&gt;19.8915399355179&lt;/D&gt;&lt;D xsi:type="xsd:double"&gt;20.2984391907224&lt;/D&gt;&lt;D xsi:type="xsd:double"&gt;17.9678442551307&lt;/D&gt;&lt;D xsi:type="xsd:double"&gt;17.5570405487595&lt;/D&gt;&lt;D xsi:type="xsd:double"&gt;19.3773674861918&lt;/D&gt;&lt;D xsi:type="xsd:double"&gt;21.0659222509588&lt;/D&gt;&lt;D xsi:type="xsd:double"&gt;21.3671576635404&lt;/D&gt;&lt;D xsi:type="xsd:double"&gt;22.3942018064144&lt;/D&gt;&lt;D xsi:type="xsd:double"&gt;23.3883618513368&lt;/D&gt;&lt;D xsi:type="xsd:double"&gt;23.8868877735223&lt;/D&gt;&lt;D xsi:type="xsd:double"&gt;24.2948195104864&lt;/D&gt;&lt;D xsi:type="xsd:double"&gt;25.9027611470717&lt;/D&gt;&lt;D xsi:type="xsd:double"&gt;27.1158368277781&lt;/D&gt;&lt;D xsi:type="xsd:double"&gt;27.1919832093099&lt;/D&gt;&lt;D xsi:type="xsd:double"&gt;26.2162832797577&lt;/D&gt;&lt;D xsi:type="xsd:double"&gt;26.0696421371106&lt;/D&gt;&lt;D xsi:type="xsd:double"&gt;25.4499790747563&lt;/D&gt;&lt;D xsi:type="xsd:double"&gt;25.0640225169311&lt;/D&gt;&lt;D xsi:type="xsd:double"&gt;24.9298725102189&lt;/D&gt;&lt;D xsi:type="xsd:double"&gt;24.1321627768859&lt;/D&gt;&lt;D xsi:type="xsd:double"&gt;24.0082796626301&lt;/D&gt;&lt;D xsi:type="xsd:double"&gt;22.9543300463603&lt;/D&gt;&lt;D xsi:type="xsd:double"&gt;23.5697418215938&lt;/D&gt;&lt;D xsi:type="xsd:double"&gt;22.4745267493145&lt;/D&gt;&lt;D xsi:type="xsd:double"&gt;22.8811798277714&lt;/D&gt;&lt;D xsi:type="xsd:double"&gt;21.5223124900856&lt;/D&gt;&lt;D xsi:type="xsd:double"&gt;20.661460352854&lt;/D&gt;&lt;D xsi:type="xsd:double"&gt;20.6787446766229&lt;/D&gt;&lt;D xsi:type="xsd:double"&gt;19.9888935635864&lt;/D&gt;&lt;D xsi:type="xsd:double"&gt;19.6695178260417&lt;/D&gt;&lt;D xsi:type="xsd:double"&gt;18.7823526098771&lt;/D&gt;&lt;D xsi:type="xsd:double"&gt;19.3686056422663&lt;/D&gt;&lt;D xsi:type="xsd:double"&gt;18.5435435064634&lt;/D&gt;&lt;D xsi:type="xsd:double"&gt;17.878230295279&lt;/D&gt;&lt;D xsi:type="xsd:double"&gt;17.6683217514859&lt;/D&gt;&lt;D xsi:type="xsd:double"&gt;18.2928125448594&lt;/D&gt;&lt;D xsi:type="xsd:double"&gt;17.2799330627457&lt;/D&gt;&lt;D xsi:type="xsd:double"&gt;18.8100144797173&lt;/D&gt;&lt;D xsi:type="xsd:double"&gt;18.109284126541&lt;/D&gt;&lt;D xsi:type="xsd:double"&gt;18.2200760438683&lt;/D&gt;&lt;D xsi:type="xsd:double"&gt;18.2990844135621&lt;/D&gt;&lt;D xsi:type="xsd:double"&gt;18.6056781163074&lt;/D&gt;&lt;D xsi:type="xsd:double"&gt;19.1600449894745&lt;/D&gt;&lt;D xsi:type="xsd:double"&gt;19.3786069521754&lt;/D&gt;&lt;D xsi:type="xsd:double"&gt;19.5510659211019&lt;/D&gt;&lt;D xsi:type="xsd:double"&gt;18.9796413282308&lt;/D&gt;&lt;D xsi:type="xsd:double"&gt;19.5024367173183&lt;/D&gt;&lt;D xsi:type="xsd:double"&gt;20.4938727826025&lt;/D&gt;&lt;D xsi:type="xsd:double"&gt;21.3985325913226&lt;/D&gt;&lt;D xsi:type="xsd:double"&gt;22.2895849500996&lt;/D&gt;&lt;D xsi:type="xsd:double"&gt;22.7297682828185&lt;/D&gt;&lt;D xsi:type="xsd:double"&gt;22.6757610891447&lt;/D&gt;&lt;D xsi:type="xsd:double"&gt;22.4258623611136&lt;/D&gt;&lt;D xsi:type="xsd:double"&gt;22.6056956893301&lt;/D&gt;&lt;D xsi:type="xsd:double"&gt;22.9850338176939&lt;/D&gt;&lt;D xsi:type="xsd:double"&gt;22.0596326381187&lt;/D&gt;&lt;D xsi:type="xsd:double"&gt;22.8974903471673&lt;/D&gt;&lt;/FQL&gt;&lt;FQL&gt;&lt;Q&gt;DDR3512M-FDS^FG_PRICE_MAVG(0,,,,30)&lt;/Q&gt;&lt;R&gt;1&lt;/R&gt;&lt;C&gt;1&lt;/C&gt;&lt;D xsi:type="xsd:double"&gt;0.894394&lt;/D&gt;&lt;/FQL&gt;&lt;FQL&gt;&lt;Q&gt;PASP-FDS^FG_PRICE_MAVG(0,,,,30)&lt;/Q&gt;&lt;R&gt;1&lt;/R&gt;&lt;C&gt;1&lt;/C&gt;&lt;D xsi:type="xsd:double"&gt;941.6667&lt;/D&gt;&lt;/FQL&gt;&lt;FQL&gt;&lt;Q&gt;PLATI-FDS^FG_PRICE_MAVG(0,,,,30)&lt;/Q&gt;&lt;R&gt;1&lt;/R&gt;&lt;C&gt;1&lt;/C&gt;&lt;D xsi:type="xsd:double"&gt;947.4667&lt;/D&gt;&lt;/FQL&gt;&lt;FQL&gt;&lt;Q&gt;COPP-FDS^FG_PRICE_MAVG(0,,,,30)&lt;/Q&gt;&lt;R&gt;1&lt;/R&gt;&lt;C&gt;1&lt;/C&gt;&lt;D xsi:type="xsd:double"&gt;4.09115&lt;/D&gt;&lt;/FQL&gt;&lt;FQL&gt;&lt;Q&gt;CAGDPY@NL^EE_ACTUAL_ANNUAL(MED,0)&lt;/Q&gt;&lt;R&gt;1&lt;/R&gt;&lt;C&gt;1&lt;/C&gt;&lt;D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xsi:type="xsd:double"&gt;-1.872915&lt;/D&gt;&lt;/FQL&gt;&lt;FQL&gt;&lt;Q&gt;W-FDS^FG_PRICE_MAVG(0,,,,30)&lt;/Q&gt;&lt;R&gt;1&lt;/R&gt;&lt;C&gt;1&lt;/C&gt;&lt;D xsi:type="xsd:double"&gt;5.30825&lt;/D&gt;&lt;/FQL&gt;&lt;FQL&gt;&lt;Q&gt;EWI^FMA_ROE(NTMA,-20AY,NOW,FY,"PORTAGG","MEANR")&lt;/Q&gt;&lt;R&gt;20&lt;/R&gt;&lt;C&gt;1&lt;/C&gt;&lt;D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xsi:type="xsd:double"&gt;1.211&lt;/D&gt;&lt;/FQL&gt;&lt;FQL&gt;&lt;Q&gt;EWQ^FMA_PE(NTMA,-10AY,0,AM,"PORTAGG","MEANR")&lt;/Q&gt;&lt;R&gt;121&lt;/R&gt;&lt;C&gt;1&lt;/C&gt;&lt;D xsi:type="xsd:double"&gt;13.9246147685909&lt;/D&gt;&lt;D xsi:type="xsd:double"&gt;13.2381987885324&lt;/D&gt;&lt;D xsi:type="xsd:double"&gt;13.143139668524&lt;/D&gt;&lt;D xsi:type="xsd:double"&gt;14.0495761080612&lt;/D&gt;&lt;D xsi:type="xsd:double"&gt;13.279283758685&lt;/D&gt;&lt;D xsi:type="xsd:double"&gt;15.6592873359988&lt;/D&gt;&lt;D xsi:type="xsd:double"&gt;16.4152067841638&lt;/D&gt;&lt;D xsi:type="xsd:double"&gt;16.6037523299544&lt;/D&gt;&lt;D xsi:type="xsd:double"&gt;16.0446497955579&lt;/D&gt;&lt;D xsi:type="xsd:double"&gt;15.7766711185196&lt;/D&gt;&lt;D xsi:type="xsd:double"&gt;15.3237084896228&lt;/D&gt;&lt;D xsi:type="xsd:double"&gt;16.0517632671718&lt;/D&gt;&lt;D xsi:type="xsd:double"&gt;13.9508657899878&lt;/D&gt;&lt;D xsi:type="xsd:double"&gt;14.3444048056197&lt;/D&gt;&lt;D xsi:type="xsd:double"&gt;15.3888471364028&lt;/D&gt;&lt;D xsi:type="xsd:double"&gt;14.7690731045913&lt;/D&gt;&lt;D xsi:type="xsd:double"&gt;14.2139689501357&lt;/D&gt;&lt;D xsi:type="xsd:double"&gt;13.674557435682&lt;/D&gt;&lt;D xsi:type="xsd:double"&gt;14.5520858214009&lt;/D&gt;&lt;D xsi:type="xsd:double"&gt;13.9066561941757&lt;/D&gt;&lt;D xsi:type="xsd:double"&gt;14.1702284965468&lt;/D&gt;&lt;D xsi:type="xsd:double"&gt;14.3182960735214&lt;/D&gt;&lt;D xsi:type="xsd:double"&gt;13.3469552337206&lt;/D&gt;&lt;D xsi:type="xsd:double"&gt;13.9694280404453&lt;/D&gt;&lt;D xsi:type="xsd:double"&gt;14.265122056874&lt;/D&gt;&lt;D xsi:type="xsd:double"&gt;13.9628115754467&lt;/D&gt;&lt;D xsi:type="xsd:double"&gt;13.5104488661513&lt;/D&gt;&lt;D xsi:type="xsd:double"&gt;13.900045318407&lt;/D&gt;&lt;D xsi:type="xsd:double"&gt;14.6658600217492&lt;/D&gt;&lt;D xsi:type="xsd:double"&gt;14.3369487502949&lt;/D&gt;&lt;D xsi:type="xsd:double"&gt;14.5341399191049&lt;/D&gt;&lt;D xsi:type="xsd:double"&gt;14.8061223254375&lt;/D&gt;&lt;D xsi:type="xsd:double"&gt;15.6120915263983&lt;/D&gt;&lt;D xsi:type="xsd:double"&gt;15.1465276174687&lt;/D&gt;&lt;D xsi:type="xsd:double"&gt;14.7060611863372&lt;/D&gt;&lt;D xsi:type="xsd:double"&gt;14.7740514540149&lt;/D&gt;&lt;D xsi:type="xsd:double"&gt;14.5010849185316&lt;/D&gt;&lt;D xsi:type="xsd:double"&gt;15.2105534366384&lt;/D&gt;&lt;D xsi:type="xsd:double"&gt;15.4478297837694&lt;/D&gt;&lt;D xsi:type="xsd:double"&gt;15.0334457264456&lt;/D&gt;&lt;D xsi:type="xsd:double"&gt;15.2008318915706&lt;/D&gt;&lt;D xsi:type="xsd:double"&gt;14.6509231276169&lt;/D&gt;&lt;D xsi:type="xsd:double"&gt;14.2371075588108&lt;/D&gt;&lt;D xsi:type="xsd:double"&gt;14.4351339093279&lt;/D&gt;&lt;D xsi:type="xsd:double"&gt;14.8102091998853&lt;/D&gt;&lt;D xsi:type="xsd:double"&gt;14.4349779258427&lt;/D&gt;&lt;D xsi:type="xsd:double"&gt;14.0476908988869&lt;/D&gt;&lt;D xsi:type="xsd:double"&gt;14.072271243197&lt;/D&gt;&lt;D xsi:type="xsd:double"&gt;13.4131346842885&lt;/D&gt;&lt;D xsi:type="xsd:double"&gt;13.489985179604&lt;/D&gt;&lt;D xsi:type="xsd:double"&gt;12.809969945316&lt;/D&gt;&lt;D xsi:type="xsd:double"&gt;12.5664136855346&lt;/D&gt;&lt;D xsi:type="xsd:double"&gt;11.906856111504&lt;/D&gt;&lt;D xsi:type="xsd:double"&gt;13.0866953696397&lt;/D&gt;&lt;D xsi:type="xsd:double"&gt;13.5844943287478&lt;/D&gt;&lt;D xsi:type="xsd:double"&gt;13.9049758048223&lt;/D&gt;&lt;D xsi:type="xsd:double"&gt;14.0397728643122&lt;/D&gt;&lt;D xsi:type="xsd:double"&gt;13.3681038233287&lt;/D&gt;&lt;D xsi:type="xsd:double"&gt;14.0000506881911&lt;/D&gt;&lt;D xsi:type="xsd:double"&gt;13.2859927433618&lt;/D&gt;&lt;D xsi:type="xsd:double"&gt;14.0625373298598&lt;/D&gt;&lt;D xsi:type="xsd:double"&gt;13.7723280278725&lt;/D&gt;&lt;D xsi:type="xsd:double"&gt;14.6718419995792&lt;/D&gt;&lt;D xsi:type="xsd:double"&gt;14.4954576185855&lt;/D&gt;&lt;D xsi:type="xsd:double"&gt;15.0300559828483&lt;/D&gt;&lt;D xsi:type="xsd:double"&gt;14.9294252231146&lt;/D&gt;&lt;D xsi:type="xsd:double"&gt;13.6334952091965&lt;/D&gt;&lt;D xsi:type="xsd:double"&gt;12.5360040874381&lt;/D&gt;&lt;D xsi:type="xsd:double"&gt;16.2358777845493&lt;/D&gt;&lt;D xsi:type="xsd:double"&gt;19.6296351107014&lt;/D&gt;&lt;D xsi:type="xsd:double"&gt;19.2809752495837&lt;/D&gt;&lt;D xsi:type="xsd:double"&gt;19.8390666839194&lt;/D&gt;&lt;D xsi:type="xsd:double"&gt;19.1745322739184&lt;/D&gt;&lt;D xsi:type="xsd:double"&gt;18.2517242951442&lt;/D&gt;&lt;D xsi:type="xsd:double"&gt;17.7661536300655&lt;/D&gt;&lt;D xsi:type="xsd:double"&gt;19.0439003941736&lt;/D&gt;&lt;D xsi:type="xsd:double"&gt;17.959617098102&lt;/D&gt;&lt;D xsi:type="xsd:double"&gt;17.9382318380852&lt;/D&gt;&lt;D xsi:type="xsd:double"&gt;17.8495190399905&lt;/D&gt;&lt;D xsi:type="xsd:double"&gt;18.2678610650661&lt;/D&gt;&lt;D xsi:type="xsd:double"&gt;17.8926390387218&lt;/D&gt;&lt;D xsi:type="xsd:double"&gt;17.8811494322382&lt;/D&gt;&lt;D xsi:type="xsd:double"&gt;17.4624739311375&lt;/D&gt;&lt;D xsi:type="xsd:double"&gt;16.8635806890297&lt;/D&gt;&lt;D xsi:type="xsd:double"&gt;16.2899795217096&lt;/D&gt;&lt;D xsi:type="xsd:double"&gt;15.6179860869085&lt;/D&gt;&lt;D xsi:type="xsd:double"&gt;15.9884831129136&lt;/D&gt;&lt;D xsi:type="xsd:double"&gt;15.1399050398103&lt;/D&gt;&lt;D xsi:type="xsd:double"&gt;16.2200910992941&lt;/D&gt;&lt;D xsi:type="xsd:double"&gt;14.8151799159409&lt;/D&gt;&lt;D xsi:type="xsd:double"&gt;12.5930133479827&lt;/D&gt;&lt;D xsi:type="xsd:double"&gt;13.4075768724105&lt;/D&gt;&lt;D xsi:type="xsd:double"&gt;12.4584360873558&lt;/D&gt;&lt;D xsi:type="xsd:double"&gt;12.4293879286387&lt;/D&gt;&lt;D xsi:type="xsd:double"&gt;10.8103486515125&lt;/D&gt;&lt;D xsi:type="xsd:double"&gt;11.7139106480143&lt;/D&gt;&lt;D xsi:type="xsd:double"&gt;11.1240945185453&lt;/D&gt;&lt;D xsi:type="xsd:double"&gt;10.6832734886534&lt;/D&gt;&lt;D xsi:type="xsd:double"&gt;11.4254809963823&lt;/D&gt;&lt;D xsi:type="xsd:double"&gt;12.1521237820793&lt;/D&gt;&lt;D xsi:type="xsd:double"&gt;12.2873141702302&lt;/D&gt;&lt;D xsi:type="xsd:double"&gt;13.4168543000402&lt;/D&gt;&lt;D xsi:type="xsd:double"&gt;13.3424173818195&lt;/D&gt;&lt;D xsi:type="xsd:double"&gt;13.3166110411125&lt;/D&gt;&lt;D xsi:type="xsd:double"&gt;13.5474729535723&lt;/D&gt;&lt;D xsi:type="xsd:double"&gt;12.9974051994815&lt;/D&gt;&lt;D xsi:type="xsd:double"&gt;13.1211820461451&lt;/D&gt;&lt;D xsi:type="xsd:double"&gt;13.0453059172654&lt;/D&gt;&lt;D xsi:type="xsd:double"&gt;12.8400024066726&lt;/D&gt;&lt;D xsi:type="xsd:double"&gt;12.2217284856441&lt;/D&gt;&lt;D xsi:type="xsd:double"&gt;12.4418555606422&lt;/D&gt;&lt;D xsi:type="xsd:double"&gt;13.0769117111488&lt;/D&gt;&lt;D xsi:type="xsd:double"&gt;13.2133706894218&lt;/D&gt;&lt;D xsi:type="xsd:double"&gt;13.6233887438223&lt;/D&gt;&lt;D xsi:type="xsd:double"&gt;14.3038240220555&lt;/D&gt;&lt;D xsi:type="xsd:double"&gt;14.4775801643795&lt;/D&gt;&lt;D xsi:type="xsd:double"&gt;14.3445959032055&lt;/D&gt;&lt;D xsi:type="xsd:double"&gt;14.3731969502727&lt;/D&gt;&lt;D xsi:type="xsd:double"&gt;13.7638606786868&lt;/D&gt;&lt;D xsi:type="xsd:double"&gt;13.0045838233328&lt;/D&gt;&lt;D xsi:type="xsd:double"&gt;13.8107277592741&lt;/D&gt;&lt;/FQL&gt;&lt;FQL&gt;&lt;Q&gt;DDR3512M-FDS^FG_PRICE(0)&lt;/Q&gt;&lt;R&gt;1&lt;/R&gt;&lt;C&gt;1&lt;/C&gt;&lt;D xsi:type="xsd:double"&gt;0.88908434&lt;/D&gt;&lt;/FQL&gt;&lt;FQL&gt;&lt;Q&gt;PASP-FDS^FG_PRICE(0)&lt;/Q&gt;&lt;R&gt;1&lt;/R&gt;&lt;C&gt;1&lt;/C&gt;&lt;D xsi:type="xsd:double"&gt;955&lt;/D&gt;&lt;/FQL&gt;&lt;FQL&gt;&lt;Q&gt;PLATI-FDS^FG_PRICE(0)&lt;/Q&gt;&lt;R&gt;1&lt;/R&gt;&lt;C&gt;1&lt;/C&gt;&lt;D xsi:type="xsd:double"&gt;934&lt;/D&gt;&lt;/FQL&gt;&lt;FQL&gt;&lt;Q&gt;W-FDS^FG_PRICE(0)&lt;/Q&gt;&lt;R&gt;1&lt;/R&gt;&lt;C&gt;1&lt;/C&gt;&lt;D xsi:type="xsd:double"&gt;5.61&lt;/D&gt;&lt;/FQL&gt;&lt;FQL&gt;&lt;Q&gt;COPP-FDS^FG_PRICE(0)&lt;/Q&gt;&lt;R&gt;1&lt;/R&gt;&lt;C&gt;1&lt;/C&gt;&lt;D xsi:type="xsd:double"&gt;4.0775&lt;/D&gt;&lt;/FQL&gt;&lt;FQL&gt;&lt;Q&gt;EWI^FG_PRICE(0)&lt;/Q&gt;&lt;R&gt;1&lt;/R&gt;&lt;C&gt;1&lt;/C&gt;&lt;D xsi:type="xsd:double"&gt;38.25&lt;/D&gt;&lt;/FQL&gt;&lt;FQL&gt;&lt;Q&gt;SPY^FG_PRICE(0)&lt;/Q&gt;&lt;R&gt;1&lt;/R&gt;&lt;C&gt;1&lt;/C&gt;&lt;D xsi:type="xsd:double"&gt;549.61&lt;/D&gt;&lt;/FQL&gt;&lt;FQL&gt;&lt;Q&gt;EWJ^FG_PRICE(0)&lt;/Q&gt;&lt;R&gt;1&lt;/R&gt;&lt;C&gt;1&lt;/C&gt;&lt;D xsi:type="xsd:double"&gt;70.58&lt;/D&gt;&lt;/FQL&gt;&lt;FQL&gt;&lt;Q&gt;FXI^P_PRICE(0)/P_PRICE_LOW_PR(0,,,,,,"PRICE","INTRA","52W")-1&lt;/Q&gt;&lt;R&gt;1&lt;/R&gt;&lt;C&gt;1&lt;/C&gt;&lt;D xsi:type="xsd:double"&gt;0.23921382&lt;/D&gt;&lt;/FQL&gt;&lt;FQL&gt;&lt;Q&gt;URTH^PERCENT_CHANGE(FMA_EPS(+1,0,,,,"PORTAGG","MEAN"),FMA_EPS(+1,-3AM,,,,"PORTAGG","MEAN"))&lt;/Q&gt;&lt;R&gt;1&lt;/R&gt;&lt;C&gt;1&lt;/C&gt;&lt;D xsi:type="xsd:double"&gt;0.0399546750429035&lt;/D&gt;&lt;/FQL&gt;&lt;FQL&gt;&lt;Q&gt;VGK^FG_TOTAL_RETURNC(0,-3AM)&lt;/Q&gt;&lt;R&gt;1&lt;/R&gt;&lt;C&gt;1&lt;/C&gt;&lt;D xsi:type="xsd:double"&gt;-0.091564655&lt;/D&gt;&lt;/FQL&gt;&lt;FQL&gt;&lt;Q&gt;EWD^P_PRICE(0)/P_PRICE_HIGH_PR(0,,,,,,"PRICE","INTRA","52W")&lt;/Q&gt;&lt;R&gt;1&lt;/R&gt;&lt;C&gt;1&lt;/C&gt;&lt;D xsi:type="xsd:double"&gt;0.950293&lt;/D&gt;&lt;/FQL&gt;&lt;FQL&gt;&lt;Q&gt;EWQ^FG_TOTAL_RETURNC(0,-12AM)&lt;/Q&gt;&lt;R&gt;1&lt;/R&gt;&lt;C&gt;1&lt;/C&gt;&lt;D xsi:type="xsd:double"&gt;9.052658&lt;/D&gt;&lt;/FQL&gt;&lt;FQL&gt;&lt;Q&gt;EWJ^FG_TOTAL_RETURNC(0,-6AM)&lt;/Q&gt;&lt;R&gt;1&lt;/R&gt;&lt;C&gt;1&lt;/C&gt;&lt;D xsi:type="xsd:double"&gt;1.1486173&lt;/D&gt;&lt;/FQL&gt;&lt;FQL&gt;&lt;Q&gt;EWJ^SIZE(FG_CONSTITUENTS)&lt;/Q&gt;&lt;R&gt;1&lt;/R&gt;&lt;C&gt;1&lt;/C&gt;&lt;D xsi:type="xsd:long"&gt;199&lt;/D&gt;&lt;/FQL&gt;&lt;FQL&gt;&lt;Q&gt;ENZL^SIZE(FG_CONSTITUENTS)&lt;/Q&gt;&lt;R&gt;1&lt;/R&gt;&lt;C&gt;1&lt;/C&gt;&lt;D xsi:type="xsd:long"&gt;26&lt;/D&gt;&lt;/FQL&gt;&lt;FQL&gt;&lt;Q&gt;EWQ^FG_ROE(0)&lt;/Q&gt;&lt;R&gt;1&lt;/R&gt;&lt;C&gt;1&lt;/C&gt;&lt;D xsi:type="xsd:double"&gt;12.130387024198&lt;/D&gt;&lt;/FQL&gt;&lt;FQL&gt;&lt;Q&gt;REFFFUND-FDS^(SUBARRAY(NOT_NA(NO_REPEAT_F(FG_YIELD(NOW,-10AY,D))),0,1)-SUBARRAY(NOT_NA(NO_REPEAT_F(FG_YIELD(NOW,-10AY,D))),1,1))*100&lt;/Q&gt;&lt;R&gt;1&lt;/R&gt;&lt;C&gt;1&lt;/C&gt;&lt;D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xsi:type="xsd:double"&gt;25&lt;/D&gt;&lt;/FQL&gt;&lt;FQL&gt;&lt;Q&gt;TRYCA10Y-FDS^PCTCHG(FG_YIELD(0,,,,"YTM"),FG_YIELD(-1AM,,,,"YTM"))&lt;/Q&gt;&lt;R&gt;1&lt;/R&gt;&lt;C&gt;1&lt;/C&gt;&lt;D xsi:type="xsd:double"&gt;-1.4604889&lt;/D&gt;&lt;/FQL&gt;&lt;FQL&gt;&lt;Q&gt;TRYUS10Y-FDS^FG_YIELD_NAME&lt;/Q&gt;&lt;R&gt;1&lt;/R&gt;&lt;C&gt;1&lt;/C&gt;&lt;D xsi:type="xsd:string"&gt;US Benchmark Bond - 10 Year&lt;/D&gt;&lt;/FQL&gt;&lt;FQL&gt;&lt;Q&gt;EWI^FG_PRICE_MAVG(0,,,,30)&lt;/Q&gt;&lt;R&gt;1&lt;/R&gt;&lt;C&gt;1&lt;/C&gt;&lt;D xsi:type="xsd:double"&gt;37.100334&lt;/D&gt;&lt;/FQL&gt;&lt;FQL&gt;&lt;Q&gt;EWA^FG_PRICE_MAVG(0,,,,30)&lt;/Q&gt;&lt;R&gt;1&lt;/R&gt;&lt;C&gt;1&lt;/C&gt;&lt;D xsi:type="xsd:double"&gt;24.892&lt;/D&gt;&lt;/FQL&gt;&lt;FQL&gt;&lt;Q&gt;FXI^PERCENT_CHANGE(FMA_EPS(+1,0,,,,"PORTAGG","MEAN"),FMA_EPS(+1,-1AM,,,,"PORTAGG","MEAN"))&lt;/Q&gt;&lt;R&gt;1&lt;/R&gt;&lt;C&gt;1&lt;/C&gt;&lt;D xsi:type="xsd:double"&gt;1.29758305301008&lt;/D&gt;&lt;/FQL&gt;&lt;FQL&gt;&lt;Q&gt;VWO^PERCENT_CHANGE(FMA_EPS(+1,0,,,,"PORTAGG","MEAN"),FMA_EPS(+1,-1AM,,,,"PORTAGG","MEAN"))&lt;/Q&gt;&lt;R&gt;1&lt;/R&gt;&lt;C&gt;1&lt;/C&gt;&lt;D xsi:type="xsd:double"&gt;0&lt;/D&gt;&lt;/FQL&gt;&lt;FQL&gt;&lt;Q&gt;EWN^FMA_PCT_ABOVE_MAVG(200,0,,,,"PORTAGG")&lt;/Q&gt;&lt;R&gt;1&lt;/R&gt;&lt;C&gt;1&lt;/C&gt;&lt;D xsi:type="xsd:double"&gt;51.8518518518518&lt;/D&gt;&lt;/FQL&gt;&lt;FQL&gt;&lt;Q&gt;EWL^FG_TOTAL_RETURNC(0,-12AM)&lt;/Q&gt;&lt;R&gt;1&lt;/R&gt;&lt;C&gt;1&lt;/C&gt;&lt;D xsi:type="xsd:double"&gt;16.198885&lt;/D&gt;&lt;/FQL&gt;&lt;FQL&gt;&lt;Q&gt;EWC^PERCENT_CHANGE(FMA_EPS(+1,0,,,,"PORTAGG","MEAN"),FMA_EPS(+1,-3AM,,,,"PORTAGG","MEAN"))&lt;/Q&gt;&lt;R&gt;1&lt;/R&gt;&lt;C&gt;1&lt;/C&gt;&lt;D xsi:type="xsd:double"&gt;1.07112138773635&lt;/D&gt;&lt;/FQL&gt;&lt;FQL&gt;&lt;Q&gt;URTH^FMA_COS_UP("EPS","1M",+1,0,,,"PORTAGG","MEANR")&lt;/Q&gt;&lt;R&gt;1&lt;/R&gt;&lt;C&gt;1&lt;/C&gt;&lt;D xsi:type="xsd:double"&gt;653&lt;/D&gt;&lt;/FQL&gt;&lt;FQL&gt;&lt;Q&gt;EWJ^FMA_COS_DOWN("EPS","1M",+1,0,,,"PORTAGG","MEANR")&lt;/Q&gt;&lt;R&gt;1&lt;/R&gt;&lt;C&gt;1&lt;/C&gt;&lt;D xsi:type="xsd:double"&gt;70&lt;/D&gt;&lt;/FQL&gt;&lt;FQL&gt;&lt;Q&gt;QQQ^FMA_RBICS_REV_CURRENT(30, LOC, "PORTAGG")&lt;/Q&gt;&lt;R&gt;1&lt;/R&gt;&lt;C&gt;1&lt;/C&gt;&lt;D xsi:type="xsd:double"&gt;0.923896032260944&lt;/D&gt;&lt;/FQL&gt;&lt;FQL&gt;&lt;Q&gt;TRYAU10Y-FDS^FG_YIELD_NAME&lt;/Q&gt;&lt;R&gt;1&lt;/R&gt;&lt;C&gt;1&lt;/C&gt;&lt;D xsi:type="xsd:string"&gt;Australia Benchmark Bond - 10 Year&lt;/D&gt;&lt;/FQL&gt;&lt;FQL&gt;&lt;Q&gt;REFFFUND-FDS^FG_YIELD(NOW,,,0)&lt;/Q&gt;&lt;R&gt;1&lt;/R&gt;&lt;C&gt;1&lt;/C&gt;&lt;D xsi:type="xsd:double"&gt;5.5&lt;/D&gt;&lt;/FQL&gt;&lt;FQL&gt;&lt;Q&gt;TRYFR10Y-FDS^PCTCHG(FG_YIELD(0,,,,"YTM"),FG_YIELD(-1AM,,,,"YTM"))&lt;/Q&gt;&lt;R&gt;1&lt;/R&gt;&lt;C&gt;1&lt;/C&gt;&lt;D xsi:type="xsd:double"&gt;-1.7455537&lt;/D&gt;&lt;/FQL&gt;&lt;FQL&gt;&lt;Q&gt;TRYUS10Y-FDS^FG_YIELD(0,,,,"YTM")&lt;/Q&gt;&lt;R&gt;1&lt;/R&gt;&lt;C&gt;1&lt;/C&gt;&lt;D xsi:type="xsd:double"&gt;3.7298&lt;/D&gt;&lt;/FQL&gt;&lt;FQL&gt;&lt;Q&gt;CC_AU^IMF_IFS_RCPI_Q(0)&lt;/Q&gt;&lt;R&gt;1&lt;/R&gt;&lt;C&gt;1&lt;/C&gt;&lt;D xsi:type="xsd:double"&gt;3.81451&lt;/D&gt;&lt;/FQL&gt;&lt;FQL&gt;&lt;Q&gt;EWD^JULIAN(FMA_DIV_YLD(NTMA,NOW,NOW,M,"PORTAGG","MEANR").DATES)&lt;/Q&gt;&lt;R&gt;1&lt;/R&gt;&lt;C&gt;1&lt;/C&gt;&lt;D xsi:type="xsd:long"&gt;45534&lt;/D&gt;&lt;/FQL&gt;&lt;FQL&gt;&lt;Q&gt;EWU^FMA_EVAL_EBIT(LTMA,NOW,NOW,M,"PORTAGG","MEANR")&lt;/Q&gt;&lt;R&gt;1&lt;/R&gt;&lt;C&gt;1&lt;/C&gt;&lt;D xsi:type="xsd:double"&gt;10.930344897128&lt;/D&gt;&lt;/FQL&gt;&lt;FQL&gt;&lt;Q&gt;EWC^FMA_EVAL_EBIT(LTMA,NOW,NOW,M,"PORTAGG","MEANR")&lt;/Q&gt;&lt;R&gt;1&lt;/R&gt;&lt;C&gt;1&lt;/C&gt;&lt;D xsi:type="xsd:double"&gt;16.1213683565626&lt;/D&gt;&lt;/FQL&gt;&lt;FQL&gt;&lt;Q&gt;SPY^P_PRICE(0)/P_PRICE_HIGH_PR(0,,,USD,,,"PRICE","INTRA","52W")&lt;/Q&gt;&lt;R&gt;1&lt;/R&gt;&lt;C&gt;1&lt;/C&gt;&lt;D xsi:type="xsd:double"&gt;0.97248566&lt;/D&gt;&lt;/FQL&gt;&lt;FQL&gt;&lt;Q&gt;TLT^FG_TOTAL_RETURNC(0,-6AM)&lt;/Q&gt;&lt;R&gt;1&lt;/R&gt;&lt;C&gt;1&lt;/C&gt;&lt;D xsi:type="xsd:double"&gt;6.437981&lt;/D&gt;&lt;/FQL&gt;&lt;FQL&gt;&lt;Q&gt;EWU^FG_FCF_YIELD_NTM(0)&lt;/Q&gt;&lt;R&gt;1&lt;/R&gt;&lt;C&gt;1&lt;/C&gt;&lt;D xsi:type="xsd:double"&gt;6.253271404516&lt;/D&gt;&lt;/FQL&gt;&lt;FQL&gt;&lt;Q&gt;REFCATARG-FDS^FG_YIELD(NOW,,,0)&lt;/Q&gt;&lt;R&gt;1&lt;/R&gt;&lt;C&gt;1&lt;/C&gt;&lt;D xsi:type="xsd:double"&gt;4.25&lt;/D&gt;&lt;/FQL&gt;&lt;FQL&gt;&lt;Q&gt;EWL^FMA_PE(NTMA,-10AY,0,AM,"PORTAGG","MEANR")&lt;/Q&gt;&lt;R&gt;121&lt;/R&gt;&lt;C&gt;1&lt;/C&gt;&lt;D xsi:type="xsd:double"&gt;16.2478737619288&lt;/D&gt;&lt;D xsi:type="xsd:double"&gt;15.6369396707244&lt;/D&gt;&lt;D xsi:type="xsd:double"&gt;15.9494296722491&lt;/D&gt;&lt;D xsi:type="xsd:double"&gt;16.1962799667207&lt;/D&gt;&lt;D xsi:type="xsd:double"&gt;15.5058981052415&lt;/D&gt;&lt;D xsi:type="xsd:double"&gt;16.7293908128553&lt;/D&gt;&lt;D xsi:type="xsd:double"&gt;17.4956314920552&lt;/D&gt;&lt;D xsi:type="xsd:double"&gt;17.7000054458579&lt;/D&gt;&lt;D xsi:type="xsd:double"&gt;17.6094835115092&lt;/D&gt;&lt;D xsi:type="xsd:double"&gt;17.3557305956885&lt;/D&gt;&lt;D xsi:type="xsd:double"&gt;17.041634530551&lt;/D&gt;&lt;D xsi:type="xsd:double"&gt;17.8386738685431&lt;/D&gt;&lt;D xsi:type="xsd:double"&gt;16.2301395906278&lt;/D&gt;&lt;D xsi:type="xsd:double"&gt;16.3977201404981&lt;/D&gt;&lt;D xsi:type="xsd:double"&gt;17.0850053183999&lt;/D&gt;&lt;D xsi:type="xsd:double"&gt;16.8326321726504&lt;/D&gt;&lt;D xsi:type="xsd:double"&gt;16.5595442906711&lt;/D&gt;&lt;D xsi:type="xsd:double"&gt;16.1979533424086&lt;/D&gt;&lt;D xsi:type="xsd:double"&gt;16.5832884320209&lt;/D&gt;&lt;D xsi:type="xsd:double"&gt;16.2247036754695&lt;/D&gt;&lt;D xsi:type="xsd:double"&gt;16.3078844823548&lt;/D&gt;&lt;D xsi:type="xsd:double"&gt;17.0576555536762&lt;/D&gt;&lt;D xsi:type="xsd:double"&gt;16.5484361114306&lt;/D&gt;&lt;D xsi:type="xsd:double"&gt;17.3027692451943&lt;/D&gt;&lt;D xsi:type="xsd:double"&gt;17.4419500342325&lt;/D&gt;&lt;D xsi:type="xsd:double"&gt;17.1697620741354&lt;/D&gt;&lt;D xsi:type="xsd:double"&gt;16.0822832120136&lt;/D&gt;&lt;D xsi:type="xsd:double"&gt;16.2869820484026&lt;/D&gt;&lt;D xsi:type="xsd:double"&gt;17.1569723836234&lt;/D&gt;&lt;D xsi:type="xsd:double"&gt;17.2049004017712&lt;/D&gt;&lt;D xsi:type="xsd:double"&gt;17.6434894956563&lt;/D&gt;&lt;D xsi:type="xsd:double"&gt;17.3457453787514&lt;/D&gt;&lt;D xsi:type="xsd:double"&gt;18.0689627079573&lt;/D&gt;&lt;D xsi:type="xsd:double"&gt;18.2484961168032&lt;/D&gt;&lt;D xsi:type="xsd:double"&gt;17.7548505803807&lt;/D&gt;&lt;D xsi:type="xsd:double"&gt;17.9831562785605&lt;/D&gt;&lt;D xsi:type="xsd:double"&gt;17.359510888206&lt;/D&gt;&lt;D xsi:type="xsd:double"&gt;17.9127508767047&lt;/D&gt;&lt;D xsi:type="xsd:double"&gt;17.9836230246756&lt;/D&gt;&lt;D xsi:type="xsd:double"&gt;17.5698874319297&lt;/D&gt;&lt;D xsi:type="xsd:double"&gt;17.9765016165031&lt;/D&gt;&lt;D xsi:type="xsd:double"&gt;17.0722959652501&lt;/D&gt;&lt;D xsi:type="xsd:double"&gt;16.318772059841&lt;/D&gt;&lt;D xsi:type="xsd:double"&gt;16.0309307172859&lt;/D&gt;&lt;D xsi:type="xsd:double"&gt;16.1413610611255&lt;/D&gt;&lt;D xsi:type="xsd:double"&gt;15.561178862794&lt;/D&gt;&lt;D xsi:type="xsd:double"&gt;15.6945840740418&lt;/D&gt;&lt;D xsi:type="xsd:double"&gt;16.3074694348589&lt;/D&gt;&lt;D xsi:type="xsd:double"&gt;15.7964152213139&lt;/D&gt;&lt;D xsi:type="xsd:double"&gt;15.8339585840615&lt;/D&gt;&lt;D xsi:type="xsd:double"&gt;15.6857980580081&lt;/D&gt;&lt;D xsi:type="xsd:double"&gt;15.6831125774657&lt;/D&gt;&lt;D xsi:type="xsd:double"&gt;14.7844400374552&lt;/D&gt;&lt;D xsi:type="xsd:double"&gt;15.8026157278592&lt;/D&gt;&lt;D xsi:type="xsd:double"&gt;16.3518655203338&lt;/D&gt;&lt;D xsi:type="xsd:double"&gt;16.7459303992304&lt;/D&gt;&lt;D xsi:type="xsd:double"&gt;16.8970832968054&lt;/D&gt;&lt;D xsi:type="xsd:double"&gt;16.7621397614102&lt;/D&gt;&lt;D xsi:type="xsd:double"&gt;17.2133598523198&lt;/D&gt;&lt;D xsi:type="xsd:double"&gt;16.5965882477026&lt;/D&gt;&lt;D xsi:type="xsd:double"&gt;17.1630620705638&lt;/D&gt;&lt;D xsi:type="xsd:double"&gt;16.7562358891189&lt;/D&gt;&lt;D xsi:type="xsd:double"&gt;17.3981092933804&lt;/D&gt;&lt;D xsi:type="xsd:double"&gt;17.3704808838701&lt;/D&gt;&lt;D xsi:type="xsd:double"&gt;17.9126715110934&lt;/D&gt;&lt;D xsi:type="xsd:double"&gt;18.350300842847&lt;/D&gt;&lt;D xsi:type="xsd:double"&gt;17.0927416264311&lt;/D&gt;&lt;D xsi:type="xsd:double"&gt;16.0373107608519&lt;/D&gt;&lt;D xsi:type="xsd:double"&gt;18.1160679212661&lt;/D&gt;&lt;D xsi:type="xsd:double"&gt;19.5376052794719&lt;/D&gt;&lt;D xsi:type="xsd:double"&gt;19.5197212042751&lt;/D&gt;&lt;D xsi:type="xsd:double"&gt;19.4253561757489&lt;/D&gt;&lt;D xsi:type="xsd:double"&gt;19.1309374560409&lt;/D&gt;&lt;D xsi:type="xsd:double"&gt;19.1410580436991&lt;/D&gt;&lt;D xsi:type="xsd:double"&gt;18.81943963797&lt;/D&gt;&lt;D xsi:type="xsd:double"&gt;18.3906129466795&lt;/D&gt;&lt;D xsi:type="xsd:double"&gt;18.8610458159732&lt;/D&gt;&lt;D xsi:type="xsd:double"&gt;18.6723927107936&lt;/D&gt;&lt;D xsi:type="xsd:double"&gt;18.0929921729976&lt;/D&gt;&lt;D xsi:type="xsd:double"&gt;18.8345830636297&lt;/D&gt;&lt;D xsi:type="xsd:double"&gt;18.97338965728&lt;/D&gt;&lt;D xsi:type="xsd:double"&gt;19.6130224461203&lt;/D&gt;&lt;D xsi:type="xsd:double"&gt;19.751334170712&lt;/D&gt;&lt;D xsi:type="xsd:double"&gt;19.8569669585008&lt;/D&gt;&lt;D xsi:type="xsd:double"&gt;19.7512107869727&lt;/D&gt;&lt;D xsi:type="xsd:double"&gt;18.1789623066177&lt;/D&gt;&lt;D xsi:type="xsd:double"&gt;19.2619217341405&lt;/D&gt;&lt;D xsi:type="xsd:double"&gt;18.6773071439818&lt;/D&gt;&lt;D xsi:type="xsd:double"&gt;19.7282497267278&lt;/D&gt;&lt;D xsi:type="xsd:double"&gt;18.0722229904065&lt;/D&gt;&lt;D xsi:type="xsd:double"&gt;17.0992650573977&lt;/D&gt;&lt;D xsi:type="xsd:double"&gt;18.5572416570264&lt;/D&gt;&lt;D xsi:type="xsd:double"&gt;17.4231166794214&lt;/D&gt;&lt;D xsi:type="xsd:double"&gt;16.848724453765&lt;/D&gt;&lt;D xsi:type="xsd:double"&gt;15.6576104936792&lt;/D&gt;&lt;D xsi:type="xsd:double"&gt;16.7357902264594&lt;/D&gt;&lt;D xsi:type="xsd:double"&gt;16.1352721394159&lt;/D&gt;&lt;D xsi:type="xsd:double"&gt;15.258905157956&lt;/D&gt;&lt;D xsi:type="xsd:double"&gt;15.9973445283015&lt;/D&gt;&lt;D xsi:type="xsd:double"&gt;16.8597620261397&lt;/D&gt;&lt;D xsi:type="xsd:double"&gt;16.674398396339&lt;/D&gt;&lt;D xsi:type="xsd:double"&gt;17.420384369086&lt;/D&gt;&lt;D xsi:type="xsd:double"&gt;17.1475803432278&lt;/D&gt;&lt;D xsi:type="xsd:double"&gt;17.1525812530251&lt;/D&gt;&lt;D xsi:type="xsd:double"&gt;17.681170655061&lt;/D&gt;&lt;D xsi:type="xsd:double"&gt;16.6952447954665&lt;/D&gt;&lt;D xsi:type="xsd:double"&gt;16.3585817555972&lt;/D&gt;&lt;D xsi:type="xsd:double"&gt;16.6317183808077&lt;/D&gt;&lt;D xsi:type="xsd:double"&gt;16.3758342687598&lt;/D&gt;&lt;D xsi:type="xsd:double"&gt;15.8679469574101&lt;/D&gt;&lt;D xsi:type="xsd:double"&gt;15.7708803501935&lt;/D&gt;&lt;D xsi:type="xsd:double"&gt;16.3862751452753&lt;/D&gt;&lt;D xsi:type="xsd:double"&gt;16.9165431272335&lt;/D&gt;&lt;D xsi:type="xsd:double"&gt;17.1365118100921&lt;/D&gt;&lt;D xsi:type="xsd:double"&gt;17.400730527135&lt;/D&gt;&lt;D xsi:type="xsd:double"&gt;17.2758825801972&lt;/D&gt;&lt;D xsi:type="xsd:double"&gt;16.6973909748049&lt;/D&gt;&lt;D xsi:type="xsd:double"&gt;17.4340120679077&lt;/D&gt;&lt;D xsi:type="xsd:double"&gt;17.1549370686709&lt;/D&gt;&lt;D xsi:type="xsd:double"&gt;16.6309421410145&lt;/D&gt;&lt;D xsi:type="xsd:double"&gt;17.7074483151675&lt;/D&gt;&lt;/FQL&gt;&lt;FQL&gt;&lt;Q&gt;EWD^FG_PRICE(0)&lt;/Q&gt;&lt;R&gt;1&lt;/R&gt;&lt;C&gt;1&lt;/C&gt;&lt;D xsi:type="xsd:double"&gt;40.53&lt;/D&gt;&lt;/FQL&gt;&lt;FQL&gt;&lt;Q&gt;ENZL^FG_PRICE_MAVG(0,,,,200)&lt;/Q&gt;&lt;R&gt;1&lt;/R&gt;&lt;C&gt;1&lt;/C&gt;&lt;D xsi:type="xsd:double"&gt;46.13609&lt;/D&gt;&lt;/FQL&gt;&lt;FQL&gt;&lt;Q&gt;FXI^FMA_PCT_ABOVE_MAVG(200,0,,,,"PORTAGG")&lt;/Q&gt;&lt;R&gt;1&lt;/R&gt;&lt;C&gt;1&lt;/C&gt;&lt;D xsi:type="xsd:double"&gt;64.7058823529412&lt;/D&gt;&lt;/FQL&gt;&lt;FQL&gt;&lt;Q&gt;VWO^FMA_PCT_ABOVE_MAVG(200,0,,,,"PORTAGG")&lt;/Q&gt;&lt;R&gt;1&lt;/R&gt;&lt;C&gt;1&lt;/C&gt;&lt;D xsi:type="xsd:double"&gt;40.848071595994&lt;/D&gt;&lt;/FQL&gt;&lt;FQL&gt;&lt;Q&gt;EWQ^FG_TOTAL_RETURNC(0,-6AM)&lt;/Q&gt;&lt;R&gt;1&lt;/R&gt;&lt;C&gt;1&lt;/C&gt;&lt;D xsi:type="xsd:double"&gt;-0.63025355&lt;/D&gt;&lt;/FQL&gt;&lt;FQL&gt;&lt;Q&gt;EWL^P_PRICE(0)/P_PRICE_LOW_PR(0,,,,,,"PRICE","INTRA","52W")-1&lt;/Q&gt;&lt;R&gt;1&lt;/R&gt;&lt;C&gt;1&lt;/C&gt;&lt;D xsi:type="xsd:double"&gt;0.23754513&lt;/D&gt;&lt;/FQL&gt;&lt;FQL&gt;&lt;Q&gt;EWC^PERCENT_CHANGE(FMA_EPS(+1,0,,,,"PORTAGG","MEAN"),FMA_EPS(+1,-1AM,,,,"PORTAGG","MEAN"))&lt;/Q&gt;&lt;R&gt;1&lt;/R&gt;&lt;C&gt;1&lt;/C&gt;&lt;D xsi:type="xsd:double"&gt;4.966100145391&lt;/D&gt;&lt;/FQL&gt;&lt;FQL&gt;&lt;Q&gt;VWO^SIZE(FG_CONSTITUENT</t>
        </r>
      </text>
    </comment>
    <comment ref="A14" authorId="0" shapeId="0" xr:uid="{63A4C04C-722A-436B-A7B1-4147A982D51E}">
      <text>
        <r>
          <rPr>
            <b/>
            <sz val="9"/>
            <color indexed="81"/>
            <rFont val="Tahoma"/>
            <charset val="1"/>
          </rPr>
          <t>S)&lt;/Q&gt;&lt;R&gt;1&lt;/R&gt;&lt;C&gt;1&lt;/C&gt;&lt;D xsi:type="xsd:long"&gt;4826&lt;/D&gt;&lt;/FQL&gt;&lt;FQL&gt;&lt;Q&gt;EWU^FMA_RBICS_REV_CURRENT(30, LOC, "PORTAGG")&lt;/Q&gt;&lt;R&gt;1&lt;/R&gt;&lt;C&gt;1&lt;/C&gt;&lt;D xsi:type="xsd:double"&gt;19.2590072352383&lt;/D&gt;&lt;/FQL&gt;&lt;FQL&gt;&lt;Q&gt;TRYNZ10Y-FDS^FG_YIELD_NAME&lt;/Q&gt;&lt;R&gt;1&lt;/R&gt;&lt;C&gt;1&lt;/C&gt;&lt;D xsi:type="xsd:string"&gt;New Zealand Benchmark Bond - 10 Year&lt;/D&gt;&lt;/FQL&gt;&lt;FQL&gt;&lt;Q&gt;REFFFUND-FDS^PROPER_NAME(0,,,"SECURITY","NAME")&lt;/Q&gt;&lt;R&gt;1&lt;/R&gt;&lt;C&gt;1&lt;/C&gt;&lt;D xsi:type="xsd:string"&gt;US Federal Funds Target Rate&lt;/D&gt;&lt;/FQL&gt;&lt;FQL&gt;&lt;Q&gt;TRYUS10Y-FDS^PCTCHG(FG_YIELD(0,,,,"YTM"),FG_YIELD(-3AM,,,,"YTM"))&lt;/Q&gt;&lt;R&gt;1&lt;/R&gt;&lt;C&gt;1&lt;/C&gt;&lt;D xsi:type="xsd:double"&gt;-12.871423&lt;/D&gt;&lt;/FQL&gt;&lt;FQL&gt;&lt;Q&gt;CC_NZ^IMF_IFS_RCPI_Q(0)&lt;/Q&gt;&lt;R&gt;1&lt;/R&gt;&lt;C&gt;1&lt;/C&gt;&lt;D xsi:type="xsd:double"&gt;3.330626&lt;/D&gt;&lt;/FQL&gt;&lt;FQL&gt;&lt;Q&gt;EWU^FMA_EVAL_EBITDA(NTMA,0,,,"PORTAGG","MEANR")&lt;/Q&gt;&lt;R&gt;1&lt;/R&gt;&lt;C&gt;1&lt;/C&gt;&lt;D xsi:type="xsd:double"&gt;7.66482250745492&lt;/D&gt;&lt;/FQL&gt;&lt;FQL&gt;&lt;Q&gt;EWC^FMA_EVAL_EBITDA(NTMA,0,,,"PORTAGG","MEANR")&lt;/Q&gt;&lt;R&gt;1&lt;/R&gt;&lt;C&gt;1&lt;/C&gt;&lt;D xsi:type="xsd:double"&gt;9.68182432728547&lt;/D&gt;&lt;/FQL&gt;&lt;FQL&gt;&lt;Q&gt;VWO^FMA_EVAL_EBIT(LTMA,NOW,NOW,M,"PORTAGG","MEANR")&lt;/Q&gt;&lt;R&gt;1&lt;/R&gt;&lt;C&gt;1&lt;/C&gt;&lt;D xsi:type="xsd:double"&gt;14.3889127040333&lt;/D&gt;&lt;/FQL&gt;&lt;FQL&gt;&lt;Q&gt;TRYCA10Y-FDS^FG_YIELD(0,,,,"YTM")&lt;/Q&gt;&lt;R&gt;1&lt;/R&gt;&lt;C&gt;1&lt;/C&gt;&lt;D xsi:type="xsd:double"&gt;2.9687&lt;/D&gt;&lt;/FQL&gt;&lt;FQL&gt;&lt;Q&gt;SPY^FG_FCF_YIELD_NTM(0)&lt;/Q&gt;&lt;R&gt;1&lt;/R&gt;&lt;C&gt;1&lt;/C&gt;&lt;D xsi:type="xsd:double"&gt;4.1437839670935&lt;/D&gt;&lt;/FQL&gt;&lt;FQL&gt;&lt;Q&gt;CC_GB^IMF_IFS_RCPI_Q(0)&lt;/Q&gt;&lt;R&gt;1&lt;/R&gt;&lt;C&gt;1&lt;/C&gt;&lt;D xsi:type="xsd:double"&gt;2.8697004&lt;/D&gt;&lt;/FQL&gt;&lt;FQL&gt;&lt;Q&gt;EWG^FMA_EVAL_EBITDA(NTMA,0,,,"PORTAGG","MEANR")&lt;/Q&gt;&lt;R&gt;1&lt;/R&gt;&lt;C&gt;1&lt;/C&gt;&lt;D xsi:type="xsd:double"&gt;8.59639406197329&lt;/D&gt;&lt;/FQL&gt;&lt;FQL&gt;&lt;Q&gt;EWN^FG_PRICE_MAVG(0,,,,200)&lt;/Q&gt;&lt;R&gt;1&lt;/R&gt;&lt;C&gt;1&lt;/C&gt;&lt;D xsi:type="xsd:double"&gt;47.94676&lt;/D&gt;&lt;/FQL&gt;&lt;FQL&gt;&lt;Q&gt;ENZL^FG_PRICE_MAVG(0,,,,60)&lt;/Q&gt;&lt;R&gt;1&lt;/R&gt;&lt;C&gt;1&lt;/C&gt;&lt;D xsi:type="xsd:double"&gt;46.661495&lt;/D&gt;&lt;/FQL&gt;&lt;FQL&gt;&lt;Q&gt;SPY^FG_TOTAL_RETURNC(0,-12AM)&lt;/Q&gt;&lt;R&gt;1&lt;/R&gt;&lt;C&gt;1&lt;/C&gt;&lt;D xsi:type="xsd:double"&gt;24.062813&lt;/D&gt;&lt;/FQL&gt;&lt;FQL&gt;&lt;Q&gt;VGK^P_PRICE(0)/P_PRICE_LOW_PR(0,,,,,,"PRICE","INTRA","52W")-1&lt;/Q&gt;&lt;R&gt;1&lt;/R&gt;&lt;C&gt;1&lt;/C&gt;&lt;D xsi:type="xsd:double"&gt;0.25790048&lt;/D&gt;&lt;/FQL&gt;&lt;FQL&gt;&lt;Q&gt;EWQ^FG_TOTAL_RETURNC(0,-3AM)&lt;/Q&gt;&lt;R&gt;1&lt;/R&gt;&lt;C&gt;1&lt;/C&gt;&lt;D xsi:type="xsd:double"&gt;-4.8673153&lt;/D&gt;&lt;/FQL&gt;&lt;FQL&gt;&lt;Q&gt;EWL^P_PRICE(0)/P_PRICE_HIGH_PR(0,,,,,,"PRICE","INTRA","52W")&lt;/Q&gt;&lt;R&gt;1&lt;/R&gt;&lt;C&gt;1&lt;/C&gt;&lt;D xsi:type="xsd:double"&gt;0.96963984&lt;/D&gt;&lt;/FQL&gt;&lt;FQL&gt;&lt;Q&gt;EWC^FMA_PCT_ABOVE_MAVG(200,0,,,,"PORTAGG")&lt;/Q&gt;&lt;R&gt;1&lt;/R&gt;&lt;C&gt;1&lt;/C&gt;&lt;D xsi:type="xsd:double"&gt;67.0454545454545&lt;/D&gt;&lt;/FQL&gt;&lt;FQL&gt;&lt;Q&gt;VWO^FMA_COS_DOWN("EPS","1M",+1,0,,,"PORTAGG","MEANR")&lt;/Q&gt;&lt;R&gt;1&lt;/R&gt;&lt;C&gt;1&lt;/C&gt;&lt;D xsi:type="xsd:double"&gt;1193&lt;/D&gt;&lt;/FQL&gt;&lt;FQL&gt;&lt;Q&gt;EWG^SIZE(FG_CONSTITUENTS)&lt;/Q&gt;&lt;R&gt;1&lt;/R&gt;&lt;C&gt;1&lt;/C&gt;&lt;D xsi:type="xsd:long"&gt;57&lt;/D&gt;&lt;/FQL&gt;&lt;FQL&gt;&lt;Q&gt;EWL^FMA_RBICS_REV_CURRENT(30, LOC, "PORTAGG")&lt;/Q&gt;&lt;R&gt;1&lt;/R&gt;&lt;C&gt;1&lt;/C&gt;&lt;D xsi:type="xsd:double"&gt;17.5284373745121&lt;/D&gt;&lt;/FQL&gt;&lt;FQL&gt;&lt;Q&gt;REFGBBANK-FDS^(SUBARRAY(NOT_NA(NO_REPEAT_F(FG_YIELD(NOW,-10AY,D))),0,1)-SUBARRAY(NOT_NA(NO_REPEAT_F(FG_YIELD(NOW,-10AY,D))),1,1))*100&lt;/Q&gt;&lt;R&gt;1&lt;/R&gt;&lt;C&gt;1&lt;/C&gt;&lt;D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xsi:type="xsd:double"&gt;-25&lt;/D&gt;&lt;/FQL&gt;&lt;FQL&gt;&lt;Q&gt;TRYUS10Y-FDS^PCTCHG(FG_YIELD(0,,,,"YTM"),FG_YIELD(-1AM,,,,"YTM"))&lt;/Q&gt;&lt;R&gt;1&lt;/R&gt;&lt;C&gt;1&lt;/C&gt;&lt;D xsi:type="xsd:double"&gt;-1.2653553&lt;/D&gt;&lt;/FQL&gt;&lt;FQL&gt;&lt;Q&gt;EWN^FMA_EVAL_EBIT(LTMA,NOW,NOW,M,"PORTAGG","MEANR")&lt;/Q&gt;&lt;R&gt;1&lt;/R&gt;&lt;C&gt;1&lt;/C&gt;&lt;D xsi:type="xsd:double"&gt;21.1611364859226&lt;/D&gt;&lt;/FQL&gt;&lt;FQL&gt;&lt;Q&gt;EWC^FG_FCF_YIELD_NTM(0)&lt;/Q&gt;&lt;R&gt;1&lt;/R&gt;&lt;C&gt;1&lt;/C&gt;&lt;D xsi:type="xsd:double"&gt;4.97910837121453&lt;/D&gt;&lt;/FQL&gt;&lt;FQL&gt;&lt;Q&gt;SPY^FG_TOTAL_RETURNC(0,-6AM)&lt;/Q&gt;&lt;R&gt;1&lt;/R&gt;&lt;C&gt;1&lt;/C&gt;&lt;D xsi:type="xsd:double"&gt;9.056032&lt;/D&gt;&lt;/FQL&gt;&lt;FQL&gt;&lt;Q&gt;EWN^FMA_EVAL_EBITDA(NTMA,0,,,"PORTAGG","MEANR")&lt;/Q&gt;&lt;R&gt;1&lt;/R&gt;&lt;C&gt;1&lt;/C&gt;&lt;D xsi:type="xsd:double"&gt;12.0763796323392&lt;/D&gt;&lt;/FQL&gt;&lt;FQL&gt;&lt;Q&gt;EWC^FMA_DIV_YLD(NTMA,NOW,NOW,M,"PORTAGG","MEANR")&lt;/Q&gt;&lt;R&gt;1&lt;/R&gt;&lt;C&gt;1&lt;/C&gt;&lt;D xsi:type="xsd:double"&gt;3.14359117249623&lt;/D&gt;&lt;/FQL&gt;&lt;FQL&gt;&lt;Q&gt;TLT^FG_TOTAL_RETURNC(0,-3AM)&lt;/Q&gt;&lt;R&gt;1&lt;/R&gt;&lt;C&gt;1&lt;/C&gt;&lt;D xsi:type="xsd:double"&gt;7.705486&lt;/D&gt;&lt;/FQL&gt;&lt;FQL&gt;&lt;Q&gt;ENZL^FMA_EVAL_EBIT(LTMA,NOW,NOW,M,"PORTAGG","MEANR")&lt;/Q&gt;&lt;R&gt;1&lt;/R&gt;&lt;C&gt;1&lt;/C&gt;&lt;D xsi:type="xsd:double"&gt;21.6175078655264&lt;/D&gt;&lt;/FQL&gt;&lt;FQL&gt;&lt;Q&gt;REFEUREFI-FDS^(SUBARRAY(NOT_NA(NO_REPEAT_F(FG_YIELD(NOW,-10AY,D))),0,1)-SUBARRAY(NOT_NA(NO_REPEAT_F(FG_YIELD(NOW,-10AY,D))),1,1))*100&lt;/Q&gt;&lt;R&gt;1&lt;/R&gt;&lt;C&gt;1&lt;/C&gt;&lt;D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xsi:type="xsd:double"&gt;-25&lt;/D&gt;&lt;/FQL&gt;&lt;FQL&gt;&lt;Q&gt;CC_CH^IMF_IFS_RCPI_Q(0)&lt;/Q&gt;&lt;R&gt;1&lt;/R&gt;&lt;C&gt;1&lt;/C&gt;&lt;D xsi:type="xsd:double"&gt;1.3619826&lt;/D&gt;&lt;/FQL&gt;&lt;FQL&gt;&lt;Q&gt;TRYNL10Y-FDS^PCTCHG(FG_YIELD(0,,,,"YTM"),FG_YIELD(-3AM,,,,"YTM"))&lt;/Q&gt;&lt;R&gt;1&lt;/R&gt;&lt;C&gt;1&lt;/C&gt;&lt;D xsi:type="xsd:double"&gt;-11.020261&lt;/D&gt;&lt;/FQL&gt;&lt;FQL&gt;&lt;Q&gt;EWG^FMA_PE(LTMA,-10AY,0,AM,"PORTAGG","MEANR")&lt;/Q&gt;&lt;R&gt;121&lt;/R&gt;&lt;C&gt;1&lt;/C&gt;&lt;D xsi:type="xsd:double"&gt;14.3897508616592&lt;/D&gt;&lt;D xsi:type="xsd:double"&gt;13.7374051362458&lt;/D&gt;&lt;D xsi:type="xsd:double"&gt;13.7473449692195&lt;/D&gt;&lt;D xsi:type="xsd:double"&gt;14.710912343684&lt;/D&gt;&lt;D xsi:type="xsd:double"&gt;13.8163584476121&lt;/D&gt;&lt;D xsi:type="xsd:double"&gt;15.7417056670968&lt;/D&gt;&lt;D xsi:type="xsd:double"&gt;16.4844465518133&lt;/D&gt;&lt;D xsi:type="xsd:double"&gt;16.5142576521012&lt;/D&gt;&lt;D xsi:type="xsd:double"&gt;16.1186372789155&lt;/D&gt;&lt;D xsi:type="xsd:double"&gt;15.7393681661656&lt;/D&gt;&lt;D xsi:type="xsd:double"&gt;15.471700557444&lt;/D&gt;&lt;D xsi:type="xsd:double"&gt;15.6052511322959&lt;/D&gt;&lt;D xsi:type="xsd:double"&gt;14.1915337180314&lt;/D&gt;&lt;D xsi:type="xsd:double"&gt;13.9332648593257&lt;/D&gt;&lt;D xsi:type="xsd:double"&gt;14.5508482448361&lt;/D&gt;&lt;D xsi:type="xsd:double"&gt;14.2539952798487&lt;/D&gt;&lt;D xsi:type="xsd:double"&gt;13.4533946958159&lt;/D&gt;&lt;D xsi:type="xsd:double"&gt;12.3271567066351&lt;/D&gt;&lt;D xsi:type="xsd:double"&gt;12.7186772140856&lt;/D&gt;&lt;D xsi:type="xsd:double"&gt;12.6646433560057&lt;/D&gt;&lt;D xsi:type="xsd:double"&gt;12.752692293923&lt;/D&gt;&lt;D xsi:type="xsd:double"&gt;12.8653974745486&lt;/D&gt;&lt;D xsi:type="xsd:double"&gt;12.5465631838222&lt;/D&gt;&lt;D xsi:type="xsd:double"&gt;13.1558264403894&lt;/D&gt;&lt;D xsi:type="xsd:double"&gt;13.4928239289522&lt;/D&gt;&lt;D xsi:type="xsd:double"&gt;13.6726229136129&lt;/D&gt;&lt;D xsi:type="xsd:double"&gt;13.3256283544746&lt;/D&gt;&lt;D xsi:type="xsd:double"&gt;13.7479585931902&lt;/D&gt;&lt;D xsi:type="xsd:double"&gt;14.9223368404314&lt;/D&gt;&lt;D xsi:type="xsd:double"&gt;14.8545220186501&lt;/D&gt;&lt;D xsi:type="xsd:double"&gt;15.0052215600377&lt;/D&gt;&lt;D xsi:type="xsd:double"&gt;14.9333060458976&lt;/D&gt;&lt;D xsi:type="xsd:double"&gt;14.9403757085166&lt;/D&gt;&lt;D xsi:type="xsd:double"&gt;14.8350660159973&lt;/D&gt;&lt;D xsi:type="xsd:double"&gt;14.5547321753244&lt;/D&gt;&lt;D xsi:type="xsd:double"&gt;14.3844621450596&lt;/D&gt;&lt;D xsi:type="xsd:double"&gt;14.0962221471015&lt;/D&gt;&lt;D xsi:type="xsd:double"&gt;14.7420595268113&lt;/D&gt;&lt;D xsi:type="xsd:double"&gt;15.4846925731171&lt;/D&gt;&lt;D xsi:type="xsd:double"&gt;15.3807205402657&lt;/D&gt;&lt;D xsi:type="xsd:double"&gt;15.7535137770254&lt;/D&gt;&lt;D xsi:type="xsd:double"&gt;14.6479934609715&lt;/D&gt;&lt;D xsi:type="xsd:double"&gt;14.1845947257319&lt;/D&gt;&lt;D xsi:type="xsd:double"&gt;14.1380493886415&lt;/D&gt;&lt;D xsi:type="xsd:double"&gt;14.2092224463604&lt;/D&gt;&lt;D xsi:type="xsd:double"&gt;14.1159730238994&lt;/D&gt;&lt;D xsi:type="xsd:double"&gt;13.9773049915734&lt;/D&gt;&lt;D xsi:type="xsd:double"&gt;14.1001856742959&lt;/D&gt;&lt;D xsi:type="xsd:double"&gt;13.7807829973947&lt;/D&gt;&lt;D xsi:type="xsd:double"&gt;13.7812156913564&lt;/D&gt;&lt;D xsi:type="xsd:double"&gt;13.1195121084236&lt;/D&gt;&lt;D xsi:type="xsd:double"&gt;12.9514167121362&lt;/D&gt;&lt;D xsi:type="xsd:double"&gt;12.2768786939817&lt;/D&gt;&lt;D xsi:type="xsd:double"&gt;13.0811776193763&lt;/D&gt;&lt;D xsi:type="xsd:double"&gt;13.2345070439029&lt;/D&gt;&lt;D xsi:type="xsd:double"&gt;13.2825238403055&lt;/D&gt;&lt;D xsi:type="xsd:double"&gt;13.427236034518&lt;/D&gt;&lt;D xsi:type="xsd:double"&gt;13.1882696613683&lt;/D&gt;&lt;D xsi:type="xsd:double"&gt;13.5702585425229&lt;/D&gt;&lt;D xsi:type="xsd:double"&gt;13.2427730977985&lt;/D&gt;&lt;D xsi:type="xsd:double"&gt;13.7164030331516&lt;/D&gt;&lt;D xsi:type="xsd:double"&gt;13.8112607171591&lt;/D&gt;&lt;D xsi:type="xsd:double"&gt;15.0097125471325&lt;/D&gt;&lt;D xsi:type="xsd:double"&gt;15.0959471570083&lt;/D&gt;&lt;D xsi:type="xsd:double"&gt;15.4651787096354&lt;/D&gt;&lt;D xsi:type="xsd:double"&gt;15.5578753945093&lt;/D&gt;&lt;D xsi:type="xsd:double"&gt;14.0312245507893&lt;/D&gt;&lt;D xsi:type="xsd:double"&gt;13.8058123764859&lt;/D&gt;&lt;D xsi:type="xsd:double"&gt;15.0494787662599&lt;/D&gt;&lt;D xsi:type="xsd:double"&gt;17.2154679389063&lt;/D&gt;&lt;D xsi:type="xsd:double"&gt;17.9694938279274&lt;/D&gt;&lt;D xsi:type="xsd:double"&gt;19.0133427123044&lt;/D&gt;&lt;D xsi:type="xsd:double"&gt;19.8786602187384&lt;/D&gt;&lt;D xsi:type="xsd:double"&gt;20.6191656594584&lt;/D&gt;&lt;D xsi:type="xsd:double"&gt;19.6744000361157&lt;/D&gt;&lt;D xsi:type="xsd:double"&gt;20.9036572517995&lt;/D&gt;&lt;D xsi:type="xsd:double"&gt;21.91686018323&lt;/D&gt;&lt;D xsi:type="xsd:double"&gt;21.4657319997156&lt;/D&gt;&lt;D xsi:type="xsd:double"&gt;20.2089392757942&lt;/D&gt;&lt;D xsi:type="xsd:double"&gt;20.0303425703796&lt;/D&gt;&lt;D xsi:type="xsd:double"&gt;19.2608590969007&lt;/D&gt;&lt;D xsi:type="xsd:double"&gt;18.8453064906651&lt;/D&gt;&lt;D xsi:type="xsd:double"&gt;18.3271729228187&lt;/D&gt;&lt;D xsi:type="xsd:double"&gt;17.4996935593029&lt;/D&gt;&lt;D xsi:type="xsd:double"&gt;16.8386908857609&lt;/D&gt;&lt;D xsi:type="xsd:double"&gt;15.8870370504725&lt;/D&gt;&lt;D xsi:type="xsd:double"&gt;15.6517092743259&lt;/D&gt;&lt;D xsi:type="xsd:double"&gt;14.0789470831735&lt;/D&gt;&lt;D xsi:type="xsd:double"&gt;14.4321542863858&lt;/D&gt;&lt;D xsi:type="xsd:double"&gt;13.2834768294268&lt;/D&gt;&lt;D xsi:type="xsd:double"&gt;12.3152136331719&lt;/D&gt;&lt;D xsi:type="xsd:double"&gt;12.4445313677132&lt;/D&gt;&lt;D xsi:type="xsd:double"&gt;12.1334193858086&lt;/D&gt;&lt;D xsi:type="xsd:double"&gt;12.1395886508631&lt;/D&gt;&lt;D xsi:type="xsd:double"&gt;11.1981834535168&lt;/D&gt;&lt;D xsi:type="xsd:double"&gt;11.2822825893904&lt;/D&gt;&lt;D xsi:type="xsd:double"&gt;10.7948924858246&lt;/D&gt;&lt;D xsi:type="xsd:double"&gt;10.2988402016447&lt;/D&gt;&lt;D xsi:type="xsd:double"&gt;10.5727900905028&lt;/D&gt;&lt;D xsi:type="xsd:double"&gt;10.964863084147&lt;/D&gt;&lt;D xsi:type="xsd:double"&gt;10.9114563132537&lt;/D&gt;&lt;D xsi:type="xsd:double"&gt;11.7593307494523&lt;/D&gt;&lt;D xsi:type="xsd:double"&gt;11.3760501465208&lt;/D&gt;&lt;D xsi:type="xsd:double"&gt;11.358376515491&lt;/D&gt;&lt;D xsi:type="xsd:double"&gt;11.3842359903944&lt;/D&gt;&lt;D xsi:type="xsd:double"&gt;11.2456821030893&lt;/D&gt;&lt;D xsi:type="xsd:double"&gt;11.2197115082194&lt;/D&gt;&lt;D xsi:type="xsd:double"&gt;11.213051958938&lt;/D&gt;&lt;D xsi:type="xsd:double"&gt;11.2273463680396&lt;/D&gt;&lt;D xsi:type="xsd:double"&gt;10.8829196148368&lt;/D&gt;&lt;D xsi:type="xsd:double"&gt;10.9117388915196&lt;/D&gt;&lt;D xsi:type="xsd:double"&gt;11.7891542973482&lt;/D&gt;&lt;D xsi:type="xsd:double"&gt;11.8189825833552&lt;/D&gt;&lt;D xsi:type="xsd:double"&gt;12.0265954122481&lt;/D&gt;&lt;D xsi:type="xsd:double"&gt;12.5060673998158&lt;/D&gt;&lt;D xsi:type="xsd:double"&gt;12.5603226268101&lt;/D&gt;&lt;D xsi:type="xsd:double"&gt;12.5118041147147&lt;/D&gt;&lt;D xsi:type="xsd:double"&gt;12.5565357541057&lt;/D&gt;&lt;D xsi:type="xsd:double"&gt;12.5252775773524&lt;/D&gt;&lt;D xsi:type="xsd:double"&gt;12.1703018255628&lt;/D&gt;&lt;D xsi:type="xsd:double"&gt;12.8578338684747&lt;/D&gt;&lt;/FQL&gt;&lt;FQL&gt;&lt;Q&gt;EWN^FG_PRICE_MAVG(0,,,,60)&lt;/Q&gt;&lt;R&gt;1&lt;/R&gt;&lt;C&gt;1&lt;/C&gt;&lt;D xsi:type="xsd:double"&gt;49.9585&lt;/D&gt;&lt;/FQL&gt;&lt;FQL&gt;&lt;Q&gt;ENZL^FG_PRICE_MAVG(0,,,,30)&lt;/Q&gt;&lt;R&gt;1&lt;/R&gt;&lt;C&gt;1&lt;/C&gt;&lt;D xsi:type="xsd:double"&gt;47.45857&lt;/D&gt;&lt;/FQL&gt;&lt;FQL&gt;&lt;Q&gt;VGK^P_PRICE(0)/P_PRICE_HIGH_PR(0,,,,,,"PRICE","INTRA","52W")&lt;/Q&gt;&lt;R&gt;1&lt;/R&gt;&lt;C&gt;1&lt;/C&gt;&lt;D xsi:type="xsd:double"&gt;0.973984&lt;/D&gt;&lt;/FQL&gt;&lt;FQL&gt;&lt;Q&gt;EWQ^FG_TOTAL_RETURNC(0,-1AM)&lt;/Q&gt;&lt;R&gt;1&lt;/R&gt;&lt;C&gt;1&lt;/C&gt;&lt;D xsi:type="xsd:double"&gt;5.4579854&lt;/D&gt;&lt;/FQL&gt;&lt;FQL&gt;&lt;Q&gt;EWL^FG_TOTAL_RETURNC(0,-6AM)&lt;/Q&gt;&lt;R&gt;1&lt;/R&gt;&lt;C&gt;1&lt;/C&gt;&lt;D xsi:type="xsd:double"&gt;11.9374275&lt;/D&gt;&lt;/FQL&gt;&lt;FQL&gt;&lt;Q&gt;EWA^FG_TOTAL_RETURNC(0,-12AM)&lt;/Q&gt;&lt;R&gt;1&lt;/R&gt;&lt;C&gt;1&lt;/C&gt;&lt;D xsi:type="xsd:double"&gt;20.706379&lt;/D&gt;&lt;/FQL&gt;&lt;FQL&gt;&lt;Q&gt;VWO^FMA_COS_UP("EPS","1M",+1,0,,,"PORTAGG","MEANR")&lt;/Q&gt;&lt;R&gt;1&lt;/R&gt;&lt;C&gt;1&lt;/C&gt;&lt;D xsi:type="xsd:double"&gt;969&lt;/D&gt;&lt;/FQL&gt;&lt;FQL&gt;&lt;Q&gt;EWG^FMA_COS_DOWN("EPS","1M",+1,0,,,"PORTAGG","MEANR")&lt;/Q&gt;&lt;R&gt;1&lt;/R&gt;&lt;C&gt;1&lt;/C&gt;&lt;D xsi:type="xsd:double"&gt;28&lt;/D&gt;&lt;/FQL&gt;&lt;FQL&gt;&lt;Q&gt;EWJ^FMA_RBICS_REV_CURRENT(30, LOC, "PORTAGG")&lt;/Q&gt;&lt;R&gt;1&lt;/R&gt;&lt;C&gt;1&lt;/C&gt;&lt;D xsi:type="xsd:double"&gt;18.4737986742215&lt;/D&gt;&lt;/FQL&gt;&lt;FQL&gt;&lt;Q&gt;REFGBBANK-FDS^FG_YIELD(NOW,,,0)&lt;/Q&gt;&lt;R&gt;1&lt;/R&gt;&lt;C&gt;1&lt;/C&gt;&lt;D xsi:type="xsd:double"&gt;5&lt;/D&gt;&lt;/FQL&gt;&lt;FQL&gt;&lt;Q&gt;TRYGB10Y-FDS^FG_YIELD(0,,,,"YTM")&lt;/Q&gt;&lt;R&gt;1&lt;/R&gt;&lt;C&gt;1&lt;/C&gt;&lt;D xsi:type="xsd:double"&gt;3.921&lt;/D&gt;&lt;/FQL&gt;&lt;FQL&gt;&lt;Q&gt;VWO^FMA_EVAL_EBITDA(NTMA,0,,,"PORTAGG","MEANR")&lt;/Q&gt;&lt;R&gt;1&lt;/R&gt;&lt;C&gt;1&lt;/C&gt;&lt;D xsi:type="xsd:double"&gt;8.97741645612437&lt;/D&gt;&lt;/FQL&gt;&lt;FQL&gt;&lt;Q&gt;TLT^FG_TOTAL_RETURNC(0,-1AM)&lt;/Q&gt;&lt;R&gt;1&lt;/R&gt;&lt;C&gt;1&lt;/C&gt;&lt;D xsi:type="xsd:double"&gt;1.1018276&lt;/D&gt;&lt;/FQL&gt;&lt;FQL&gt;&lt;Q&gt;SPY^FG_TOTAL_RETURNC(0,-1AM)&lt;/Q&gt;&lt;R&gt;1&lt;/R&gt;&lt;C&gt;1&lt;/C&gt;&lt;D xsi:type="xsd:double"&gt;6.2294602&lt;/D&gt;&lt;/FQL&gt;&lt;FQL&gt;&lt;Q&gt;TRYCH10Y-FDS^FG_YIELD(0,,,,"YTM")&lt;/Q&gt;&lt;R&gt;1&lt;/R&gt;&lt;C&gt;1&lt;/C&gt;&lt;D xsi:type="xsd:double"&gt;0.464&lt;/D&gt;&lt;/FQL&gt;&lt;FQL&gt;&lt;Q&gt;USO^P_PRICE(0)/P_PRICE_HIGH_PR(0,,,USD,,,"PRICE","INTRA","52W")&lt;/Q&gt;&lt;R&gt;1&lt;/R&gt;&lt;C&gt;1&lt;/C&gt;&lt;D xsi:type="xsd:double"&gt;0.8379091&lt;/D&gt;&lt;/FQL&gt;&lt;FQL&gt;&lt;Q&gt;EWD^FMA_EVAL_EBIT(LTMA,NOW,NOW,M,"PORTAGG","MEANR")&lt;/Q&gt;&lt;R&gt;1&lt;/R&gt;&lt;C&gt;1&lt;/C&gt;&lt;D xsi:type="xsd:double"&gt;16.3772212878241&lt;/D&gt;&lt;/FQL&gt;&lt;FQL&gt;&lt;Q&gt;TRYIT10Y-FDS^PCTCHG(FG_YIELD(0,,,,"YTM"),FG_YIELD(-3AM,,,,"YTM"))&lt;/Q&gt;&lt;R&gt;1&lt;/R&gt;&lt;C&gt;1&lt;/C&gt;&lt;D xsi:type="xsd:double"&gt;-6.8929486&lt;/D&gt;&lt;/FQL&gt;&lt;FQL&gt;&lt;Q&gt;EWN^FG_PRICE(0)&lt;/Q&gt;&lt;R&gt;1&lt;/R&gt;&lt;C&gt;1&lt;/C&gt;&lt;D xsi:type="xsd:double"&gt;48.74&lt;/D&gt;&lt;/FQL&gt;&lt;FQL&gt;&lt;Q&gt;SPY^P_PRICE(0)/P_PRICE_LOW_PR(0,,,,,,"PRICE","INTRA","52W")-1&lt;/Q&gt;&lt;R&gt;1&lt;/R&gt;&lt;C&gt;1&lt;/C&gt;&lt;D xsi:type="xsd:double"&gt;0.34310007&lt;/D&gt;&lt;/FQL&gt;&lt;FQL&gt;&lt;Q&gt;VGK^FG_TOTAL_RETURNC(0,-6AM)&lt;/Q&gt;&lt;R&gt;1&lt;/R&gt;&lt;C&gt;1&lt;/C&gt;&lt;D xsi:type="xsd:double"&gt;8.112121&lt;/D&gt;&lt;/FQL&gt;&lt;FQL&gt;&lt;Q&gt;EWQ^PERCENT_CHANGE(FMA_EPS(+1,0,,,,"PORTAGG","MEAN"),FMA_EPS(+1,-3AM,,,,"PORTAGG","MEAN"))&lt;/Q&gt;&lt;R&gt;1&lt;/R&gt;&lt;C&gt;1&lt;/C&gt;&lt;D xsi:type="xsd:double"&gt;-3.55158954595294&lt;/D&gt;&lt;/FQL&gt;&lt;FQL&gt;&lt;Q&gt;EWL^FG_TOTAL_RETURNC(0,-3AM)&lt;/Q&gt;&lt;R&gt;1&lt;/R&gt;&lt;C&gt;1&lt;/C&gt;&lt;D xsi:type="xsd:double"&gt;4.5789957&lt;/D&gt;&lt;/FQL&gt;&lt;FQL&gt;&lt;Q&gt;REFGBBANK-FDS^PROPER_NAME(0,,,"SECURITY","NAME")&lt;/Q&gt;&lt;R&gt;1&lt;/R&gt;&lt;C&gt;1&lt;/C&gt;&lt;D xsi:type="xsd:string"&gt;UK Bank Rate&lt;/D&gt;&lt;/FQL&gt;&lt;FQL&gt;&lt;Q&gt;VWO^FG_FCF_YIELD_NTM(0)&lt;/Q&gt;&lt;R&gt;1&lt;/R&gt;&lt;C&gt;1&lt;/C&gt;&lt;D xsi:type="xsd:double"&gt;5.4362762703008&lt;/D&gt;&lt;/FQL&gt;&lt;FQL&gt;&lt;Q&gt;EWN^FG_FCF_YIELD_NTM(0)&lt;/Q&gt;&lt;R&gt;1&lt;/R&gt;&lt;C&gt;1&lt;/C&gt;&lt;D xsi:type="xsd:double"&gt;4.11662177142769&lt;/D&gt;&lt;/FQL&gt;&lt;FQL&gt;&lt;Q&gt;EWU^FMA_DIV_YLD(NTMA,NOW,NOW,M,"PORTAGG","MEANR")&lt;/Q&gt;&lt;R&gt;1&lt;/R&gt;&lt;C&gt;1&lt;/C&gt;&lt;D xsi:type="xsd:double"&gt;3.81134978762399&lt;/D&gt;&lt;/FQL&gt;&lt;FQL&gt;&lt;Q&gt;EWC^FMA_PE(NTMA,0,,,"PORTAGG","MEANR")&lt;/Q&gt;&lt;R&gt;1&lt;/R&gt;&lt;C&gt;1&lt;/C&gt;&lt;D xsi:type="xsd:double"&gt;14.3724001673141&lt;/D&gt;&lt;/FQL&gt;&lt;FQL&gt;&lt;Q&gt;VWO^P_PRICE(0)/P_PRICE_HIGH_PR(0,,,USD,,,"PRICE","INTRA","52W")&lt;/Q&gt;&lt;R&gt;1&lt;/R&gt;&lt;C&gt;1&lt;/C&gt;&lt;D xsi:type="xsd:double"&gt;0.96533626&lt;/D&gt;&lt;/FQL&gt;&lt;FQL&gt;&lt;Q&gt;USO^FG_TOTAL_RETURNC(0,-3AM)&lt;/Q&gt;&lt;R&gt;1&lt;/R&gt;&lt;C&gt;1&lt;/C&gt;&lt;D xsi:type="xsd:double"&gt;-2.782029&lt;/D&gt;&lt;/FQL&gt;&lt;FQL&gt;&lt;Q&gt;QQQ^P_PRICE(0)/P_PRICE_HIGH_PR(0,,,USD,,,"PRICE","INTRA","52W")&lt;/Q&gt;&lt;R&gt;1&lt;/R&gt;&lt;C&gt;1&lt;/C&gt;&lt;D xsi:type="xsd:double"&gt;0.915634&lt;/D&gt;&lt;/FQL&gt;&lt;FQL&gt;&lt;Q&gt;QQQ^FMA_EVAL_EBITDA(NTMA,0,,,"PORTAGG","MEANR")&lt;/Q&gt;&lt;R&gt;1&lt;/R&gt;&lt;C&gt;1&lt;/C&gt;&lt;D xsi:type="xsd:double"&gt;15.9026679865181&lt;/D&gt;&lt;/FQL&gt;&lt;FQL&gt;&lt;Q&gt;QQQ^FG_FCF_YIELD_NTM(0)&lt;/Q&gt;&lt;R&gt;1&lt;/R&gt;&lt;C&gt;1&lt;/C&gt;&lt;D xsi:type="xsd:double"&gt;3.71460048863986&lt;/D&gt;&lt;/FQL&gt;&lt;FQL&gt;&lt;Q&gt;WL-FDS^FG_PRICE_CHANGE(0,-6AM)&lt;/Q&gt;&lt;R&gt;1&lt;/R&gt;&lt;C&gt;1&lt;/C&gt;&lt;D xsi:type="xsd:double"&gt;-9.67524819114925&lt;/D&gt;&lt;/FQL&gt;&lt;FQL&gt;&lt;Q&gt;VGK^PERCENT_CHANGE(FMA_EPS(+1,0,,,,"PORTAGG","MEAN"),FMA_EPS(+1,-1AM,,,,"PORTAGG","MEAN"))&lt;/Q&gt;&lt;R&gt;1&lt;/R&gt;&lt;C&gt;1&lt;/C&gt;&lt;D xsi:type="xsd:double"&gt;0&lt;/D&gt;&lt;/FQL&gt;&lt;FQL&gt;&lt;Q&gt;EWQ^PERCENT_CHANGE(FMA_EPS(+1,0,,,,"PORTAGG","MEAN"),FMA_EPS(+1,-1AM,,,,"PORTAGG","MEAN"))&lt;/Q&gt;&lt;R&gt;1&lt;/R&gt;&lt;C&gt;1&lt;/C&gt;&lt;D xsi:type="xsd:double"&gt;0.769139448542675&lt;/D&gt;&lt;/FQL&gt;&lt;FQL&gt;&lt;Q&gt;EWA^P_PRICE(0)/P_PRICE_LOW_PR(0,,,,,,"PRICE","INTRA","52W")-1&lt;/Q&gt;&lt;R&gt;1&lt;/R&gt;&lt;C&gt;1&lt;/C&gt;&lt;D xsi:type="xsd:double"&gt;0.25024438&lt;/D&gt;&lt;/FQL&gt;&lt;FQL&gt;&lt;Q&gt;VGK^SIZE(FG_CONSTITUENTS)&lt;/Q&gt;&lt;R&gt;1&lt;/R&gt;&lt;C&gt;1&lt;/C&gt;&lt;D xsi:type="xsd:long"&gt;1287&lt;/D&gt;&lt;/FQL&gt;&lt;FQL&gt;&lt;Q&gt;EWG^FMA_COS_UP("EPS","1M",+1,0,,,"PORTAGG","MEANR")&lt;/Q&gt;&lt;R&gt;1&lt;/R&gt;&lt;C&gt;1&lt;/C&gt;&lt;D xsi:type="xsd:double"&gt;26&lt;/D&gt;&lt;/FQL&gt;&lt;FQL&gt;&lt;Q&gt;EWG^FMA_RBICS_REV_CURRENT(30, LOC, "PORTAGG")&lt;/Q&gt;&lt;R&gt;1&lt;/R&gt;&lt;C&gt;1&lt;/C&gt;&lt;D xsi:type="xsd:double"&gt;23.4666496440462&lt;/D&gt;&lt;/FQL&gt;&lt;FQL&gt;&lt;Q&gt;TRYGB10Y-FDS^PCTCHG(FG_YIELD(0,,,,"YTM"),FG_YIELD(-3AM,,,,"YTM"))&lt;/Q&gt;&lt;R&gt;1&lt;/R&gt;&lt;C&gt;1&lt;/C&gt;&lt;D xsi:type="xsd:double"&gt;-6.7094946&lt;/D&gt;&lt;/FQL&gt;&lt;FQL&gt;&lt;Q&gt;VWO^FMA_DIV_YLD(NTMA,NOW,NOW,M,"PORTAGG","MEANR")&lt;/Q&gt;&lt;R&gt;1&lt;/R&gt;&lt;C&gt;1&lt;/C&gt;&lt;D xsi:type="xsd:double"&gt;2.94376129771185&lt;/D&gt;&lt;/FQL&gt;&lt;FQL&gt;&lt;Q&gt;EWN^FMA_DIV_YLD(NTMA,NOW,NOW,M,"PORTAGG","MEANR")&lt;/Q&gt;&lt;R&gt;1&lt;/R&gt;&lt;C&gt;1&lt;/C&gt;&lt;D xsi:type="xsd:double"&gt;2.56456471418356&lt;/D&gt;&lt;/FQL&gt;&lt;FQL&gt;&lt;Q&gt;EWC^FMA_PE(LTM,0,,,"PORTAGG","MEANR")&lt;/Q&gt;&lt;R&gt;1&lt;/R&gt;&lt;C&gt;1&lt;/C&gt;&lt;D xsi:type="xsd:double"&gt;18.1504056334284&lt;/D&gt;&lt;/FQL&gt;&lt;FQL&gt;&lt;Q&gt;TRYDE10Y-FDS^PCTCHG(FG_YIELD(0,,,,"YTM"),FG_YIELD(-3AM,,,,"YTM"))&lt;/Q&gt;&lt;R&gt;1&lt;/R&gt;&lt;C&gt;1&lt;/C&gt;&lt;D xsi:type="xsd:double"&gt;-12.192213&lt;/D&gt;&lt;/FQL&gt;&lt;FQL&gt;&lt;Q&gt;UUP^P_PRICE(0)/P_PRICE_HIGH_PR(0,,,USD,,,"PRICE","INTRA","52W")&lt;/Q&gt;&lt;R&gt;1&lt;/R&gt;&lt;C&gt;1&lt;/C&gt;&lt;D xsi:type="xsd:double"&gt;0.9328692&lt;/D&gt;&lt;/FQL&gt;&lt;FQL&gt;&lt;Q&gt;EWD^FMA_EVAL_EBITDA(NTMA,0,,,"PORTAGG","MEANR")&lt;/Q&gt;&lt;R&gt;1&lt;/R&gt;&lt;C&gt;1&lt;/C&gt;&lt;D xsi:type="xsd:double"&gt;10.9441931860635&lt;/D&gt;&lt;/FQL&gt;&lt;FQL&gt;&lt;Q&gt;TRYDE10Y-FDS^FG_YIELD_NAME&lt;/Q&gt;&lt;R&gt;1&lt;/R&gt;&lt;C&gt;1&lt;/C&gt;&lt;D xsi:type="xsd:string"&gt;Germany Benchmark Bond - 10 Year&lt;/D&gt;&lt;/FQL&gt;&lt;FQL&gt;&lt;Q&gt;GLD^FG_TOTAL_RETURNC(0,-3AM)&lt;/Q&gt;&lt;R&gt;1&lt;/R&gt;&lt;C&gt;1&lt;/C&gt;&lt;D xsi:type="xsd:double"&gt;6.670642&lt;/D&gt;&lt;/FQL&gt;&lt;FQL&gt;&lt;Q&gt;EWQ^FG_PRICE_MAVG(0,,,,200)&lt;/Q&gt;&lt;R&gt;1&lt;/R&gt;&lt;C&gt;1&lt;/C&gt;&lt;D xsi:type="xsd:double"&gt;39.481625&lt;/D&gt;&lt;/FQL&gt;&lt;FQL&gt;&lt;Q&gt;SPY^P_PRICE(0)/P_PRICE_HIGH_PR(0,,,,,,"PRICE","INTRA","52W")&lt;/Q&gt;&lt;R&gt;1&lt;/R&gt;&lt;C&gt;1&lt;/C&gt;&lt;D xsi:type="xsd:double"&gt;0.97248566&lt;/D&gt;&lt;/FQL&gt;&lt;FQL&gt;&lt;Q&gt;VGK^FMA_PCT_ABOVE_MAVG(200,0,,,,"PORTAGG")&lt;/Q&gt;&lt;R&gt;1&lt;/R&gt;&lt;C&gt;1&lt;/C&gt;&lt;D xsi:type="xsd:double"&gt;63.370253164557&lt;/D&gt;&lt;/FQL&gt;&lt;FQL&gt;&lt;Q&gt;EWQ^FMA_PCT_ABOVE_MAVG(200,0,,,,"PORTAGG")&lt;/Q&gt;&lt;R&gt;1&lt;/R&gt;&lt;C&gt;1&lt;/C&gt;&lt;D xsi:type="xsd:double"&gt;54.8387096774194&lt;/D&gt;&lt;/FQL&gt;&lt;FQL&gt;&lt;Q&gt;EWL^FG_TOTAL_RETURNC(0,-1AM)&lt;/Q&gt;&lt;R&gt;1&lt;/R&gt;&lt;C&gt;1&lt;/C&gt;&lt;D xsi:type="xsd:double"&gt;5.3688526&lt;/D&gt;&lt;/FQL&gt;&lt;FQL&gt;&lt;Q&gt;REFCHMPR-FDS^(SUBARRAY(NOT_NA(NO_REPEAT_F(FG_YIELD(NOW,-10AY,D))),0,1)-SUBARRAY(NOT_NA(NO_REPEAT_F(FG_YIELD(NOW,-10AY,D))),1,1))*100&lt;/Q&gt;&lt;R&gt;1&lt;/R&gt;&lt;C&gt;1&lt;/C&gt;&lt;D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xsi:type="xsd:double"&gt;-25&lt;/D&gt;&lt;/FQL&gt;&lt;FQL&gt;&lt;Q&gt;TRYGB10Y-FDS^PCTCHG(FG_YIELD(0,,,,"YTM"),FG_YIELD(-1AM,,,,"YTM"))&lt;/Q&gt;&lt;R&gt;1&lt;/R&gt;&lt;C&gt;1&lt;/C&gt;&lt;D xsi:type="xsd:double"&gt;2.4294653&lt;/D&gt;&lt;/FQL&gt;&lt;FQL&gt;&lt;Q&gt;TRYCH10Y-FDS^FG_YIELD_NAME&lt;/Q&gt;&lt;R&gt;1&lt;/R&gt;&lt;C&gt;1&lt;/C&gt;&lt;D xsi:type="xsd:string"&gt;Treasury - Switzerland Benchmark Bond 10Y&lt;/D&gt;&lt;/FQL&gt;&lt;FQL&gt;&lt;Q&gt;VWO^FG_PE_NTM(0,,,90,0)&lt;/Q&gt;&lt;R&gt;1&lt;/R&gt;&lt;C&gt;1&lt;/C&gt;&lt;D xsi:type="xsd:double"&gt;12.8715583279925&lt;/D&gt;&lt;/FQL&gt;&lt;FQL&gt;&lt;Q&gt;EWN^FMA_PE(NTMA,0,,,"PORTAGG","MEANR")&lt;/Q&gt;&lt;R&gt;1&lt;/R&gt;&lt;C&gt;1&lt;/C&gt;&lt;D xsi:type="xsd:double"&gt;15.0457045214013&lt;/D&gt;&lt;/FQL&gt;&lt;FQL&gt;&lt;Q&gt;EWU^FMA_PE(NTMA,0,,,"PORTAGG","MEANR")&lt;/Q&gt;&lt;R&gt;1&lt;/R&gt;&lt;C&gt;1&lt;/C&gt;&lt;D xsi:type="xsd:double"&gt;11.763494066972&lt;/D&gt;&lt;/FQL&gt;&lt;FQL&gt;&lt;Q&gt;EWC^JULIAN(FMA_DIV_YLD(NTMA,NOW,NOW,M,"PORTAGG","MEANR").DATES)&lt;/Q&gt;&lt;R&gt;1&lt;/R&gt;&lt;C&gt;1&lt;/C&gt;&lt;D xsi:type="xsd:long"&gt;45534&lt;/D&gt;&lt;/FQL&gt;&lt;FQL&gt;&lt;Q&gt;VWO^FG_TOTAL_RETURNC(0,-6AM)&lt;/Q&gt;&lt;R&gt;1&lt;/R&gt;&lt;C&gt;1&lt;/C&gt;&lt;D xsi:type="xsd:double"&gt;7.860267&lt;/D&gt;&lt;/FQL&gt;&lt;FQL&gt;&lt;Q&gt;EWA^FMA_RBICS_REV_CURRENT(30, LOC, "PORTAGG")&lt;/Q&gt;&lt;R&gt;1&lt;/R&gt;&lt;C&gt;1&lt;/C&gt;&lt;D xsi:type="xsd:double"&gt;43.4940120023798&lt;/D&gt;&lt;/FQL&gt;&lt;FQL&gt;&lt;Q&gt;TRYCH10Y-FDS^PCTCHG(FG_YIELD(0,,,,"YTM"),FG_YIELD(-3AM,,,,"YTM"))&lt;/Q&gt;&lt;R&gt;1&lt;/R&gt;&lt;C&gt;1&lt;/C&gt;&lt;D xsi:type="xsd:double"&gt;-43.82566&lt;/D&gt;&lt;/FQL&gt;&lt;FQL&gt;&lt;Q&gt;VWO^JULIAN(FMA_DIV_YLD(NTMA,NOW,NOW,M,"PORTAGG","MEANR").DATES)&lt;/Q&gt;&lt;R&gt;1&lt;/R&gt;&lt;C&gt;1&lt;/C&gt;&lt;D xsi:type="xsd:long"&gt;45504&lt;/D&gt;&lt;/FQL&gt;&lt;FQL&gt;&lt;Q&gt;EWN^JULIAN(FMA_DIV_YLD(NTMA,NOW,NOW,M,"PORTAGG","MEANR").DATES)&lt;/Q&gt;&lt;R&gt;1&lt;/R&gt;&lt;C&gt;1&lt;/C&gt;&lt;D xsi:type="xsd:long"&gt;45534&lt;/D&gt;&lt;/FQL&gt;&lt;FQL&gt;&lt;Q&gt;EWA^FMA_EVAL_EBIT(LTMA,NOW,NOW,M,"PORTAGG","MEANR")&lt;/Q&gt;&lt;R&gt;1&lt;/R&gt;&lt;C&gt;1&lt;/C&gt;&lt;D xsi:type="xsd:double"&gt;12.8719812085063&lt;/D&gt;&lt;/FQL&gt;&lt;FQL&gt;&lt;Q&gt;EWI^FG_TOTAL_RETURNC(0,-12AM)&lt;/Q&gt;&lt;R&gt;1&lt;/R&gt;&lt;C&gt;1&lt;/C&gt;&lt;D xsi:type="xsd:double"&gt;25.646687&lt;/D&gt;&lt;/FQL&gt;&lt;FQL&gt;&lt;Q&gt;EWA^P_PRICE(0)/P_PRICE_HIGH_PR(0,,,,,,"PRICE","INTRA","52W")&lt;/Q&gt;&lt;R&gt;1&lt;/R&gt;&lt;C&gt;1&lt;/C&gt;&lt;D xsi:type="xsd:double"&gt;0.9782027&lt;/D&gt;&lt;/FQL&gt;&lt;FQL&gt;&lt;Q&gt;VGK^FMA_COS_DOWN("EPS","1M",+1,0,,,"PORTAGG","MEANR")&lt;/Q&gt;&lt;R&gt;1&lt;/R&gt;&lt;C&gt;1&lt;/C&gt;&lt;D xsi:type="xsd:double"&gt;600&lt;/D&gt;&lt;/FQL&gt;&lt;FQL&gt;&lt;Q&gt;EWC^SIZE(FG_CONSTITUENTS)&lt;/Q&gt;&lt;R&gt;1&lt;/R&gt;&lt;C&gt;1&lt;/C&gt;&lt;D xsi:type="xsd:long"&gt;88&lt;/D&gt;&lt;/FQL&gt;&lt;FQL&gt;&lt;Q&gt;EWC^FMA_RBICS_REV_CURRENT(30, LOC, "PORTAGG")&lt;/Q&gt;&lt;R&gt;1&lt;/R&gt;&lt;C&gt;1&lt;/C&gt;&lt;D xsi:type="xsd:double"&gt;40.9197765683474&lt;/D&gt;&lt;/FQL&gt;&lt;FQL&gt;&lt;Q&gt;TRYJP10Y-FDS^FG_YIELD(0,,,,"YTM")&lt;/Q&gt;&lt;R&gt;1&lt;/R&gt;&lt;C&gt;1&lt;/C&gt;&lt;D xsi:type="xsd:double"&gt;0.8747&lt;/D&gt;&lt;/FQL&gt;&lt;FQL&gt;&lt;Q&gt;VWO^FG_PE(0)&lt;/Q&gt;&lt;R&gt;1&lt;/R&gt;&lt;C&gt;1&lt;/C&gt;&lt;D xsi:type="xsd:double"&gt;15.1498807611602&lt;/D&gt;&lt;/FQL&gt;&lt;FQL&gt;&lt;Q&gt;EWN^FMA_PE(LTM,0,,,"PORTAGG","MEANR")&lt;/Q&gt;&lt;R&gt;1&lt;/R&gt;&lt;C&gt;1&lt;/C&gt;&lt;D xsi:type="xsd:double"&gt;21.6471120694046&lt;/D&gt;&lt;/FQL&gt;&lt;FQL&gt;&lt;Q&gt;EWU^FMA_PE(LTM,0,,,"PORTAGG","MEANR")&lt;/Q&gt;&lt;R&gt;1&lt;/R&gt;&lt;C&gt;1&lt;/C&gt;&lt;D xsi:type="xsd:double"&gt;14.3861037947958&lt;/D&gt;&lt;/FQL&gt;&lt;FQL&gt;&lt;Q&gt;USO^FG_TOTAL_RETURNC(0,-6AM)&lt;/Q&gt;&lt;R&gt;1&lt;/R&gt;&lt;C&gt;1&lt;/C&gt;&lt;D xsi:type="xsd:double"&gt;-4.8468294&lt;/D&gt;&lt;/FQL&gt;&lt;FQL&gt;&lt;Q&gt;VWO^FG_TOTAL_RETURNC(0,-3AM)&lt;/Q&gt;&lt;R&gt;1&lt;/R&gt;&lt;C&gt;1&lt;/C&gt;&lt;D xsi:type="xsd:double"&gt;2.1464586&lt;/D&gt;&lt;/FQL&gt;&lt;FQL&gt;&lt;Q&gt;EWL^PERCENT_CHANGE(FMA_EPS(+1,0,,,,"PORTAGG","MEAN"),FMA_EPS(+1,-3AM,,,,"PORTAGG","MEAN"))&lt;/Q&gt;&lt;R&gt;1&lt;/R&gt;&lt;C&gt;1&lt;/C&gt;&lt;D xsi:type="xsd:double"&gt;1.91075282820902&lt;/D&gt;&lt;/FQL&gt;&lt;FQL&gt;&lt;Q&gt;EWQ^FMA_PE(NTMA,0,,,"PORTAGG","MEANR")&lt;/Q&gt;&lt;R&gt;1&lt;/R&gt;&lt;C&gt;1&lt;/C&gt;&lt;D xsi:type="xsd:double"&gt;13.8107277592741&lt;/D&gt;&lt;/FQL&gt;&lt;FQL&gt;&lt;Q&gt;EWL^FMA_PE(NTMA,0,,,"PORTAGG","MEANR")&lt;/Q&gt;&lt;R&gt;1&lt;/R&gt;&lt;C&gt;1&lt;/C&gt;&lt;D xsi:type="xsd:double"&gt;17.7074483151675&lt;/D&gt;&lt;/FQL&gt;&lt;FQL&gt;&lt;Q&gt;SPY^FMA_EVAL_EBIT(LTMA,NOW,NOW,M,"PORTAGG","MEANR")&lt;/Q&gt;&lt;R&gt;1&lt;/R&gt;&lt;C&gt;1&lt;/C&gt;&lt;D xsi:type="xsd:double"&gt;21.055415598787&lt;/D&gt;&lt;/FQL&gt;&lt;FQL&gt;&lt;Q&gt;EWJ^FMA_EVAL_EBIT(LTMA,NOW,NOW,M,"PORTAGG","MEANR")&lt;/Q&gt;&lt;R&gt;1&lt;/R&gt;&lt;C&gt;1&lt;/C&gt;&lt;D xsi:type="xsd:double"&gt;17.0831374567398&lt;/D&gt;&lt;/FQL&gt;&lt;FQL&gt;&lt;Q&gt;QQQ^FG_TOTAL_RETURNC(0,-6AM)&lt;/Q&gt;&lt;R&gt;1&lt;/R&gt;&lt;C&gt;1&lt;/C&gt;&lt;D xsi:type="xsd:double"&gt;6.039691&lt;/D&gt;&lt;/FQL&gt;&lt;FQL&gt;&lt;Q&gt;EWC^FG_ROE(0)&lt;/Q&gt;&lt;R&gt;1&lt;/R&gt;&lt;C&gt;1&lt;/C&gt;&lt;D xsi:type="xsd:double"&gt;10.9075297681555&lt;/D&gt;&lt;/FQL&gt;&lt;FQL&gt;&lt;Q&gt;EWJ^FG_FCF_YIELD_NTM(0)&lt;/Q&gt;&lt;R&gt;1&lt;/R&gt;&lt;C&gt;1&lt;/C&gt;&lt;D xsi:type="xsd:double"&gt;3.95047120159339&lt;/D&gt;&lt;/FQL&gt;&lt;FQL&gt;&lt;Q&gt;REFAUCASH-FDS^FG_YIELD(NOW,,,0)&lt;/Q&gt;&lt;R&gt;1&lt;/R&gt;&lt;C&gt;1&lt;/C&gt;&lt;D xsi:type="xsd:double"&gt;4.35&lt;/D&gt;&lt;/FQL&gt;&lt;FQL&gt;&lt;Q&gt;CC_IT^IMF_IFS_RCPI_Q(0)&lt;/Q&gt;&lt;R&gt;1&lt;/R&gt;&lt;C&gt;1&lt;/C&gt;&lt;D xsi:type="xsd:double"&gt;0.80847347&lt;/D&gt;&lt;/FQL&gt;&lt;FQL&gt;&lt;Q&gt;EWD^FMA_PE(LTM,0,,,"PORTAGG","MEANR")&lt;/Q&gt;&lt;R&gt;1&lt;/R&gt;&lt;C&gt;1&lt;/C&gt;&lt;D xsi:type="xsd:double"&gt;14.5485100890008&lt;/D&gt;&lt;/FQL&gt;&lt;FQL&gt;&lt;Q&gt;NI-FDS^FG_PRICE_CHANGE(0,-6AM)&lt;/Q&gt;&lt;R&gt;1&lt;/R&gt;&lt;C&gt;1&lt;/C&gt;&lt;D xsi:type="xsd:double"&gt;-10.3977272727273&lt;/D&gt;&lt;/FQL&gt;&lt;FQL&gt;&lt;Q&gt;EWQ^FG_PRICE_MAVG(0,,,,60)&lt;/Q&gt;&lt;R&gt;1&lt;/R&gt;&lt;C&gt;1&lt;/C&gt;&lt;D xsi:type="xsd:double"&gt;38.650665&lt;/D&gt;&lt;/FQL&gt;&lt;FQL&gt;&lt;Q&gt;EWI^P_PRICE(0)/P_PRICE_LOW_PR(0,,,,,,"PRICE","INTRA","52W")-1&lt;/Q&gt;&lt;R&gt;1&lt;/R&gt;&lt;C&gt;1&lt;/C&gt;&lt;D xsi:type="xsd:double"&gt;0.31828368&lt;/D&gt;&lt;/FQL&gt;&lt;FQL&gt;&lt;Q&gt;EWA^FG_TOTAL_RETURNC(0,-6AM)&lt;/Q&gt;&lt;R&gt;1&lt;/R&gt;&lt;C&gt;1&lt;/C&gt;&lt;D xsi:type="xsd:double"&gt;8.887053&lt;/D&gt;&lt;/FQL&gt;&lt;FQL&gt;&lt;Q&gt;VGK^FMA_COS_UP("EPS","1M",+1,0,,,"PORTAGG","MEANR")&lt;/Q&gt;&lt;R&gt;1&lt;/R&gt;&lt;C&gt;1&lt;/C&gt;&lt;D xsi:type="xsd:double"&gt;427&lt;/D&gt;&lt;/FQL&gt;&lt;FQL&gt;&lt;Q&gt;EWC^FMA_COS_DOWN("EPS","1M",+1,0,,,"PORTAGG","MEANR")&lt;/Q&gt;&lt;R&gt;1&lt;/R&gt;&lt;C&gt;1&lt;/C&gt;&lt;D xsi:type="xsd:double"&gt;36&lt;/D&gt;&lt;/FQL&gt;&lt;FQL&gt;&lt;Q&gt;REFCHMPR-FDS^FG_YIELD(NOW,,,0)&lt;/Q&gt;&lt;R&gt;1&lt;/R&gt;&lt;C&gt;1&lt;/C&gt;&lt;D xsi:type="xsd:double"&gt;1.25&lt;/D&gt;&lt;/FQL&gt;&lt;FQL&gt;&lt;Q&gt;EWU^JULIAN(FMA_DIV_YLD(NTMA,NOW,NOW,M,"PORTAGG","MEANR").DATES)&lt;/Q&gt;&lt;R&gt;1&lt;/R&gt;&lt;C&gt;1&lt;/C&gt;&lt;D xsi:type="xsd:long"&gt;45534&lt;/D&gt;&lt;/FQL&gt;&lt;FQL&gt;&lt;Q&gt;VWO^FG_TOTAL_RETURNC(0,-1AM)&lt;/Q&gt;&lt;R&gt;1&lt;/R&gt;&lt;C&gt;1&lt;/C&gt;&lt;D xsi:type="xsd:double"&gt;5.34606&lt;/D&gt;&lt;/FQL&gt;&lt;FQL&gt;&lt;Q&gt;REFAUCASH-FDS^(SUBARRAY(NOT_NA(NO_REPEAT_F(FG_YIELD(NOW,-10AY,D))),0,1)-SUBARRAY(NOT_NA(NO_REPEAT_F(FG_YIELD(NOW,-10AY,D))),1,1))*100&lt;/Q&gt;&lt;R&gt;1&lt;/R&gt;&lt;C&gt;1&lt;/C&gt;&lt;D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xsi:type="xsd:double"&gt;25&lt;/D&gt;&lt;/FQL&gt;&lt;FQL&gt;&lt;Q&gt;NI-FDS^FG_PRICE_CHANGE(0,-3AM)&lt;/Q&gt;&lt;R&gt;1&lt;/R&gt;&lt;C&gt;1&lt;/C&gt;&lt;D xsi:type="xsd:double"&gt;-14.0130861504907&lt;/D&gt;&lt;/FQL&gt;&lt;FQL&gt;&lt;Q&gt;EWQ^FG_PRICE_MAVG(0,,,,30)&lt;/Q&gt;&lt;R&gt;1&lt;/R&gt;&lt;C&gt;1&lt;/C&gt;&lt;D xsi:type="xsd:double"&gt;38.614666&lt;/D&gt;&lt;/FQL&gt;&lt;FQL&gt;&lt;Q&gt;SPY^PERCENT_CHANGE(FMA_EPS(+1,0,,,,"PORTAGG","MEAN"),FMA_EPS(+1,-3AM,,,,"PORTAGG","MEAN"))&lt;/Q&gt;&lt;R&gt;1&lt;/R&gt;&lt;C&gt;1&lt;/C&gt;&lt;D xsi:type="xsd:double"&gt;-0.787619101357957&lt;/D&gt;&lt;/FQL&gt;&lt;FQL&gt;&lt;Q&gt;EWI^P_PRICE(0)/P_PRICE_HIGH_PR(0,,,,,,"PRICE","INTRA","52W")&lt;/Q&gt;&lt;R&gt;1&lt;/R&gt;&lt;C&gt;1&lt;/C&gt;&lt;D xsi:type="xsd:double"&gt;0.97155195&lt;/D&gt;&lt;/FQL&gt;&lt;FQL&gt;&lt;Q&gt;EWL^PERCENT_CHANGE(FMA_EPS(+1,0,,,,"PORTAGG","MEAN"),FMA_EPS(+1,-1AM,,,,"PORTAGG","MEAN"))&lt;/Q&gt;&lt;R&gt;1&lt;/R&gt;&lt;C&gt;1&lt;/C&gt;&lt;D xsi:type="xsd:double"&gt;1.50507434192941&lt;/D&gt;&lt;/FQL&gt;&lt;FQL&gt;&lt;Q&gt;EWA^FG_TOTAL_RETURNC(0,-3AM)&lt;/Q&gt;&lt;R&gt;1&lt;/R&gt;&lt;C&gt;1&lt;/C&gt;&lt;D xsi:type="xsd:double"&gt;4.522848&lt;/D&gt;&lt;/FQL&gt;&lt;FQL&gt;&lt;Q&gt;EWI^SIZE(FG_CONSTITUENTS)&lt;/Q&gt;&lt;R&gt;1&lt;/R&gt;&lt;C&gt;1&lt;/C&gt;&lt;D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xsi:type="xsd:double"&gt;37&lt;/D&gt;&lt;/FQL&gt;&lt;FQL&gt;&lt;Q&gt;ENZL^FMA_RBICS_REV_CURRENT(30, LOC, "PORTAGG")&lt;/Q&gt;&lt;R&gt;1&lt;/R&gt;&lt;C&gt;1&lt;/C&gt;&lt;D xsi:type="xsd:double"&gt;14.6363346162214&lt;/D&gt;&lt;/FQL&gt;&lt;FQL&gt;&lt;Q&gt;REFCHMPR-FDS^PROPER_NAME(0,,,"SECURITY","NAME")&lt;/Q&gt;&lt;R&gt;1&lt;/R&gt;&lt;C&gt;1&lt;/C&gt;&lt;D xsi:type="xsd:string"&gt;Swiss Policy Rate - Sight Deposit Rate&lt;/D&gt;&lt;/FQL&gt;&lt;FQL&gt;&lt;Q&gt;VGK^FMA_EVAL_EBIT(LTMA,NOW,NOW,M,"PORTAGG","MEANR")&lt;/Q&gt;&lt;R&gt;1&lt;/R&gt;&lt;C&gt;1&lt;/C&gt;&lt;D xsi:type="xsd:double"&gt;13.3455134467883&lt;/D&gt;&lt;/FQL&gt;&lt;FQL&gt;&lt;Q&gt;EWQ^FMA_EVAL_EBIT(LTMA,NOW,NOW,M,"PORTAGG","MEANR")&lt;/Q&gt;&lt;R&gt;1&lt;/R&gt;&lt;C&gt;1&lt;/C&gt;&lt;D xsi:type="xsd:double"&gt;13.3514213712857&lt;/D&gt;&lt;/FQL&gt;&lt;FQL&gt;&lt;Q&gt;EWL^FMA_EVAL_EBIT(LTMA,NOW,NOW,M,"PORTAGG","MEANR")&lt;/Q&gt;&lt;R&gt;1&lt;/R&gt;&lt;C&gt;1&lt;/C&gt;&lt;D xsi:type="xsd:double"&gt;17.1057015885552&lt;/D&gt;&lt;/FQL&gt;&lt;FQL&gt;&lt;Q&gt;DBA^FG_TOTAL_RETURNC(0,-6AM)&lt;/Q&gt;&lt;R&gt;1&lt;/R&gt;&lt;C&gt;1&lt;/C&gt;&lt;D xsi:type="xsd:double"&gt;10.365021&lt;/D&gt;&lt;/FQL&gt;&lt;FQL&gt;&lt;Q&gt;VGK^FG_PE(0)&lt;/Q&gt;&lt;R&gt;1&lt;/R&gt;&lt;C&gt;1&lt;/C&gt;&lt;D xsi:type="xsd:double"&gt;14.437632726677&lt;/D&gt;&lt;/FQL&gt;&lt;FQL&gt;&lt;Q&gt;EWQ^FMA_COS_UP("EPS","1M",+1,0,,,"PORTAGG","MEANR")&lt;/Q&gt;&lt;R&gt;1&lt;/R&gt;&lt;C&gt;1&lt;/C&gt;&lt;D xsi:type="xsd:double"&gt;22&lt;/D&gt;&lt;/FQL&gt;&lt;FQL&gt;&lt;Q&gt;TRYNZ10Y-FDS^PCTCHG(FG_YIELD(0,,,,"YTM"),FG_YIELD(-1AM,,,,"YTM"))&lt;/Q&gt;&lt;R&gt;1&lt;/R&gt;&lt;C&gt;1&lt;/C&gt;&lt;D xsi:type="xsd:double"&gt;0.76988006&lt;/D&gt;&lt;/FQL&gt;&lt;FQL&gt;&lt;Q&gt;TRYSE10Y-FDS^FG_YIELD(0,,,,"YTM")&lt;/Q&gt;&lt;R&gt;1&lt;/R&gt;&lt;C&gt;1&lt;/C&gt;&lt;D xsi:type="xsd:double"&gt;2.013&lt;/D&gt;&lt;/FQL&gt;&lt;FQL&gt;&lt;Q&gt;TRYSE10Y-FDS^FG_YIELD_NAME&lt;/Q&gt;&lt;R&gt;1&lt;/R&gt;&lt;C&gt;1&lt;/C&gt;&lt;D xsi:type="xsd:string"&gt;Sweden Benchmark Bond - 10 Year&lt;/D&gt;&lt;/FQL&gt;&lt;FQL&gt;&lt;Q&gt;SPY^FG_PRICE_MAVG(0,,,,200)&lt;/Q&gt;&lt;R&gt;1&lt;/R&gt;&lt;C&gt;1&lt;/C&gt;&lt;D xsi:type="xsd:double"&gt;513.0097&lt;/D&gt;&lt;/FQL&gt;&lt;FQL&gt;&lt;Q&gt;EWI^FG_TOTAL_RETURNC(0,-6AM)&lt;/Q&gt;&lt;R&gt;1&lt;/R&gt;&lt;C&gt;1&lt;/C&gt;&lt;D xsi:type="xsd:double"&gt;8.429516&lt;/D&gt;&lt;/FQL&gt;&lt;FQL&gt;&lt;Q&gt;EWL^FMA_PCT_ABOVE_MAVG(200,0,,,,"PORTAGG")&lt;/Q&gt;&lt;R&gt;1&lt;/R&gt;&lt;C&gt;1&lt;/C&gt;&lt;D xsi:type="xsd:double"&gt;67.3913043478261&lt;/D&gt;&lt;/FQL&gt;&lt;FQL&gt;&lt;Q&gt;EWA^FG_TOTAL_RETURNC(0,-1AM)&lt;/Q&gt;&lt;R&gt;1&lt;/R&gt;&lt;C&gt;1&lt;/C&gt;&lt;D xsi:type="xsd:double"&gt;10.2111225&lt;/D&gt;&lt;/FQL&gt;&lt;FQL&gt;&lt;Q&gt;EWI^FMA_COS_DOWN("EPS","1M",+1,0,,,"PORTAGG","MEANR")&lt;/Q&gt;&lt;R&gt;1&lt;/R&gt;&lt;C&gt;1&lt;/C&gt;&lt;D xsi:type="xsd:double"&gt;6&lt;/D&gt;&lt;/FQL&gt;&lt;FQL&gt;&lt;Q&gt;EWA^SIZE(FG_CONSTITUENTS)&lt;/Q&gt;&lt;R&gt;1&lt;/R&gt;&lt;C&gt;1&lt;/C&gt;&lt;D xsi:type="xsd:long"&gt;58&lt;/D&gt;&lt;/FQL&gt;&lt;FQL&gt;&lt;Q&gt;EWI^FG_ROE(0)&lt;/Q&gt;&lt;R&gt;1&lt;/R&gt;&lt;C&gt;1&lt;/C&gt;&lt;D xsi:type="xsd:double"&gt;13.0531191353899&lt;/D&gt;&lt;/FQL&gt;&lt;FQL&gt;&lt;Q&gt;REFJPTON-FDS^(SUBARRAY(NOT_NA(NO_REPEAT_F(FG_YIELD(NOW,-10AY,D))),0,1)-SUBARRAY(NOT_NA(NO_REPEAT_F(FG_YIELD(NOW,-10AY,D))),1,1))*100&lt;/Q&gt;&lt;R&gt;1&lt;/R&gt;&lt;C&gt;1&lt;/C&gt;&lt;D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xsi:type="xsd:double"&gt;15&lt;/D&gt;&lt;/FQL&gt;&lt;FQL&gt;&lt;Q&gt;TRYCH10Y-FDS^PCTCHG(FG_YIELD(0,,,,"YTM"),FG_YIELD(-1AM,,,,"YTM"))&lt;/Q&gt;&lt;R&gt;1&lt;/R&gt;&lt;C&gt;1&lt;/C&gt;&lt;D xsi:type="xsd:double"&gt;20.51948&lt;/D&gt;&lt;/FQL&gt;&lt;FQL&gt;&lt;Q&gt;TRYDE10Y-FDS^FG_YIELD(0,,,,"YTM")&lt;/Q&gt;&lt;R&gt;1&lt;/R&gt;&lt;C&gt;1&lt;/C&gt;&lt;D xsi:type="xsd:double"&gt;2.211&lt;/D&gt;&lt;/FQL&gt;&lt;FQL&gt;&lt;Q&gt;VGK^FMA_EVAL_EBITDA(NTMA,0,,,"PORTAGG","MEANR")&lt;/Q&gt;&lt;R&gt;1&lt;/R&gt;&lt;C&gt;1&lt;/C&gt;&lt;D xsi:type="xsd:double"&gt;8.86087217464255&lt;/D&gt;&lt;/FQL&gt;&lt;FQL&gt;&lt;Q&gt;EWQ^FMA_EVAL_EBITDA(NTMA,0,,,"PORTAGG","MEANR")&lt;/Q&gt;&lt;R&gt;1&lt;/R&gt;&lt;C&gt;1&lt;/C&gt;&lt;D xsi:type="xsd:double"&gt;9.18115419102008&lt;/D&gt;&lt;/FQL&gt;&lt;FQL&gt;&lt;Q&gt;EWL^FMA_EVAL_EBITDA(NTMA,0,,,"PORTAGG","MEANR")&lt;/Q&gt;&lt;R&gt;1&lt;/R&gt;&lt;C&gt;1&lt;/C&gt;&lt;D xsi:type="xsd:double"&gt;13.5239476242679&lt;/D&gt;&lt;/FQL&gt;&lt;FQL&gt;&lt;Q&gt;EWA^FMA_EVAL_EBITDA(NTMA,0,,,"PORTAGG","MEANR")&lt;/Q&gt;&lt;R&gt;1&lt;/R&gt;&lt;C&gt;1&lt;/C&gt;&lt;D xsi:type="xsd:double"&gt;8.85583141819274&lt;/D&gt;&lt;/FQL&gt;&lt;FQL&gt;&lt;Q&gt;USO^FG_TOTAL_RETURNC(0,-1AM)&lt;/Q&gt;&lt;R&gt;1&lt;/R&gt;&lt;C&gt;1&lt;/C&gt;&lt;D xsi:type="xsd:double"&gt;-4.5479417&lt;/D&gt;&lt;/FQL&gt;&lt;FQL&gt;&lt;Q&gt;EWA^PERCENT_CHANGE(FMA_EPS(+1,0,,,,"PORTAGG","MEAN"),FMA_EPS(+1,-3AM,,,,"PORTAGG","MEAN"))&lt;/Q&gt;&lt;R&gt;1&lt;/R&gt;&lt;C&gt;1&lt;/C&gt;&lt;D xsi:type="xsd:double"&gt;-4.52977774750212&lt;/D&gt;&lt;/FQL&gt;&lt;FQL&gt;&lt;Q&gt;EWD^FG_ROE(0)&lt;/Q&gt;&lt;R&gt;1&lt;/R&gt;&lt;C&gt;1&lt;/C&gt;&lt;D xsi:type="xsd:double"&gt;17.0085049956076&lt;/D&gt;&lt;/FQL&gt;&lt;FQL&gt;&lt;Q&gt;REFJPTON-FDS^FG_YIELD(NOW,,,0)&lt;/Q&gt;&lt;R&gt;1&lt;/R&gt;&lt;C&gt;1&lt;/C&gt;&lt;D xsi:type="xsd:double"&gt;0.25&lt;/D&gt;&lt;/FQL&gt;&lt;FQL&gt;&lt;Q&gt;TRYJP10Y-FDS^PCTCHG(FG_YIELD(0,,,,"YTM"),FG_YIELD(-3AM,,,,"YTM"))&lt;/Q&gt;&lt;R&gt;1&lt;/R&gt;&lt;C&gt;1&lt;/C&gt;&lt;D xsi:type="xsd:double"&gt;-11.637538&lt;/D&gt;&lt;/FQL&gt;&lt;FQL&gt;&lt;Q&gt;VGK^FG_FCF_YIELD_NTM(0)&lt;/Q&gt;&lt;R&gt;1&lt;/R&gt;&lt;C&gt;1&lt;/C&gt;&lt;D xsi:type="xsd:double"&gt;5.28264007108361&lt;/D&gt;&lt;/FQL&gt;&lt;FQL&gt;&lt;Q&gt;EWQ^FG_FCF_YIELD_NTM(0)&lt;/Q&gt;&lt;R&gt;1&lt;/R&gt;&lt;C&gt;1&lt;/C&gt;&lt;D xsi:type="xsd:double"&gt;5.86396058113471&lt;/D&gt;&lt;/FQL&gt;&lt;FQL&gt;&lt;Q&gt;EWA^FG_FCF_YIELD_NTM(0)&lt;/Q&gt;&lt;R&gt;1&lt;/R&gt;&lt;C&gt;1&lt;/C&gt;&lt;D xsi:type="xsd:double"&gt;4.81169231770007&lt;/D&gt;&lt;/FQL&gt;&lt;FQL&gt;&lt;Q&gt;REFSEREPO-FDS^(SUBARRAY(NOT_NA(NO_REPEAT_F(FG_YIELD(NOW,-10AY,D))),0,1)-SUBARRAY(NOT_NA(NO_REPEAT_F(FG_YIELD(NOW,-10AY,D))),1,1))*100&lt;/Q&gt;&lt;R&gt;1&lt;/R&gt;&lt;C&gt;1&lt;/C&gt;&lt;D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xsi:type="xsd:double"&gt;-25&lt;/D&gt;&lt;/FQL&gt;&lt;FQL&gt;&lt;Q&gt;TRYNZ10Y-FDS^PCTCHG(FG_YIELD(0,,,,"YTM"),FG_YIELD(-3AM,,,,"YTM"))&lt;/Q&gt;&lt;R&gt;1&lt;/R&gt;&lt;C&gt;1&lt;/C&gt;&lt;D xsi:type="xsd:double"&gt;-10.383415&lt;/D&gt;&lt;/FQL&gt;&lt;FQL&gt;&lt;Q&gt;SPY^FMA_EVAL_EBITDA(NTMA,0,,,"PORTAGG","MEANR")&lt;/Q&gt;&lt;R&gt;1&lt;/R&gt;&lt;C&gt;1&lt;/C&gt;&lt;D xsi:type="xsd:double"&gt;14.2135077446945&lt;/D&gt;&lt;/FQL&gt;&lt;FQL&gt;&lt;Q&gt;ENZL^FG_FCF_YIELD_NTM(0)&lt;/Q&gt;&lt;R&gt;1&lt;/R&gt;&lt;C&gt;1&lt;/C&gt;&lt;D xsi:type="xsd:double"&gt;0.863451395466044&lt;/D&gt;&lt;/FQL&gt;&lt;FQL&gt;&lt;Q&gt;REFSEREPO-FDS^FG_YIELD(NOW,,,0)&lt;/Q&gt;&lt;R&gt;1&lt;/R&gt;&lt;C&gt;1&lt;/C&gt;&lt;D xsi:type="xsd:double"&gt;3.5&lt;/D&gt;&lt;/FQL&gt;&lt;FQL&gt;&lt;Q&gt;EWG^FMA_EVAL_EBIT(LTMA,NOW,NOW,M,"PORTAGG","MEANR")&lt;/Q&gt;&lt;R&gt;1&lt;/R&gt;&lt;C&gt;1&lt;/C&gt;&lt;D xsi:type="xsd:double"&gt;13.8686104794778&lt;/D&gt;&lt;/FQL&gt;&lt;FQL&gt;&lt;Q&gt;TRYNL10Y-FDS^FG_YIELD(0,,,,"YTM")&lt;/Q&gt;&lt;R&gt;1&lt;/R&gt;&lt;C&gt;1&lt;/C&gt;&lt;D xsi:type="xsd:double"&gt;2.503&lt;/D&gt;&lt;/FQL&gt;&lt;FQL&gt;&lt;Q&gt;SPY^FG_PRICE_MAVG(0,,,,30)&lt;/Q&gt;&lt;R&gt;1&lt;/R&gt;&lt;C&gt;1&lt;/C&gt;&lt;D xsi:type="xsd:double"&gt;546.5733&lt;/D&gt;&lt;/FQL&gt;&lt;FQL&gt;&lt;Q&gt;EWI^FMA_COS_UP("EPS","1M",+1,0,,,"PORTAGG","MEANR")&lt;/Q&gt;&lt;R&gt;1&lt;/R&gt;&lt;C&gt;1&lt;/C&gt;&lt;D xsi:type="xsd:double"&gt;10&lt;/D&gt;&lt;/FQL&gt;&lt;FQL&gt;&lt;Q&gt;EWA^FMA_COS_DOWN("EPS","1M",+1,0,,,"PORTAGG","MEANR")&lt;/Q&gt;&lt;R&gt;1&lt;/R&gt;&lt;C&gt;1&lt;/C&gt;&lt;D xsi:type="xsd:double"&gt;34&lt;/D&gt;&lt;/FQL&gt;&lt;FQL&gt;&lt;Q&gt;EWL^FG_FCF_YIELD_NTM(0)&lt;/Q&gt;&lt;R&gt;1&lt;/R&gt;&lt;C&gt;1&lt;/C&gt;&lt;D xsi:type="xsd:double"&gt;4.64716626764819&lt;/D&gt;&lt;/FQL&gt;&lt;FQL&gt;&lt;Q&gt;DBA^P_PRICE(0)/P_PRICE_HIGH_PR(0,,,USD,,,"PRICE","INTRA","52W")&lt;/Q&gt;&lt;R&gt;1&lt;/R&gt;&lt;C&gt;1&lt;/C&gt;&lt;D xsi:type="xsd:double"&gt;0.9205037&lt;/D&gt;&lt;/FQL&gt;&lt;FQL&gt;&lt;Q&gt;EWA^FMA_DIV_YLD(NTMA,NOW,NOW,M,"PORTAGG","MEANR")&lt;/Q&gt;&lt;R&gt;1&lt;/R&gt;&lt;C&gt;1&lt;/C&gt;&lt;D xsi:type="xsd:double"&gt;3.70422940125545&lt;/D&gt;&lt;/FQL&gt;&lt;FQL&gt;&lt;Q&gt;PLATI-FDS^FG_PRICE_CHANGE(0,-3AM)&lt;/Q&gt;&lt;R&gt;1&lt;/R&gt;&lt;C&gt;1&lt;/C&gt;&lt;D xsi:type="xsd:double"&gt;-6.03621730382293&lt;/D&gt;&lt;/FQL&gt;&lt;FQL&gt;&lt;Q&gt;QQQ^FG_PRICE(0)&lt;/Q&gt;&lt;R&gt;1&lt;/R&gt;&lt;C&gt;1&lt;/C&gt;&lt;D xsi:type="xsd:double"&gt;461.04&lt;/D&gt;&lt;/FQL&gt;&lt;FQL&gt;&lt;Q&gt;EWI^FG_TOTAL_RETURNC(0,-3AM)&lt;/Q&gt;&lt;R&gt;1&lt;/R&gt;&lt;C&gt;1&lt;/C&gt;&lt;D xsi:type="xsd:double"&gt;0.86791515&lt;/D&gt;&lt;/FQL&gt;&lt;FQL&gt;&lt;Q&gt;EWA^PERCENT_CHANGE(FMA_EPS(+1,0,,,,"PORTAGG","MEAN"),FMA_EPS(+1,-1AM,,,,"PORTAGG","MEAN"))&lt;/Q&gt;&lt;R&gt;1&lt;/R&gt;&lt;C&gt;1&lt;/C&gt;&lt;D xsi:type="xsd:double"&gt;1.4013708680295&lt;/D&gt;&lt;/FQL&gt;&lt;FQL&gt;&lt;Q&gt;EWD^SIZE(FG_CONSTITUENTS)&lt;/Q&gt;&lt;R&gt;1&lt;/R&gt;&lt;C&gt;1&lt;/C&gt;&lt;D xsi:type="xsd:long"&gt;46&lt;/D&gt;&lt;/FQL&gt;&lt;FQL&gt;&lt;Q&gt;EWA^FMA_COS_UP("EPS","1M",+1,0,,,"PORTAGG","MEANR")&lt;/Q&gt;&lt;R&gt;1&lt;/R&gt;&lt;C&gt;1&lt;/C&gt;&lt;D xsi:type="xsd:double"&gt;21&lt;/D&gt;&lt;/FQL&gt;&lt;FQL&gt;&lt;Q&gt;EWN^FG_ROE(0)&lt;/Q&gt;&lt;R&gt;1&lt;/R&gt;&lt;C&gt;1&lt;/C&gt;&lt;D xsi:type="xsd:double"&gt;10.9631530066866&lt;/D&gt;&lt;/FQL&gt;&lt;FQL&gt;&lt;Q&gt;REFJPTON-FDS^PROPER_NAME(0,,,"SECURITY","NAME")&lt;/Q&gt;&lt;R&gt;1&lt;/R&gt;&lt;C&gt;1&lt;/C&gt;&lt;D xsi:type="xsd:string"&gt;Japan Policy Rate&lt;/D&gt;&lt;/FQL&gt;&lt;FQL&gt;&lt;Q&gt;TRYJP10Y-FDS^PCTCHG(FG_YIELD(0,,,,"YTM"),FG_YIELD(-1AM,,,,"YTM"))&lt;/Q&gt;&lt;R&gt;1&lt;/R&gt;&lt;C&gt;1&lt;/C&gt;&lt;D xsi:type="xsd:double"&gt;8.335401&lt;/D&gt;&lt;/FQL&gt;&lt;FQL&gt;&lt;Q&gt;VGK^FMA_DIV_YLD(NTMA,NOW,NOW,M,"PORTAGG","MEANR")&lt;/Q&gt;&lt;R&gt;1&lt;/R&gt;&lt;C&gt;1&lt;/C&gt;&lt;D xsi:type="xsd:double"&gt;3.47571189314492&lt;/D&gt;&lt;/FQL&gt;&lt;FQL&gt;&lt;Q&gt;EWQ^FMA_DIV_YLD(NTMA,NOW,NOW,M,"PORTAGG","MEANR")&lt;/Q&gt;&lt;R&gt;1&lt;/R&gt;&lt;C&gt;1&lt;/C&gt;&lt;D xsi:type="xsd:double"&gt;3.34592565905423&lt;/D&gt;&lt;/FQL&gt;&lt;FQL&gt;&lt;Q&gt;EWL^FMA_DIV_YLD(NTMA,NOW,NOW,M,"PORTAGG","MEANR")&lt;/Q&gt;&lt;R&gt;1&lt;/R&gt;&lt;C&gt;1&lt;/C&gt;&lt;D xsi:type="xsd:double"&gt;3.0847125341828&lt;/D&gt;&lt;/FQL&gt;&lt;FQL&gt;&lt;Q&gt;ENZL^FG_TOTAL_RETURNC(0,-12AM)&lt;/Q&gt;&lt;R&gt;1&lt;/R&gt;&lt;C&gt;1&lt;/C&gt;&lt;D xsi:type="xsd:double"&gt;14.36646&lt;/D&gt;&lt;/FQL&gt;&lt;FQL&gt;&lt;Q&gt;EWD^FMA_COS_UP("EPS","1M",+1,0,,,"PORTAGG","MEANR")&lt;/Q&gt;&lt;R&gt;1&lt;/R&gt;&lt;C&gt;1&lt;/C&gt;&lt;D xsi:type="xsd:double"&gt;16&lt;/D&gt;&lt;/FQL&gt;&lt;FQL&gt;&lt;Q&gt;SPY^FG_ROE(0)&lt;/Q&gt;&lt;R&gt;1&lt;/R&gt;&lt;C&gt;1&lt;/C&gt;&lt;D xsi:type="xsd:double"&gt;18.6058475180387&lt;/D&gt;&lt;/FQL&gt;&lt;FQL&gt;&lt;Q&gt;DBA^FG_TOTAL_RETURNC(0,-1AM)&lt;/Q&gt;&lt;R&gt;1&lt;/R&gt;&lt;C&gt;1&lt;/C&gt;&lt;D xsi:type="xsd:double"&gt;4.0356755&lt;/D&gt;&lt;/FQL&gt;&lt;FQL&gt;&lt;Q&gt;EWI^FMA_EVAL_EBITDA(NTMA,0,,,"PORTAGG","MEANR")&lt;/Q&gt;&lt;R&gt;1&lt;/R&gt;&lt;C&gt;1&lt;/C&gt;&lt;D xsi:type="xsd:double"&gt;7.26899540754024&lt;/D&gt;&lt;/FQL&gt;&lt;FQL&gt;&lt;Q&gt;ENZL^FMA_DIV_YLD(NTMA,NOW,NOW,M,"PORTAGG","MEANR")&lt;/Q&gt;&lt;R&gt;1&lt;/R&gt;&lt;C&gt;1&lt;/C&gt;&lt;D xsi:type="xsd:double"&gt;2.51392724535129&lt;/D&gt;&lt;/FQL&gt;&lt;FQL&gt;&lt;Q&gt;QQQ^FMA_EVAL_EBIT(LTMA,NOW,NOW,M,"PORTAGG","MEANR")&lt;/Q&gt;&lt;R&gt;1&lt;/R&gt;&lt;C&gt;1&lt;/C&gt;&lt;D xsi:type="xsd:double"&gt;24.781383239829&lt;/D&gt;&lt;/FQL&gt;&lt;FQL&gt;&lt;Q&gt;EWG^FMA_PE(LTM,0,,,"PORTAGG","MEANR")&lt;/Q&gt;&lt;R&gt;1&lt;/R&gt;&lt;C&gt;1&lt;/C&gt;&lt;D xsi:type="xsd:double"&gt;15.4348674303045&lt;/D&gt;&lt;/FQL&gt;&lt;FQL&gt;&lt;Q&gt;CPALM-FDS^FG_PRICE_CHANGE(0,-6AM)&lt;/Q&gt;&lt;R&gt;1&lt;/R&gt;&lt;C&gt;1&lt;/C&gt;&lt;D xsi:type="xsd:double"&gt;-0.691528772536432&lt;/D&gt;&lt;/FQL&gt;&lt;FQL&gt;&lt;Q&gt;EWU^FG_PRICE_MAVG(0,,,,200)&lt;/Q&gt;&lt;R&gt;1&lt;/R&gt;&lt;C&gt;1&lt;/C&gt;&lt;D xsi:type="xsd:double"&gt;34.28865&lt;/D&gt;&lt;/FQL&gt;&lt;FQL&gt;&lt;Q&gt;ENZL^FMA_COS_DOWN("EPS","1M",+1,0,,,"PORTAGG","MEANR")&lt;/Q&gt;&lt;R&gt;1&lt;/R&gt;&lt;C&gt;1&lt;/C&gt;&lt;D xsi:type="xsd:double"&gt;8&lt;/D&gt;&lt;/FQL&gt;&lt;FQL&gt;&lt;Q&gt;EWA^FMA_PE(NTMA,0,,,"PORTAGG","MEANR")&lt;/Q&gt;&lt;R&gt;1&lt;/R&gt;&lt;C&gt;1&lt;/C&gt;&lt;D xsi:type="xsd:double"&gt;17.959583939481&lt;/D&gt;&lt;/FQL&gt;&lt;FQL&gt;&lt;Q&gt;UUP^FG_TOTAL_RETURNC(0,-1AM)&lt;/Q&gt;&lt;R&gt;1&lt;/R&gt;&lt;C&gt;1&lt;/C&gt;&lt;D xsi:type="xsd:double"&gt;-0.9503722&lt;/D&gt;&lt;/FQL&gt;&lt;FQL&gt;&lt;Q&gt;VGK^P_PRICE(0)/P_PRICE_HIGH_PR(0,,,USD,,,"PRICE","INTRA","52W")&lt;/Q&gt;&lt;R&gt;1&lt;/R&gt;&lt;C&gt;1&lt;/C&gt;&lt;D xsi:type="xsd:double"&gt;0.973984&lt;/D&gt;&lt;/FQL&gt;&lt;FQL&gt;&lt;Q&gt;EWD^FMA_DIV_YLD(NTMA,NOW,NOW,M,"PORTAGG","MEANR")&lt;/Q&gt;&lt;R&gt;1&lt;/R&gt;&lt;C&gt;1&lt;/C&gt;&lt;D xsi:type="xsd:double"&gt;3.20494310472097&lt;/D&gt;&lt;/FQL&gt;&lt;FQL&gt;&lt;Q&gt;EWG^FMA_DIV_YLD(NTMA,NOW,NOW,M,"PORTAGG","MEANR")&lt;/Q&gt;&lt;R&gt;1&lt;/R&gt;&lt;C&gt;1&lt;/C&gt;&lt;D xsi:type="xsd:double"&gt;3.33287580676576&lt;/D&gt;&lt;/FQL&gt;&lt;FQL&gt;&lt;Q&gt;EWL^FMA_COS_UP("EPS","1M",+1,0,,,"PORTAGG","MEANR")&lt;/Q&gt;&lt;R&gt;1&lt;/R&gt;&lt;C&gt;1&lt;/C&gt;&lt;D xsi:type="xsd:double"&gt;22&lt;/D&gt;&lt;/FQL&gt;&lt;FQL&gt;&lt;Q&gt;CPALM-FDS^FG_PRICE_CHANGE(0,-3AM)&lt;/Q&gt;&lt;R&gt;1&lt;/R&gt;&lt;C&gt;1&lt;/C&gt;&lt;D xsi:type="xsd:double"&gt;3.95553257497414&lt;/D&gt;&lt;/FQL&gt;&lt;FQL&gt;&lt;Q&gt;EWU^FG_PRICE_MAVG(0,,,,60)&lt;/Q&gt;&lt;R&gt;1&lt;/R&gt;&lt;C&gt;1&lt;/C&gt;&lt;D xsi:type="xsd:double"&gt;35.795&lt;/D&gt;&lt;/FQL&gt;&lt;FQL&gt;&lt;Q&gt;EWJ^PERCENT_CHANGE(FMA_EPS(+1,0,,,,"PORTAGG","MEAN"),FMA_EPS(+1,-3AM,,,,"PORTAGG","MEAN"))&lt;/Q&gt;&lt;R&gt;1&lt;/R&gt;&lt;C&gt;1&lt;/C&gt;&lt;D xsi:type="xsd:double"&gt;7.17297995946459&lt;/D&gt;&lt;/FQL&gt;&lt;FQL&gt;&lt;Q&gt;EWI^FG_TOTAL_RETURNC(0,-1AM)&lt;/Q&gt;&lt;R&gt;1&lt;/R&gt;&lt;C&gt;1&lt;/C&gt;&lt;D xsi:type="xsd:double"&gt;9.036482&lt;/D&gt;&lt;/FQL&gt;&lt;FQL&gt;&lt;Q&gt;ENZL^P_PRICE(0)/P_PRICE_HIGH_PR(0,,,,,,"PRICE","INTRA","52W")&lt;/Q&gt;&lt;R&gt;1&lt;/R&gt;&lt;C&gt;1&lt;/C&gt;&lt;D xsi:type="xsd:double"&gt;0.9985966&lt;/D&gt;&lt;/FQL&gt;&lt;FQL&gt;&lt;Q&gt;EWN^FMA_COS_DOWN("EPS","1M",+1,0,,,"PORTAGG","MEANR")&lt;/Q&gt;&lt;R&gt;1&lt;/R&gt;&lt;C&gt;1&lt;/C&gt;&lt;D xsi:type="xsd:double"&gt;16&lt;/D&gt;&lt;/FQL&gt;&lt;FQL&gt;&lt;Q&gt;EWU^FG_ROE(0)&lt;/Q&gt;&lt;R&gt;1&lt;/R&gt;&lt;C&gt;1&lt;/C&gt;&lt;D xsi:type="xsd:double"&gt;13.8381827666632&lt;/D&gt;&lt;/FQL&gt;&lt;FQL&gt;&lt;Q&gt;REFEUREFI-FDS^PROPER_NAME(0,,,"SECURITY","NAME")&lt;/Q&gt;&lt;R&gt;1&lt;/R&gt;&lt;C&gt;1&lt;/C&gt;&lt;D xsi:type="xsd:string"&gt;Eurozone Main Refinancing Operations Minimum Bid Rate&lt;/D&gt;&lt;/FQL&gt;&lt;FQL&gt;&lt;Q&gt;TRYDE10Y-FDS^PCTCHG(FG_YIELD(0,,,,"YTM"),FG_YIELD(-1AM,,,,"YTM"))&lt;/Q&gt;&lt;R&gt;1&lt;/R&gt;&lt;C&gt;1&lt;/C&gt;&lt;D xsi:type="xsd:double"&gt;2.5510235&lt;/D&gt;&lt;/FQL&gt;&lt;FQL&gt;&lt;Q&gt;TRYCA10Y-FDS^FG_YIELD_NAME&lt;/Q&gt;&lt;R&gt;1&lt;/R&gt;&lt;C&gt;1&lt;/C&gt;&lt;D xsi:type="xsd:string"&gt;Canada Benchmark Bond - 10 Year&lt;/D&gt;&lt;/FQL&gt;&lt;FQL&gt;&lt;Q&gt;VGK^FG_PE_NTM(0,,,90,0)&lt;/Q&gt;&lt;R&gt;1&lt;/R&gt;&lt;C&gt;1&lt;/C&gt;&lt;D xsi:type="xsd:double"&gt;13.3761982984558&lt;/D&gt;&lt;/FQL&gt;&lt;FQL&gt;&lt;Q&gt;EWQ^FMA_PE(LTM,0,,,"PORTAGG","MEANR")&lt;/Q&gt;&lt;R&gt;1&lt;/R&gt;&lt;C&gt;1&lt;/C&gt;&lt;D xsi:type="xsd:double"&gt;17.0908593096816&lt;/D&gt;&lt;/FQL&gt;&lt;FQL&gt;&lt;Q&gt;EWL^FMA_PE(LTM,0,,,"PORTAGG","MEANR")&lt;/Q&gt;&lt;R&gt;1&lt;/R&gt;&lt;C&gt;1&lt;/C&gt;&lt;D xsi:type=</t>
        </r>
      </text>
    </comment>
    <comment ref="A15" authorId="0" shapeId="0" xr:uid="{1CFA5878-BC38-40C6-A895-B8F06C0B9322}">
      <text>
        <r>
          <rPr>
            <b/>
            <sz val="9"/>
            <color indexed="81"/>
            <rFont val="Tahoma"/>
            <charset val="1"/>
          </rPr>
          <t>"xsd:double"&gt;22.2821715126029&lt;/D&gt;&lt;/FQL&gt;&lt;FQL&gt;&lt;Q&gt;EWA^FMA_PE(LTM,0,,,"PORTAGG","MEANR")&lt;/Q&gt;&lt;R&gt;1&lt;/R&gt;&lt;C&gt;1&lt;/C&gt;&lt;D xsi:type="xsd:double"&gt;19.4258069775183&lt;/D&gt;&lt;/FQL&gt;&lt;FQL&gt;&lt;Q&gt;DBA^FG_TOTAL_RETURNC(0,-3AM)&lt;/Q&gt;&lt;R&gt;1&lt;/R&gt;&lt;C&gt;1&lt;/C&gt;&lt;D xsi:type="xsd:double"&gt;-2.8945267&lt;/D&gt;&lt;/FQL&gt;&lt;FQL&gt;&lt;Q&gt;EWL^JULIAN(FMA_DIV_YLD(NTMA,NOW,NOW,M,"PORTAGG","MEANR").DATES)&lt;/Q&gt;&lt;R&gt;1&lt;/R&gt;&lt;C&gt;1&lt;/C&gt;&lt;D xsi:type="xsd:long"&gt;45534&lt;/D&gt;&lt;/FQL&gt;&lt;FQL&gt;&lt;Q&gt;EWA^JULIAN(FMA_DIV_YLD(NTMA,NOW,NOW,M,"PORTAGG","MEANR").DATES)&lt;/Q&gt;&lt;R&gt;1&lt;/R&gt;&lt;C&gt;1&lt;/C&gt;&lt;D xsi:type="xsd:long"&gt;45534&lt;/D&gt;&lt;/FQL&gt;&lt;FQL&gt;&lt;Q&gt;TRYAU10Y-FDS^PCTCHG(FG_YIELD(0,,,,"YTM"),FG_YIELD(-3AM,,,,"YTM"))&lt;/Q&gt;&lt;R&gt;1&lt;/R&gt;&lt;C&gt;1&lt;/C&gt;&lt;D xsi:type="xsd:double"&gt;-7.534734&lt;/D&gt;&lt;/FQL&gt;&lt;FQL&gt;&lt;Q&gt;EWI^FMA_EVAL_EBIT(LTMA,NOW,NOW,M,"PORTAGG","MEANR")&lt;/Q&gt;&lt;R&gt;1&lt;/R&gt;&lt;C&gt;1&lt;/C&gt;&lt;D xsi:type="xsd:double"&gt;11.4168396123467&lt;/D&gt;&lt;/FQL&gt;&lt;FQL&gt;&lt;Q&gt;EWJ^FMA_DIV_YLD(NTMA,NOW,NOW,M,"PORTAGG","MEANR")&lt;/Q&gt;&lt;R&gt;1&lt;/R&gt;&lt;C&gt;1&lt;/C&gt;&lt;D xsi:type="xsd:double"&gt;2.37519094492877&lt;/D&gt;&lt;/FQL&gt;&lt;FQL&gt;&lt;Q&gt;QQQ^FG_TOTAL_RETURNC(0,-1AM)&lt;/Q&gt;&lt;R&gt;1&lt;/R&gt;&lt;C&gt;1&lt;/C&gt;&lt;D xsi:type="xsd:double"&gt;5.896139&lt;/D&gt;&lt;/FQL&gt;&lt;FQL&gt;&lt;Q&gt;QQQ^FMA_DIV_YLD(NTMA,NOW,NOW,M,"PORTAGG","MEANR")&lt;/Q&gt;&lt;R&gt;1&lt;/R&gt;&lt;C&gt;1&lt;/C&gt;&lt;D xsi:type="xsd:double"&gt;0.835811280943242&lt;/D&gt;&lt;/FQL&gt;&lt;FQL&gt;&lt;Q&gt;GLD^FG_TOTAL_RETURNC(0,-6AM)&lt;/Q&gt;&lt;R&gt;1&lt;/R&gt;&lt;C&gt;1&lt;/C&gt;&lt;D xsi:type="xsd:double"&gt;17.830515&lt;/D&gt;&lt;/FQL&gt;&lt;FQL&gt;&lt;Q&gt;CPALM-FDS^FG_PRICE_CHANGE(0,-1AM)&lt;/Q&gt;&lt;R&gt;1&lt;/R&gt;&lt;C&gt;1&lt;/C&gt;&lt;D xsi:type="xsd:double"&gt;2.31552162849873&lt;/D&gt;&lt;/FQL&gt;&lt;FQL&gt;&lt;Q&gt;EWU^FG_PRICE(0)&lt;/Q&gt;&lt;R&gt;1&lt;/R&gt;&lt;C&gt;1&lt;/C&gt;&lt;D xsi:type="xsd:double"&gt;36.88&lt;/D&gt;&lt;/FQL&gt;&lt;FQL&gt;&lt;Q&gt;EWJ^PERCENT_CHANGE(FMA_EPS(+1,0,,,,"PORTAGG","MEAN"),FMA_EPS(+1,-1AM,,,,"PORTAGG","MEAN"))&lt;/Q&gt;&lt;R&gt;1&lt;/R&gt;&lt;C&gt;1&lt;/C&gt;&lt;D xsi:type="xsd:double"&gt;-7.48963983273666&lt;/D&gt;&lt;/FQL&gt;&lt;FQL&gt;&lt;Q&gt;EWI^PERCENT_CHANGE(FMA_EPS(+1,0,,,,"PORTAGG","MEAN"),FMA_EPS(+1,-3AM,,,,"PORTAGG","MEAN"))&lt;/Q&gt;&lt;R&gt;1&lt;/R&gt;&lt;C&gt;1&lt;/C&gt;&lt;D xsi:type="xsd:double"&gt;-5.87529439421303&lt;/D&gt;&lt;/FQL&gt;&lt;FQL&gt;&lt;Q&gt;ENZL^FG_TOTAL_RETURNC(0,-6AM)&lt;/Q&gt;&lt;R&gt;1&lt;/R&gt;&lt;C&gt;1&lt;/C&gt;&lt;D xsi:type="xsd:double"&gt;11.48752&lt;/D&gt;&lt;/FQL&gt;&lt;FQL&gt;&lt;Q&gt;EWN^FMA_COS_UP("EPS","1M",+1,0,,,"PORTAGG","MEANR")&lt;/Q&gt;&lt;R&gt;1&lt;/R&gt;&lt;C&gt;1&lt;/C&gt;&lt;D xsi:type="xsd:double"&gt;20&lt;/D&gt;&lt;/FQL&gt;&lt;FQL&gt;&lt;Q&gt;EWL^FG_ROE(0)&lt;/Q&gt;&lt;R&gt;1&lt;/R&gt;&lt;C&gt;1&lt;/C&gt;&lt;D xsi:type="xsd:double"&gt;19.3005233973266&lt;/D&gt;&lt;/FQL&gt;&lt;FQL&gt;&lt;Q&gt;REFCATARG-FDS^(SUBARRAY(NOT_NA(NO_REPEAT_F(FG_YIELD(NOW,-10AY,D))),0,1)-SUBARRAY(NOT_NA(NO_REPEAT_F(FG_YIELD(NOW,-10AY,D))),1,1))*100&lt;/Q&gt;&lt;R&gt;1&lt;/R&gt;&lt;C&gt;1&lt;/C&gt;&lt;D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xsi:type="xsd:double"&gt;-25&lt;/D&gt;&lt;/FQL&gt;&lt;FQL&gt;&lt;Q&gt;TRYCA10Y-FDS^PCTCHG(FG_YIELD(0,,,,"YTM"),FG_YIELD(-3AM,,,,"YTM"))&lt;/Q&gt;&lt;R&gt;1&lt;/R&gt;&lt;C&gt;1&lt;/C&gt;&lt;D xsi:type="xsd:double"&gt;-12.277649&lt;/D&gt;&lt;/FQL&gt;&lt;FQL&gt;&lt;Q&gt;TRYAU10Y-FDS^FG_YIELD(0,,,,"YTM")&lt;/Q&gt;&lt;R&gt;1&lt;/R&gt;&lt;C&gt;1&lt;/C&gt;&lt;D xsi:type="xsd:double"&gt;3.927&lt;/D&gt;&lt;/FQL&gt;&lt;FQL&gt;&lt;Q&gt;EWQ^JULIAN(FMA_DIV_YLD(NTMA,NOW,NOW,M,"PORTAGG","MEANR").DATES)&lt;/Q&gt;&lt;R&gt;1&lt;/R&gt;&lt;C&gt;1&lt;/C&gt;&lt;D xsi:type="xsd:long"&gt;45534&lt;/D&gt;&lt;/FQL&gt;&lt;FQL&gt;&lt;Q&gt;CC_JP^IMF_IFS_RCPI_Q(0)&lt;/Q&gt;&lt;R&gt;1&lt;/R&gt;&lt;C&gt;1&lt;/C&gt;&lt;D xsi:type="xsd:double"&gt;2.7266946&lt;/D&gt;&lt;/FQL&gt;&lt;FQL&gt;&lt;Q&gt;EWI^FMA_PCT_ABOVE_MAVG(200,0,,,,"PORTAGG")&lt;/Q&gt;&lt;R&gt;1&lt;/R&gt;&lt;C&gt;1&lt;/C&gt;&lt;D xsi:type="xsd:double"&gt;64&lt;/D&gt;&lt;/FQL&gt;&lt;FQL&gt;&lt;Q&gt;QQQ^P_PRICE(0)/P_PRICE_LOW_PR(0,,,,,,"PRICE","INTRA","52W")-1&lt;/Q&gt;&lt;R&gt;1&lt;/R&gt;&lt;C&gt;1&lt;/C&gt;&lt;D xsi:type="xsd:double"&gt;0.34669197&lt;/D&gt;&lt;/FQL&gt;&lt;FQL&gt;&lt;Q&gt;EWJ^FMA_PCT_ABOVE_MAVG(200,0,,,,"PORTAGG")&lt;/Q&gt;&lt;R&gt;1&lt;/R&gt;&lt;C&gt;1&lt;/C&gt;&lt;D xsi:type="xsd:double"&gt;54.4117647058823&lt;/D&gt;&lt;/FQL&gt;&lt;FQL&gt;&lt;Q&gt;ENZL^FG_TOTAL_RETURNC(0,-3AM)&lt;/Q&gt;&lt;R&gt;1&lt;/R&gt;&lt;C&gt;1&lt;/C&gt;&lt;D xsi:type="xsd:double"&gt;4.948616&lt;/D&gt;&lt;/FQL&gt;&lt;FQL&gt;&lt;Q&gt;EWQ^SIZE(FG_CONSTITUENTS)&lt;/Q&gt;&lt;R&gt;1&lt;/R&gt;&lt;C&gt;1&lt;/C&gt;&lt;D xsi:type="xsd:long"&gt;61&lt;/D&gt;&lt;/FQL&gt;&lt;FQL&gt;&lt;Q&gt;EWJ^FG_ROE(0)&lt;/Q&gt;&lt;R&gt;1&lt;/R&gt;&lt;C&gt;1&lt;/C&gt;&lt;D xsi:type="xsd:double"&gt;9.35286613277184&lt;/D&gt;&lt;/FQL&gt;&lt;FQL&gt;&lt;Q&gt;EWL^FG_PRICE_MAVG(0,,,,200)&lt;/Q&gt;&lt;R&gt;1&lt;/R&gt;&lt;C&gt;1&lt;/C&gt;&lt;D xsi:type="xsd:double"&gt;47.9582&lt;/D&gt;&lt;/FQL&gt;&lt;FQL&gt;&lt;Q&gt;EWD^FG_TOTAL_RETURNC(0,-12AM)&lt;/Q&gt;&lt;R&gt;1&lt;/R&gt;&lt;C&gt;1&lt;/C&gt;&lt;D xsi:type="xsd:double"&gt;27.051222&lt;/D&gt;&lt;/FQL&gt;&lt;FQL&gt;&lt;Q&gt;QQQ^P_PRICE(0)/P_PRICE_HIGH_PR(0,,,,,,"PRICE","INTRA","52W")&lt;/Q&gt;&lt;R&gt;1&lt;/R&gt;&lt;C&gt;1&lt;/C&gt;&lt;D xsi:type="xsd:double"&gt;0.915634&lt;/D&gt;&lt;/FQL&gt;&lt;FQL&gt;&lt;Q&gt;EWG^FG_TOTAL_RETURNC(0,-12AM)&lt;/Q&gt;&lt;R&gt;1&lt;/R&gt;&lt;C&gt;1&lt;/C&gt;&lt;D xsi:type="xsd:double"&gt;21.133923&lt;/D&gt;&lt;/FQL&gt;&lt;FQL&gt;&lt;Q&gt;ENZL^FG_TOTAL_RETURNC(0,-1AM)&lt;/Q&gt;&lt;R&gt;1&lt;/R&gt;&lt;C&gt;1&lt;/C&gt;&lt;D xsi:type="xsd:double"&gt;10.81202&lt;/D&gt;&lt;/FQL&gt;&lt;FQL&gt;&lt;Q&gt;EWQ^FMA_COS_DOWN("EPS","1M",+1,0,,,"PORTAGG","MEANR")&lt;/Q&gt;&lt;R&gt;1&lt;/R&gt;&lt;C&gt;1&lt;/C&gt;&lt;D xsi:type="xsd:double"&gt;27&lt;/D&gt;&lt;/FQL&gt;&lt;FQL&gt;&lt;Q&gt;EWG^FG_ROE(0)&lt;/Q&gt;&lt;R&gt;1&lt;/R&gt;&lt;C&gt;1&lt;/C&gt;&lt;D xsi:type="xsd:double"&gt;10.7729247077161&lt;/D&gt;&lt;/FQL&gt;&lt;FQL&gt;&lt;Q&gt;REFCATARG-FDS^PROPER_NAME(0,,,"SECURITY","NAME")&lt;/Q&gt;&lt;R&gt;1&lt;/R&gt;&lt;C&gt;1&lt;/C&gt;&lt;D xsi:type="xsd:string"&gt;Canada Target Rate&lt;/D&gt;&lt;/FQL&gt;&lt;FQL&gt;&lt;Q&gt;TRYAU10Y-FDS^PCTCHG(FG_YIELD(0,,,,"YTM"),FG_YIELD(-1AM,,,,"YTM"))&lt;/Q&gt;&lt;R&gt;1&lt;/R&gt;&lt;C&gt;1&lt;/C&gt;&lt;D xsi:type="xsd:double"&gt;-3.0848963&lt;/D&gt;&lt;/FQL&gt;&lt;FQL&gt;&lt;Q&gt;TRYNZ10Y-FDS^FG_YIELD(0,,,,"YTM")&lt;/Q&gt;&lt;R&gt;1&lt;/R&gt;&lt;C&gt;1&lt;/C&gt;&lt;D xsi:type="xsd:double"&gt;4.1885&lt;/D&gt;&lt;/FQL&gt;&lt;FQL&gt;&lt;Q&gt;VGK^JULIAN(FMA_DIV_YLD(NTMA,NOW,NOW,M,"PORTAGG","MEANR").DATES)&lt;/Q&gt;&lt;R&gt;1&lt;/R&gt;&lt;C&gt;1&lt;/C&gt;&lt;D xsi:type="xsd:long"&gt;45504&lt;/D&gt;&lt;/FQL&gt;&lt;FQL&gt;&lt;Q&gt;EWJ^FMA_EVAL_EBITDA(NTMA,0,,,"PORTAGG","MEANR")&lt;/Q&gt;&lt;R&gt;1&lt;/R&gt;&lt;C&gt;1&lt;/C&gt;&lt;D xsi:type="xsd:double"&gt;10.0349147031089&lt;/D&gt;&lt;/FQL&gt;&lt;FQL&gt;&lt;Q&gt;ENZL^FMA_EVAL_EBITDA(NTMA,0,,,"PORTAGG","MEANR")&lt;/Q&gt;&lt;R&gt;1&lt;/R&gt;&lt;C&gt;1&lt;/C&gt;&lt;D xsi:type="xsd:double"&gt;12.6675711213606&lt;/D&gt;&lt;/FQL&gt;&lt;FQL&gt;&lt;Q&gt;QQQ^FG_TOTAL_RETURNC(0,-3AM)&lt;/Q&gt;&lt;R&gt;1&lt;/R&gt;&lt;C&gt;1&lt;/C&gt;&lt;D xsi:type="xsd:double"&gt;-0.3773749&lt;/D&gt;&lt;/FQL&gt;&lt;FQL&gt;&lt;Q&gt;W-FDS^FG_PRICE_CHANGE(0,-3AM)&lt;/Q&gt;&lt;R&gt;1&lt;/R&gt;&lt;C&gt;1&lt;/C&gt;&lt;D xsi:type="xsd:double"&gt;-13.2586006957866&lt;/D&gt;&lt;/FQL&gt;&lt;FQL&gt;&lt;Q&gt;EWD^P_PRICE(0)/P_PRICE_LOW_PR(0,,,,,,"PRICE","INTRA","52W")-1&lt;/Q&gt;&lt;R&gt;1&lt;/R&gt;&lt;C&gt;1&lt;/C&gt;&lt;D xsi:type="xsd:double"&gt;0.32084084&lt;/D&gt;&lt;/FQL&gt;&lt;FQL&gt;&lt;Q&gt;EWG^P_PRICE(0)/P_PRICE_LOW_PR(0,,,,,,"PRICE","INTRA","52W")-1&lt;/Q&gt;&lt;R&gt;1&lt;/R&gt;&lt;C&gt;1&lt;/C&gt;&lt;D xsi:type="xsd:double"&gt;0.30580842&lt;/D&gt;&lt;/FQL&gt;&lt;FQL&gt;&lt;Q&gt;ENZL^PERCENT_CHANGE(FMA_EPS(+1,0,,,,"PORTAGG","MEAN"),FMA_EPS(+1,-3AM,,,,"PORTAGG","MEAN"))&lt;/Q&gt;&lt;R&gt;1&lt;/R&gt;&lt;C&gt;1&lt;/C&gt;&lt;D xsi:type="xsd:double"&gt;-5.95379592078724&lt;/D&gt;&lt;/FQL&gt;&lt;FQL&gt;&lt;Q&gt;CC_SE^IMF_IFS_RCPI_Q(0)&lt;/Q&gt;&lt;R&gt;1&lt;/R&gt;&lt;C&gt;1&lt;/C&gt;&lt;D xsi:type="xsd:double"&gt;3.39215&lt;/D&gt;&lt;/FQL&gt;&lt;FQL&gt;&lt;Q&gt;ENZL^FMA_PE(NTMA,0,,,"PORTAGG","MEANR")&lt;/Q&gt;&lt;R&gt;1&lt;/R&gt;&lt;C&gt;1&lt;/C&gt;&lt;D xsi:type="xsd:double"&gt;26.9675453654667&lt;/D&gt;&lt;/FQL&gt;&lt;FQL&gt;&lt;Q&gt;CC_DE^IMF_IFS_RCPI_Q(0)&lt;/Q&gt;&lt;R&gt;1&lt;/R&gt;&lt;C&gt;1&lt;/C&gt;&lt;D xsi:type="xsd:double"&gt;2.2863681&lt;/D&gt;&lt;/FQL&gt;&lt;FQL&gt;&lt;Q&gt;BRENT-FDS^FG_PRICE_CHANGE(0,-6AM)&lt;/Q&gt;&lt;R&gt;1&lt;/R&gt;&lt;C&gt;1&lt;/C&gt;&lt;D xsi:type="xsd:double"&gt;0&lt;/D&gt;&lt;/FQL&gt;&lt;FQL&gt;&lt;Q&gt;EWL^FG_PRICE_MAVG(0,,,,60)&lt;/Q&gt;&lt;R&gt;1&lt;/R&gt;&lt;C&gt;1&lt;/C&gt;&lt;D xsi:type="xsd:double"&gt;49.90867&lt;/D&gt;&lt;/FQL&gt;&lt;FQL&gt;&lt;Q&gt;URTH^FG_TOTAL_RETURNC(0,-12AM)&lt;/Q&gt;&lt;R&gt;1&lt;/R&gt;&lt;C&gt;1&lt;/C&gt;&lt;D xsi:type="xsd:double"&gt;21.936249&lt;/D&gt;&lt;/FQL&gt;&lt;FQL&gt;&lt;Q&gt;EWD^FG_TOTAL_RETURNC(0,-1AM)&lt;/Q&gt;&lt;R&gt;1&lt;/R&gt;&lt;C&gt;1&lt;/C&gt;&lt;D xsi:type="xsd:double"&gt;7.2222233&lt;/D&gt;&lt;/FQL&gt;&lt;FQL&gt;&lt;Q&gt;EWG^P_PRICE(0)/P_PRICE_HIGH_PR(0,,,,,,"PRICE","INTRA","52W")&lt;/Q&gt;&lt;R&gt;1&lt;/R&gt;&lt;C&gt;1&lt;/C&gt;&lt;D xsi:type="xsd:double"&gt;0.98511326&lt;/D&gt;&lt;/FQL&gt;&lt;FQL&gt;&lt;Q&gt;ENZL^PERCENT_CHANGE(FMA_EPS(+1,0,,,,"PORTAGG","MEAN"),FMA_EPS(+1,-1AM,,,,"PORTAGG","MEAN"))&lt;/Q&gt;&lt;R&gt;1&lt;/R&gt;&lt;C&gt;1&lt;/C&gt;&lt;D xsi:type="xsd:double"&gt;1.44650840599235&lt;/D&gt;&lt;/FQL&gt;&lt;FQL&gt;&lt;Q&gt;SPY^SIZE(FG_CONSTITUENTS)&lt;/Q&gt;&lt;R&gt;1&lt;/R&gt;&lt;C&gt;1&lt;/C&gt;&lt;D xsi:type="xsd:long"&gt;503&lt;/D&gt;&lt;/FQL&gt;&lt;FQL&gt;&lt;Q&gt;EWA^FG_ROE(0)&lt;/Q&gt;&lt;R&gt;1&lt;/R&gt;&lt;C&gt;1&lt;/C&gt;&lt;D xsi:type="xsd:double"&gt;12.6181421006384&lt;/D&gt;&lt;/FQL&gt;&lt;FQL&gt;&lt;Q&gt;GLD^P_PRICE(0)/P_PRICE_HIGH_PR(0,,,USD,,,"PRICE","INTRA","52W")&lt;/Q&gt;&lt;R&gt;1&lt;/R&gt;&lt;C&gt;1&lt;/C&gt;&lt;D xsi:type="xsd:double"&gt;0.99290633&lt;/D&gt;&lt;/FQL&gt;&lt;FQL&gt;&lt;Q&gt;QQQ^FMA_PE(LTM,0,,,"PORTAGG","MEANR")&lt;/Q&gt;&lt;R&gt;1&lt;/R&gt;&lt;C&gt;1&lt;/C&gt;&lt;D xsi:type="xsd:double"&gt;33.9090413039807&lt;/D&gt;&lt;/FQL&gt;&lt;FQL&gt;&lt;Q&gt;BRENT-FDS^FG_PRICE_CHANGE(0,-3AM)&lt;/Q&gt;&lt;R&gt;1&lt;/R&gt;&lt;C&gt;1&lt;/C&gt;&lt;D xsi:type="xsd:double"&gt;0&lt;/D&gt;&lt;/FQL&gt;&lt;FQL&gt;&lt;Q&gt;EWL^FG_PRICE_MAVG(0,,,,30)&lt;/Q&gt;&lt;R&gt;1&lt;/R&gt;&lt;C&gt;1&lt;/C&gt;&lt;D xsi:type="xsd:double"&gt;50.840332&lt;/D&gt;&lt;/FQL&gt;&lt;FQL&gt;&lt;Q&gt;URTH^P_PRICE(0)/P_PRICE_LOW_PR(0,,,,,,"PRICE","INTRA","52W")-1&lt;/Q&gt;&lt;R&gt;1&lt;/R&gt;&lt;C&gt;1&lt;/C&gt;&lt;D xsi:type="xsd:double"&gt;0.30941594&lt;/D&gt;&lt;/FQL&gt;&lt;FQL&gt;&lt;Q&gt;EWD^PERCENT_CHANGE(FMA_EPS(+1,0,,,,"PORTAGG","MEAN"),FMA_EPS(+1,-3AM,,,,"PORTAGG","MEAN"))&lt;/Q&gt;&lt;R&gt;1&lt;/R&gt;&lt;C&gt;1&lt;/C&gt;&lt;D xsi:type="xsd:double"&gt;-6.27307039353762&lt;/D&gt;&lt;/FQL&gt;&lt;FQL&gt;&lt;Q&gt;REFAUCASH-FDS^PROPER_NAME(0,,,"SECURITY","NAME")&lt;/Q&gt;&lt;R&gt;1&lt;/R&gt;&lt;C&gt;1&lt;/C&gt;&lt;D xsi:type="xsd:string"&gt;Australia Target Cash Rate&lt;/D&gt;&lt;/FQL&gt;&lt;FQL&gt;&lt;Q&gt;EWI^FG_FCF_YIELD_NTM(0)&lt;/Q&gt;&lt;R&gt;1&lt;/R&gt;&lt;C&gt;1&lt;/C&gt;&lt;D xsi:type="xsd:double"&gt;5.30046317301631&lt;/D&gt;&lt;/FQL&gt;&lt;FQL&gt;&lt;Q&gt;BRENT-FDS^FG_PRICE_CHANGE(0,-1AM)&lt;/Q&gt;&lt;R&gt;1&lt;/R&gt;&lt;C&gt;1&lt;/C&gt;&lt;D xsi:type="xsd:double"&gt;0&lt;/D&gt;&lt;/FQL&gt;&lt;FQL&gt;&lt;Q&gt;EWJ^FG_PRICE_MAVG(0,,,,200)&lt;/Q&gt;&lt;R&gt;1&lt;/R&gt;&lt;C&gt;1&lt;/C&gt;&lt;D xsi:type="xsd:double"&gt;67.5858&lt;/D&gt;&lt;/FQL&gt;&lt;FQL&gt;&lt;Q&gt;URTH^FG_TOTAL_RETURNC(0,-6AM)&lt;/Q&gt;&lt;R&gt;1&lt;/R&gt;&lt;C&gt;1&lt;/C&gt;&lt;D xsi:type="xsd:double"&gt;7.9444647&lt;/D&gt;&lt;/FQL&gt;&lt;FQL&gt;&lt;Q&gt;EWD^PERCENT_CHANGE(FMA_EPS(+1,0,,,,"PORTAGG","MEAN"),FMA_EPS(+1,-1AM,,,,"PORTAGG","MEAN"))&lt;/Q&gt;&lt;R&gt;1&lt;/R&gt;&lt;C&gt;1&lt;/C&gt;&lt;D xsi:type="xsd:double"&gt;-0.0208055841164892&lt;/D&gt;&lt;/FQL&gt;&lt;FQL&gt;&lt;Q&gt;QQQ^PERCENT_CHANGE(FMA_EPS(+1,0,,,,"PORTAGG","MEAN"),FMA_EPS(+1,-3AM,,,,"PORTAGG","MEAN"))&lt;/Q&gt;&lt;R&gt;1&lt;/R&gt;&lt;C&gt;1&lt;/C&gt;&lt;D xsi:type="xsd:double"&gt;-2.72843140711329&lt;/D&gt;&lt;/FQL&gt;&lt;FQL&gt;&lt;Q&gt;EWG^FG_TOTAL_RETURNC(0,-6AM)&lt;/Q&gt;&lt;R&gt;1&lt;/R&gt;&lt;C&gt;1&lt;/C&gt;&lt;D xsi:type="xsd:double"&gt;7.954669&lt;/D&gt;&lt;/FQL&gt;&lt;FQL&gt;&lt;Q&gt;ENZL^FMA_PCT_ABOVE_MAVG(200,0,,,,"PORTAGG")&lt;/Q&gt;&lt;R&gt;1&lt;/R&gt;&lt;C&gt;1&lt;/C&gt;&lt;D xsi:type="xsd:double"&gt;35.7142857142857&lt;/D&gt;&lt;/FQL&gt;&lt;FQL&gt;&lt;Q&gt;SPY^FMA_COS_DOWN("EPS","1M",+1,0,,,"PORTAGG","MEANR")&lt;/Q&gt;&lt;R&gt;1&lt;/R&gt;&lt;C&gt;1&lt;/C&gt;&lt;D xsi:type="xsd:double"&gt;149&lt;/D&gt;&lt;/FQL&gt;&lt;FQL&gt;&lt;Q&gt;ENZL^FG_ROE(0)&lt;/Q&gt;&lt;R&gt;1&lt;/R&gt;&lt;C&gt;1&lt;/C&gt;&lt;D xsi:type="xsd:double"&gt;3.51387626668944&lt;/D&gt;&lt;/FQL&gt;&lt;FQL&gt;&lt;Q&gt;REFSEREPO-FDS^PROPER_NAME(0,,,"SECURITY","NAME")&lt;/Q&gt;&lt;R&gt;1&lt;/R&gt;&lt;C&gt;1&lt;/C&gt;&lt;D xsi:type="xsd:string"&gt;Sweden Repo Rate&lt;/D&gt;&lt;/FQL&gt;&lt;FQL&gt;&lt;Q&gt;REFNZOCR-FDS^(SUBARRAY(NOT_NA(NO_REPEAT_F(FG_YIELD(NOW,-10AY,D))),0,1)-SUBARRAY(NOT_NA(NO_REPEAT_F(FG_YIELD(NOW,-10AY,D))),1,1))*100&lt;/Q&gt;&lt;R&gt;1&lt;/R&gt;&lt;C&gt;1&lt;/C&gt;&lt;D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xsi:type="xsd:double"&gt;-25&lt;/D&gt;&lt;/FQL&gt;&lt;FQL&gt;&lt;Q&gt;CC_NL^IMF_IFS_RCPI_Q(0)&lt;/Q&gt;&lt;R&gt;1&lt;/R&gt;&lt;C&gt;1&lt;/C&gt;&lt;D xsi:type="xsd:double"&gt;2.888117&lt;/D&gt;&lt;/FQL&gt;&lt;FQL&gt;&lt;Q&gt;EWI^FMA_DIV_YLD(NTMA,NOW,NOW,M,"PORTAGG","MEANR")&lt;/Q&gt;&lt;R&gt;1&lt;/R&gt;&lt;C&gt;1&lt;/C&gt;&lt;D xsi:type="xsd:double"&gt;5.27575321771592&lt;/D&gt;&lt;/FQL&gt;&lt;FQL&gt;&lt;Q&gt;SPY^FMA_DIV_YLD(NTMA,NOW,NOW,M,"PORTAGG","MEANR")&lt;/Q&gt;&lt;R&gt;1&lt;/R&gt;&lt;C&gt;1&lt;/C&gt;&lt;D xsi:type="xsd:double"&gt;1.37396147725107&lt;/D&gt;&lt;/FQL&gt;&lt;FQL&gt;&lt;Q&gt;ENZL^FMA_PE(LTM,0,,,"PORTAGG","MEANR")&lt;/Q&gt;&lt;R&gt;1&lt;/R&gt;&lt;C&gt;1&lt;/C&gt;&lt;D xsi:type="xsd:double"&gt;48.9424143266385&lt;/D&gt;&lt;/FQL&gt;&lt;FQL&gt;&lt;Q&gt;EWJ^FMA_PE(LTM,0,,,"PORTAGG","MEANR")&lt;/Q&gt;&lt;R&gt;1&lt;/R&gt;&lt;C&gt;1&lt;/C&gt;&lt;D xsi:type="xsd:double"&gt;17.5895208462931&lt;/D&gt;&lt;/FQL&gt;&lt;FQL&gt;&lt;Q&gt;EWJ^JULIAN(FMA_DIV_YLD(NTMA,NOW,NOW,M,"PORTAGG","MEANR").DATES)&lt;/Q&gt;&lt;R&gt;1&lt;/R&gt;&lt;C&gt;1&lt;/C&gt;&lt;D xsi:type="xsd:long"&gt;45534&lt;/D&gt;&lt;/FQL&gt;&lt;FQL&gt;&lt;Q&gt;UUP^FG_TOTAL_RETURNC(0,-3AM)&lt;/Q&gt;&lt;R&gt;1&lt;/R&gt;&lt;C&gt;1&lt;/C&gt;&lt;D xsi:type="xsd:double"&gt;-1.5050769&lt;/D&gt;&lt;/FQL&gt;&lt;FQL&gt;&lt;Q&gt;TRYNL10Y-FDS^FG_YIELD_NAME&lt;/Q&gt;&lt;R&gt;1&lt;/R&gt;&lt;C&gt;1&lt;/C&gt;&lt;D xsi:type="xsd:string"&gt;Netherlands Benchmark Bond - 10 Year&lt;/D&gt;&lt;/FQL&gt;&lt;FQL&gt;&lt;Q&gt;REFNZOCR-FDS^PROPER_NAME(0,,,"SECURITY","NAME")&lt;/Q&gt;&lt;R&gt;1&lt;/R&gt;&lt;C&gt;1&lt;/C&gt;&lt;D xsi:type="xsd:string"&gt;New Zealand Official Cash Rate&lt;/D&gt;&lt;/FQL&gt;&lt;FQL&gt;&lt;Q&gt;TRYFR10Y-FDS^FG_YIELD(0,,,,"YTM")&lt;/Q&gt;&lt;R&gt;1&lt;/R&gt;&lt;C&gt;1&lt;/C&gt;&lt;D xsi:type="xsd:double"&gt;2.927&lt;/D&gt;&lt;/FQL&gt;&lt;FQL&gt;&lt;Q&gt;EWJ^FG_PRICE_MAVG(0,,,,60)&lt;/Q&gt;&lt;R&gt;1&lt;/R&gt;&lt;C&gt;1&lt;/C&gt;&lt;D xsi:type="xsd:double"&gt;68.81033&lt;/D&gt;&lt;/FQL&gt;&lt;FQL&gt;&lt;Q&gt;URTH^FG_TOTAL_RETURNC(0,-3AM)&lt;/Q&gt;&lt;R&gt;1&lt;/R&gt;&lt;C&gt;1&lt;/C&gt;&lt;D xsi:type="xsd:double"&gt;2.6116133&lt;/D&gt;&lt;/FQL&gt;&lt;FQL&gt;&lt;Q&gt;EWD^FMA_PCT_ABOVE_MAVG(200,0,,,,"PORTAGG")&lt;/Q&gt;&lt;R&gt;1&lt;/R&gt;&lt;C&gt;1&lt;/C&gt;&lt;D xsi:type="xsd:double"&gt;68.1818181818182&lt;/D&gt;&lt;/FQL&gt;&lt;FQL&gt;&lt;Q&gt;TRYIT10Y-FDS^FG_YIELD(0,,,,"YTM")&lt;/Q&gt;&lt;R&gt;1&lt;/R&gt;&lt;C&gt;1&lt;/C&gt;&lt;D xsi:type="xsd:double"&gt;3.566&lt;/D&gt;&lt;/FQL&gt;&lt;FQL&gt;&lt;Q&gt;CC_FR^IMF_IFS_RCPI_Q(0)&lt;/Q&gt;&lt;R&gt;1&lt;/R&gt;&lt;C&gt;1&lt;/C&gt;&lt;D xsi:type="xsd:double"&gt;2.2093682&lt;/D&gt;&lt;/FQL&gt;&lt;FQL&gt;&lt;Q&gt;EWI^FMA_PE(NTMA,0,,,"PORTAGG","MEANR")&lt;/Q&gt;&lt;R&gt;1&lt;/R&gt;&lt;C&gt;1&lt;/C&gt;&lt;D xsi:type="xsd:double"&gt;9.98276272410465&lt;/D&gt;&lt;/FQL&gt;&lt;FQL&gt;&lt;Q&gt;SPY^FMA_PE(NTMA,0,,,"PORTAGG","MEANR")&lt;/Q&gt;&lt;R&gt;1&lt;/R&gt;&lt;C&gt;1&lt;/C&gt;&lt;D xsi:type="xsd:double"&gt;20.7598960917396&lt;/D&gt;&lt;/FQL&gt;&lt;FQL&gt;&lt;Q&gt;ENZL^JULIAN(FMA_DIV_YLD(NTMA,NOW,NOW,M,"PORTAGG","MEANR").DATES)&lt;/Q&gt;&lt;R&gt;1&lt;/R&gt;&lt;C&gt;1&lt;/C&gt;&lt;D xsi:type="xsd:long"&gt;45534&lt;/D&gt;&lt;/FQL&gt;&lt;FQL&gt;&lt;Q&gt;UUP^FG_TOTAL_RETURNC(0,-6AM)&lt;/Q&gt;&lt;R&gt;1&lt;/R&gt;&lt;C&gt;1&lt;/C&gt;&lt;D xsi:type="xsd:double"&gt;0.46411753&lt;/D&gt;&lt;/FQL&gt;&lt;FQL&gt;&lt;Q&gt;EWJ^P_PRICE(0)/P_PRICE_HIGH_PR(0,,,USD,,,"PRICE","INTRA","52W")&lt;/Q&gt;&lt;R&gt;1&lt;/R&gt;&lt;C&gt;1&lt;/C&gt;&lt;D xsi:type="xsd:double"&gt;0.9758729&lt;/D&gt;&lt;/FQL&gt;&lt;FQL&gt;&lt;Q&gt;SPY^JULIAN(FMA_DIV_YLD(NTMA,NOW,NOW,M,"PORTAGG","MEANR").DATES)&lt;/Q&gt;&lt;R&gt;1&lt;/R&gt;&lt;C&gt;1&lt;/C&gt;&lt;D xsi:type="xsd:long"&gt;45534&lt;/D&gt;&lt;/FQL&gt;&lt;FQL&gt;&lt;Q&gt;COPP-FDS^MAX(FG_PRICE(0,-5AY))&lt;/Q&gt;&lt;R&gt;1&lt;/R&gt;&lt;C&gt;1&lt;/C&gt;&lt;D xsi:type="xsd:double"&gt;5.119&lt;/D&gt;&lt;/FQL&gt;&lt;FQL&gt;&lt;Q&gt;EWJ^FG_PRICE_MAVG(0,,,,30)&lt;/Q&gt;&lt;R&gt;1&lt;/R&gt;&lt;C&gt;1&lt;/C&gt;&lt;D xsi:type="xsd:double"&gt;68.708336&lt;/D&gt;&lt;/FQL&gt;&lt;FQL&gt;&lt;Q&gt;URTH^FG_TOTAL_RETURNC(0,-1AM)&lt;/Q&gt;&lt;R&gt;1&lt;/R&gt;&lt;C&gt;1&lt;/C&gt;&lt;D xsi:type="xsd:double"&gt;6.760025&lt;/D&gt;&lt;/FQL&gt;&lt;FQL&gt;&lt;Q&gt;EWN^FG_TOTAL_RETURNC(0,-12AM)&lt;/Q&gt;&lt;R&gt;1&lt;/R&gt;&lt;C&gt;1&lt;/C&gt;&lt;D xsi:type="xsd:double"&gt;22.169054&lt;/D&gt;&lt;/FQL&gt;&lt;FQL&gt;&lt;Q&gt;QQQ^PERCENT_CHANGE(FMA_EPS(+1,0,,,,"PORTAGG","MEAN"),FMA_EPS(+1,-1AM,,,,"PORTAGG","MEAN"))&lt;/Q&gt;&lt;R&gt;1&lt;/R&gt;&lt;C&gt;1&lt;/C&gt;&lt;D xsi:type="xsd:double"&gt;-1.38639509763425&lt;/D&gt;&lt;/FQL&gt;&lt;FQL&gt;&lt;Q&gt;EWG^FG_TOTAL_RETURNC(0,-3AM)&lt;/Q&gt;&lt;R&gt;1&lt;/R&gt;&lt;C&gt;1&lt;/C&gt;&lt;D xsi:type="xsd:double"&gt;2.4031043&lt;/D&gt;&lt;/FQL&gt;&lt;FQL&gt;&lt;Q&gt;FXI^SIZE(FG_CONSTITUENTS)&lt;/Q&gt;&lt;R&gt;1&lt;/R&gt;&lt;C&gt;1&lt;/C&gt;&lt;D xsi:type="xsd:long"&gt;52&lt;/D&gt;&lt;/FQL&gt;&lt;FQL&gt;&lt;Q&gt;SPY^FMA_COS_UP("EPS","1M",+1,0,,,"PORTAGG","MEANR")&lt;/Q&gt;&lt;R&gt;1&lt;/R&gt;&lt;C&gt;1&lt;/C&gt;&lt;D xsi:type="xsd:double"&gt;194&lt;/D&gt;&lt;/FQL&gt;&lt;FQL&gt;&lt;Q&gt;TRYIT10Y-FDS^FG_YIELD_NAME&lt;/Q&gt;&lt;R&gt;1&lt;/R&gt;&lt;C&gt;1&lt;/C&gt;&lt;D xsi:type="xsd:string"&gt;Italy Benchmark Bond - 10 Year&lt;/D&gt;&lt;/FQL&gt;&lt;FQL&gt;&lt;Q&gt;REFNZOCR-FDS^FG_YIELD(NOW,,,0)&lt;/Q&gt;&lt;R&gt;1&lt;/R&gt;&lt;C&gt;1&lt;/C&gt;&lt;D xsi:type="xsd:double"&gt;5.25&lt;/D&gt;&lt;/FQL&gt;&lt;FQL&gt;&lt;Q&gt;CC_US^IMF_IFS_RCPI_Q(0)&lt;/Q&gt;&lt;R&gt;1&lt;/R&gt;&lt;C&gt;1&lt;/C&gt;&lt;D xsi:type="xsd:double"&gt;3.19889&lt;/D&gt;&lt;/FQL&gt;&lt;FQL&gt;&lt;Q&gt;EWI^FMA_PE(LTM,0,,,"PORTAGG","MEANR")&lt;/Q&gt;&lt;R&gt;1&lt;/R&gt;&lt;C&gt;1&lt;/C&gt;&lt;D xsi:type="xsd:double"&gt;11.4693981881153&lt;/D&gt;&lt;/FQL&gt;&lt;FQL&gt;&lt;Q&gt;SPY^FMA_PE(LTM,0,,,"PORTAGG","MEANR")&lt;/Q&gt;&lt;R&gt;1&lt;/R&gt;&lt;C&gt;1&lt;/C&gt;&lt;D xsi:type="xsd:double"&gt;25.7883234443925&lt;/D&gt;&lt;/FQL&gt;&lt;FQL&gt;&lt;Q&gt;EWD^FG_FCF_YIELD_NTM(0)&lt;/Q&gt;&lt;R&gt;1&lt;/R&gt;&lt;C&gt;1&lt;/C&gt;&lt;D xsi:type="xsd:double"&gt;5.05042862696863&lt;/D&gt;&lt;/FQL&gt;&lt;FQL&gt;&lt;Q&gt;EWQ^FMA_RBICS_REV_CURRENT(30, LOC, "PORTAGG")&lt;/Q&gt;&lt;R&gt;1&lt;/R&gt;&lt;C&gt;1&lt;/C&gt;&lt;D xsi:type="xsd:double"&gt;11.5988441524133&lt;/D&gt;&lt;/FQL&gt;&lt;FQL&gt;&lt;Q&gt;EWG^FG_PRICE(0)&lt;/Q&gt;&lt;R&gt;1&lt;/R&gt;&lt;C&gt;1&lt;/C&gt;&lt;D xsi:type="xsd:double"&gt;32.26&lt;/D&gt;&lt;/FQL&gt;&lt;FQL&gt;&lt;Q&gt;VWO^P_PRICE(0)/P_PRICE_LOW_PR(0,,,,,,"PRICE","INTRA","52W")-1&lt;/Q&gt;&lt;R&gt;1&lt;/R&gt;&lt;C&gt;1&lt;/C&gt;&lt;D xsi:type="xsd:double"&gt;0.17848074&lt;/D&gt;&lt;/FQL&gt;&lt;FQL&gt;&lt;Q&gt;EWN^P_PRICE(0)/P_PRICE_LOW_PR(0,,,,,,"PRICE","INTRA","52W")-1&lt;/Q&gt;&lt;R&gt;1&lt;/R&gt;&lt;C&gt;1&lt;/C&gt;&lt;D xsi:type="xsd:double"&gt;0.34306967&lt;/D&gt;&lt;/FQL&gt;&lt;FQL&gt;&lt;Q&gt;EWG^FG_TOTAL_RETURNC(0,-1AM)&lt;/Q&gt;&lt;R&gt;1&lt;/R&gt;&lt;C&gt;1&lt;/C&gt;&lt;D xsi:type="xsd:double"&gt;9.133959&lt;/D&gt;&lt;/FQL&gt;&lt;FQL&gt;&lt;Q&gt;FXI^FMA_COS_DOWN("EPS","1M",+1,0,,,"PORTAGG","MEANR")&lt;/Q&gt;&lt;R&gt;1&lt;/R&gt;&lt;C&gt;1&lt;/C&gt;&lt;D xsi:type="xsd:double"&gt;21&lt;/D&gt;&lt;/FQL&gt;&lt;FQL&gt;&lt;Q&gt;QQQ^SIZE(FG_CONSTITUENTS)&lt;/Q&gt;&lt;R&gt;1&lt;/R&gt;&lt;C&gt;1&lt;/C&gt;&lt;D xsi:type="xsd:long"&gt;102&lt;/D&gt;&lt;/FQL&gt;&lt;FQL&gt;&lt;Q&gt;EWI^JULIAN(FMA_DIV_YLD(NTMA,NOW,NOW,M,"PORTAGG","MEANR").DATES)&lt;/Q&gt;&lt;R&gt;1&lt;/R&gt;&lt;C&gt;1&lt;/C&gt;&lt;D xsi:type="xsd:long"&gt;45534&lt;/D&gt;&lt;/FQL&gt;&lt;FQL&gt;&lt;Q&gt;EWG^FMA_PE(NTMA,0,,,"PORTAGG","MEANR")&lt;/Q&gt;&lt;R&gt;1&lt;/R&gt;&lt;C&gt;1&lt;/C&gt;&lt;D xsi:type="xsd:double"&gt;12.1168514853677&lt;/D&gt;&lt;/FQL&gt;&lt;FQL&gt;&lt;Q&gt;COPP-FDS^FG_PRICE_CHANGE(0,-3AM)&lt;/Q&gt;&lt;R&gt;1&lt;/R&gt;&lt;C&gt;1&lt;/C&gt;&lt;D xsi:type="xsd:double"&gt;-11.7328715228921&lt;/D&gt;&lt;/FQL&gt;&lt;FQL&gt;&lt;Q&gt;EWC^FG_PRICE_MAVG(0,,,,200)&lt;/Q&gt;&lt;R&gt;1&lt;/R&gt;&lt;C&gt;1&lt;/C&gt;&lt;D xsi:type="xsd:double"&gt;37.274&lt;/D&gt;&lt;/FQL&gt;&lt;FQL&gt;&lt;Q&gt;VWO^P_PRICE(0)/P_PRICE_HIGH_PR(0,,,,,,"PRICE","INTRA","52W")&lt;/Q&gt;&lt;R&gt;1&lt;/R&gt;&lt;C&gt;1&lt;/C&gt;&lt;D xsi:type="xsd:double"&gt;0.96533626&lt;/D&gt;&lt;/FQL&gt;&lt;FQL&gt;&lt;Q&gt;QQQ^FMA_PCT_ABOVE_MAVG(200,0,,,,"PORTAGG")&lt;/Q&gt;&lt;R&gt;1&lt;/R&gt;&lt;C&gt;1&lt;/C&gt;&lt;D xsi:type="xsd:double"&gt;57.843137254902&lt;/D&gt;&lt;/FQL&gt;&lt;FQL&gt;&lt;Q&gt;EWG^PERCENT_CHANGE(FMA_EPS(+1,0,,,,"PORTAGG","MEAN"),FMA_EPS(+1,-3AM,,,,"PORTAGG","MEAN"))&lt;/Q&gt;&lt;R&gt;1&lt;/R&gt;&lt;C&gt;1&lt;/C&gt;&lt;D xsi:type="xsd:double"&gt;-2.52250310383469&lt;/D&gt;&lt;/FQL&gt;&lt;FQL&gt;&lt;Q&gt;FXI^FMA_COS_UP("EPS","1M",+1,0,,,"PORTAGG","MEANR")&lt;/Q&gt;&lt;R&gt;1&lt;/R&gt;&lt;C&gt;1&lt;/C&gt;&lt;D xsi:type="xsd:double"&gt;25&lt;/D&gt;&lt;/FQL&gt;&lt;FQL&gt;&lt;Q&gt;QQQ^FMA_COS_DOWN("EPS","1M",+1,0,,,"PORTAGG","MEANR")&lt;/Q&gt;&lt;R&gt;1&lt;/R&gt;&lt;C&gt;1&lt;/C&gt;&lt;D xsi:type="xsd:double"&gt;32&lt;/D&gt;&lt;/FQL&gt;&lt;FQL&gt;&lt;Q&gt;TIOS-FDS^FG_PRICE_CHANGE(0,-6AM)&lt;/Q&gt;&lt;R&gt;1&lt;/R&gt;&lt;C&gt;1&lt;/C&gt;&lt;D xsi:type="xsd:double"&gt;-21.435332587557&lt;/D&gt;&lt;/FQL&gt;&lt;FQL&gt;&lt;Q&gt;EWC^FG_PRICE_MAVG(0,,,,60)&lt;/Q&gt;&lt;R&gt;1&lt;/R&gt;&lt;C&gt;1&lt;/C&gt;&lt;D xsi:type="xsd:double"&gt;38.209667&lt;/D&gt;&lt;/FQL&gt;&lt;FQL&gt;&lt;Q&gt;EWN^P_PRICE(0)/P_PRICE_HIGH_PR(0,,,,,,"PRICE","INTRA","52W")&lt;/Q&gt;&lt;R&gt;1&lt;/R&gt;&lt;C&gt;1&lt;/C&gt;&lt;D xsi:type="xsd:double"&gt;0.91910243&lt;/D&gt;&lt;/FQL&gt;&lt;FQL&gt;&lt;Q&gt;EWU^FG_TOTAL_RETURNC(0,-12AM)&lt;/Q&gt;&lt;R&gt;1&lt;/R&gt;&lt;C&gt;1&lt;/C&gt;&lt;D xsi:type="xsd:double"&gt;21.235107&lt;/D&gt;&lt;/FQL&gt;&lt;FQL&gt;&lt;Q&gt;EWG^PERCENT_CHANGE(FMA_EPS(+1,0,,,,"PORTAGG","MEAN"),FMA_EPS(+1,-1AM,,,,"PORTAGG","MEAN"))&lt;/Q&gt;&lt;R&gt;1&lt;/R&gt;&lt;C&gt;1&lt;/C&gt;&lt;D xsi:type="xsd:double"&gt;1.01102282841356&lt;/D&gt;&lt;/FQL&gt;&lt;FQL&gt;&lt;Q&gt;QQQ^FMA_COS_UP("EPS","1M",+1,0,,,"PORTAGG","MEANR")&lt;/Q&gt;&lt;R&gt;1&lt;/R&gt;&lt;C&gt;1&lt;/C&gt;&lt;D xsi:type="xsd:double"&gt;43&lt;/D&gt;&lt;/FQL&gt;&lt;FQL&gt;&lt;Q&gt;TRYFR10Y-FDS^FG_YIELD_NAME&lt;/Q&gt;&lt;R&gt;1&lt;/R&gt;&lt;C&gt;1&lt;/C&gt;&lt;D xsi:type="xsd:string"&gt;France Benchmark Bond - 10 Year&lt;/D&gt;&lt;/FQL&gt;&lt;FQL&gt;&lt;Q&gt;TIOS-FDS^FG_PRICE_CHANGE(0,-3AM)&lt;/Q&gt;&lt;R&gt;1&lt;/R&gt;&lt;C&gt;1&lt;/C&gt;&lt;D xsi:type="xsd:double"&gt;-14.6888432068772&lt;/D&gt;&lt;/FQL&gt;&lt;FQL&gt;&lt;Q&gt;EWC^FG_PRICE(0)&lt;/Q&gt;&lt;R&gt;1&lt;/R&gt;&lt;C&gt;1&lt;/C&gt;&lt;D xsi:type="xsd:double"&gt;39.78&lt;/D&gt;&lt;/FQL&gt;&lt;FQL&gt;&lt;Q&gt;EWU^P_PRICE(0)/P_PRICE_LOW_PR(0,,,,,,"PRICE","INTRA","52W")-1&lt;/Q&gt;&lt;R&gt;1&lt;/R&gt;&lt;C&gt;1&lt;/C&gt;&lt;D xsi:type="xsd:double"&gt;0.22362316&lt;/D&gt;&lt;/FQL&gt;&lt;FQL&gt;&lt;Q&gt;EWG^FMA_PCT_ABOVE_MAVG(200,0,,,,"PORTAGG")&lt;/Q&gt;&lt;R&gt;1&lt;/R&gt;&lt;C&gt;1&lt;/C&gt;&lt;D xsi:type="xsd:double"&gt;56.8965517241379&lt;/D&gt;&lt;/FQL&gt;&lt;FQL&gt;&lt;Q&gt;EWU^SIZE(FG_CONSTITUENTS)&lt;/Q&gt;&lt;R&gt;1&lt;/R&gt;&lt;C&gt;1&lt;/C&gt;&lt;D xsi:type="xsd:long"&gt;79&lt;/D&gt;&lt;/FQL&gt;&lt;FQL&gt;&lt;Q&gt;EWG^FG_FCF_YIELD_NTM(0)&lt;/Q&gt;&lt;R&gt;1&lt;/R&gt;&lt;C&gt;1&lt;/C&gt;&lt;D xsi:type="xsd:double"&gt;5.74996330097924&lt;/D&gt;&lt;/FQL&gt;&lt;FQL&gt;&lt;Q&gt;TIOS-FDS^FG_PRICE_CHANGE(0,-1AM)&lt;/Q&gt;&lt;R&gt;1&lt;/R&gt;&lt;C&gt;1&lt;/C&gt;&lt;D xsi:type="xsd:double"&gt;-12.363217508159&lt;/D&gt;&lt;/FQL&gt;&lt;FQL&gt;&lt;Q&gt;EWN^FG_TOTAL_RETURNC(0,-6AM)&lt;/Q&gt;&lt;R&gt;1&lt;/R&gt;&lt;C&gt;1&lt;/C&gt;&lt;D xsi:type="xsd:double"&gt;3.116846&lt;/D&gt;&lt;/FQL&gt;&lt;FQL&gt;&lt;Q&gt;EWU^P_PRICE(0)/P_PRICE_HIGH_PR(0,,,,,,"PRICE","INTRA","52W")&lt;/Q&gt;&lt;R&gt;1&lt;/R&gt;&lt;C&gt;1&lt;/C&gt;&lt;D xsi:type="xsd:double"&gt;0.9787686&lt;/D&gt;&lt;/FQL&gt;&lt;FQL&gt;&lt;Q&gt;EWC^FG_TOTAL_RETURNC(0,-12AM)&lt;/Q&gt;&lt;R&gt;1&lt;/R&gt;&lt;C&gt;1&lt;/C&gt;&lt;D xsi:type="xsd:double"&gt;17.641008&lt;/D&gt;&lt;/FQL&gt;&lt;FQL&gt;&lt;Q&gt;EWU^FMA_COS_DOWN("EPS","1M",+1,0,,,"PORTAGG","MEANR")&lt;/Q&gt;&lt;R&gt;1&lt;/R&gt;&lt;C&gt;1&lt;/C&gt;&lt;D xsi:type="xsd:double"&gt;39&lt;/D&gt;&lt;/FQL&gt;&lt;FQL&gt;&lt;Q&gt;TRYSE10Y-FDS^PCTCHG(FG_YIELD(0,,,,"YTM"),FG_YIELD(-3AM,,,,"YTM"))&lt;/Q&gt;&lt;R&gt;1&lt;/R&gt;&lt;C&gt;1&lt;/C&gt;&lt;D xsi:type="xsd:double"&gt;-13.3448105&lt;/D&gt;&lt;/FQL&gt;&lt;FQL&gt;&lt;Q&gt;EWA^FG_PRICE_MAVG(0,,,,200)&lt;/Q&gt;&lt;R&gt;1&lt;/R&gt;&lt;C&gt;1&lt;/C&gt;&lt;D xsi:type="xsd:double"&gt;24.1675&lt;/D&gt;&lt;/FQL&gt;&lt;FQL&gt;&lt;Q&gt;FXI^FG_TOTAL_RETURNC(0,-12AM)&lt;/Q&gt;&lt;R&gt;1&lt;/R&gt;&lt;C&gt;1&lt;/C&gt;&lt;D xsi:type="xsd:double"&gt;-3.6539912&lt;/D&gt;&lt;/FQL&gt;&lt;FQL&gt;&lt;Q&gt;EWN^FG_TOTAL_RETURNC(0,-3AM)&lt;/Q&gt;&lt;R&gt;1&lt;/R&gt;&lt;C&gt;1&lt;/C&gt;&lt;D xsi:type="xsd:double"&gt;-6.0071526&lt;/D&gt;&lt;/FQL&gt;&lt;FQL&gt;&lt;Q&gt;EWU^FG_TOTAL_RETURNC(0,-6AM)&lt;/Q&gt;&lt;R&gt;1&lt;/R&gt;&lt;C&gt;1&lt;/C&gt;&lt;D xsi:type="xsd:double"&gt;14.606023&lt;/D&gt;&lt;/FQL&gt;&lt;FQL&gt;&lt;Q&gt;EWC^P_PRICE(0)/P_PRICE_HIGH_PR(0,,,,,,"PRICE","INTRA","52W")&lt;/Q&gt;&lt;R&gt;1&lt;/R&gt;&lt;C&gt;1&lt;/C&gt;&lt;D xsi:type="xsd:double"&gt;0.98197246&lt;/D&gt;&lt;/FQL&gt;&lt;FQL&gt;&lt;Q&gt;EWL^SIZE(FG_CONSTITUENTS)&lt;/Q&gt;&lt;R&gt;1&lt;/R&gt;&lt;C&gt;1&lt;/C&gt;&lt;D xsi:type="xsd:long"&gt;47&lt;/D&gt;&lt;/FQL&gt;&lt;FQL&gt;&lt;Q&gt;EWD^FMA_RBICS_REV_CURRENT(30, LOC, "PORTAGG")&lt;/Q&gt;&lt;R&gt;1&lt;/R&gt;&lt;C&gt;1&lt;/C&gt;&lt;D xsi:type="xsd:double"&gt;27.3013128847698&lt;/D&gt;&lt;/FQL&gt;&lt;FQL&gt;&lt;Q&gt;TRYSE10Y-FDS^PCTCHG(FG_YIELD(0,,,,"YTM"),FG_YIELD(-1AM,,,,"YTM"))&lt;/Q&gt;&lt;R&gt;1&lt;/R&gt;&lt;C&gt;1&lt;/C&gt;&lt;D xsi:type="xsd:double"&gt;6.2829967&lt;/D&gt;&lt;/FQL&gt;&lt;FQL&gt;&lt;Q&gt;EWD^FMA_PE(NTMA,0,,,"PORTAGG","MEANR")&lt;/Q&gt;&lt;R&gt;1&lt;/R&gt;&lt;C&gt;1&lt;/C&gt;&lt;D xsi:type="xsd:double"&gt;16.2232660972099&lt;/D&gt;&lt;/FQL&gt;&lt;FQL&gt;&lt;Q&gt;QQQ^FMA_PE(NTMA,0,,,"PORTAGG","MEANR")&lt;/Q&gt;&lt;R&gt;1&lt;/R&gt;&lt;C&gt;1&lt;/C&gt;&lt;D xsi:type="xsd:double"&gt;25.2998487917467&lt;/D&gt;&lt;/FQL&gt;&lt;FQL&gt;&lt;Q&gt;FXI^FG_TOTAL_RETURNC(0,-1AM)&lt;/Q&gt;&lt;R&gt;1&lt;/R&gt;&lt;C&gt;1&lt;/C&gt;&lt;D xsi:type="xsd:double"&gt;3.276062&lt;/D&gt;&lt;/FQL&gt;&lt;FQL&gt;&lt;Q&gt;VWO^PERCENT_CHANGE(FMA_EPS(+1,0,,,,"PORTAGG","MEAN"),FMA_EPS(+1,-3AM,,,,"PORTAGG","MEAN"))&lt;/Q&gt;&lt;R&gt;1&lt;/R&gt;&lt;C&gt;1&lt;/C&gt;&lt;D xsi:type="xsd:double"&gt;-1.44339518852713&lt;/D&gt;&lt;/FQL&gt;&lt;FQL&gt;&lt;Q&gt;EWN^PERCENT_CHANGE(FMA_EPS(+1,0,,,,"PORTAGG","MEAN"),FMA_EPS(+1,-3AM,,,,"PORTAGG","MEAN"))&lt;/Q&gt;&lt;R&gt;1&lt;/R&gt;&lt;C&gt;1&lt;/C&gt;&lt;D xsi:type="xsd:double"&gt;-0.173407421757467&lt;/D&gt;&lt;/FQL&gt;&lt;FQL&gt;&lt;Q&gt;EWU^FG_TOTAL_RETURNC(0,-3AM)&lt;/Q&gt;&lt;R&gt;1&lt;/R&gt;&lt;C&gt;1&lt;/C&gt;&lt;D xsi:type="xsd:double"&gt;3.7875772&lt;/D&gt;&lt;/FQL&gt;&lt;FQL&gt;&lt;Q&gt;EWC^FG_TOTAL_RETURNC(0,-3AM)&lt;/Q&gt;&lt;R&gt;1&lt;/R&gt;&lt;C&gt;1&lt;/C&gt;&lt;D xsi:type="xsd:double"&gt;6.1222196&lt;/D&gt;&lt;/FQL&gt;&lt;FQL&gt;&lt;Q&gt;URTH^SIZE(FG_CONSTITUENTS)&lt;/Q&gt;&lt;R&gt;1&lt;/R&gt;&lt;C&gt;1&lt;/C&gt;&lt;D xsi:type="xsd:long"&gt;1412&lt;/D&gt;&lt;/FQL&gt;&lt;FQL&gt;&lt;Q&gt;EWI^FG_PRICE_MAVG(0,,,,200)&lt;/Q&gt;&lt;R&gt;1&lt;/R&gt;&lt;C&gt;1&lt;/C&gt;&lt;D xsi:type="xsd:double"&gt;36.0161&lt;/D&gt;&lt;/FQL&gt;&lt;FQL&gt;&lt;Q&gt;EWA^FG_PRICE_MAVG(0,,,,60)&lt;/Q&gt;&lt;R&gt;1&lt;/R&gt;&lt;C&gt;1&lt;/C&gt;&lt;D xsi:type="xsd:double"&gt;24.8015&lt;/D&gt;&lt;/FQL&gt;&lt;FQL&gt;&lt;Q&gt;FXI^PERCENT_CHANGE(FMA_EPS(+1,0,,,,"PORTAGG","MEAN"),FMA_EPS(+1,-3AM,,,,"PORTAGG","MEAN"))&lt;/Q&gt;&lt;R&gt;1&lt;/R&gt;&lt;C&gt;1&lt;/C&gt;&lt;D xsi:type="xsd:double"&gt;6.25670028047774&lt;/D&gt;&lt;/FQL&gt;&lt;FQL&gt;&lt;Q&gt;EWN^PERCENT_CHANGE(FMA_EPS(+1,0,,,,"PORTAGG","MEAN"),FMA_EPS(+1,-1AM,,,,"PORTAGG","MEAN"))&lt;/Q&gt;&lt;R&gt;1&lt;/R&gt;&lt;C&gt;1&lt;/C&gt;&lt;D xsi:type="xsd:double"&gt;0.414469471997438&lt;/D&gt;&lt;/FQL&gt;&lt;FQL&gt;&lt;Q&gt;EWU^FMA_PCT_ABOVE_MAVG(200,0,,,,"PORTAGG")&lt;/Q&gt;&lt;R&gt;1&lt;/R&gt;&lt;C&gt;1&lt;/C&gt;&lt;D xsi:type="xsd:double"&gt;67.5&lt;/D&gt;&lt;/FQL&gt;&lt;FQL&gt;&lt;Q&gt;EWC^FG_TOTAL_RETURNC(0,-1AM)&lt;/Q&gt;&lt;R&gt;1&lt;/R&gt;&lt;C&gt;1&lt;/C&gt;&lt;D xsi:type="xsd:double"&gt;8.926606&lt;/D&gt;&lt;/FQL&gt;&lt;FQL&gt;&lt;Q&gt;URTH^FMA_COS_DOWN("EPS","1M",+1,0,,,"PORTAGG","MEANR")&lt;/Q&gt;&lt;R&gt;1&lt;/R&gt;&lt;C&gt;1&lt;/C&gt;&lt;D xsi:type="xsd:double"&gt;521&lt;/D&gt;&lt;/FQL&gt;&lt;FQL&gt;&lt;Q&gt;SPY^FMA_RBICS_REV_CURRENT(30, LOC, "PORTAGG")&lt;/Q&gt;&lt;R&gt;1&lt;/R&gt;&lt;C&gt;1&lt;/C&gt;&lt;D xsi:type="xsd:double"&gt;12.8044634335907&lt;/D&gt;&lt;/FQL&gt;&lt;FQL&gt;&lt;Q&gt;TRYFR10Y-FDS^PCTCHG(FG_YIELD(0,,,,"YTM"),FG_YIELD(-3AM,,,,"YTM"))&lt;/Q&gt;&lt;R&gt;1&lt;/R&gt;&lt;C&gt;1&lt;/C&gt;&lt;D xsi:type="xsd:double"&gt;-2.2704453&lt;/D&gt;&lt;/FQL&gt;&lt;FQL&gt;&lt;Q&gt;CC_CA^IMF_IFS_RCPI_Q(0)&lt;/Q&gt;&lt;R&gt;1&lt;/R&gt;&lt;C&gt;1&lt;/C&gt;&lt;D xsi:type="xsd:double"&gt;2.7411842&lt;/D&gt;&lt;/FQL&gt;&lt;FQL&gt;&lt;Q&gt;QQQ^JULIAN(FMA_DIV_YLD(NTMA,NOW,NOW,M,"PORTAGG","MEANR").DATES)&lt;/Q&gt;&lt;R&gt;1&lt;/R&gt;&lt;C&gt;1&lt;/C&gt;&lt;D xsi:type="xsd:long"&gt;45534&lt;/D&gt;&lt;/FQL&gt;&lt;FQL&gt;&lt;Q&gt;EWG^JULIAN(FMA_DIV_YLD(NTMA,NOW,NOW,M,"PORTAGG","MEANR").DATES)&lt;/Q&gt;&lt;R&gt;1&lt;/R&gt;&lt;C&gt;1&lt;/C&gt;&lt;D xsi:type="xsd:long"&gt;45534&lt;/D&gt;&lt;/FQL&gt;&lt;FQL&gt;&lt;Q&gt;TLT^P_PRICE(0)/P_PRICE_HIGH_PR(0,,,USD,,,"PRICE","INTRA","52W")&lt;/Q&gt;&lt;R&gt;1&lt;/R&gt;&lt;C&gt;1&lt;/C&gt;&lt;D xsi:type="xsd:double"&gt;0.9900567&lt;/D&gt;&lt;/FQL&gt;&lt;FQL&gt;&lt;Q&gt;GLD^FG_TOTAL_RETURNC(0,-1AM)&lt;/Q&gt;&lt;R&gt;1&lt;/R&gt;&lt;C&gt;1&lt;/C&gt;&lt;D xsi:type="xsd:double"&gt;4.436362&lt;/D&gt;&lt;/FQL&gt;&lt;FQL&gt;&lt;Q&gt;EWJ^FMA_PE(NTMA,0,,,"PORTAGG","MEANR")&lt;/Q&gt;&lt;R&gt;1&lt;/R&gt;&lt;C&gt;1&lt;/C&gt;&lt;D xsi:type="xsd:double"&gt;14.6150528713585&lt;/D&gt;&lt;/FQL&gt;&lt;FQL&gt;&lt;Q&gt;TRYIT10Y-FDS^PCTCHG(FG_YIELD(0,,,,"YTM"),FG_YIELD(-1AM,,,,"YTM"))&lt;/Q&gt;&lt;R&gt;1&lt;/R&gt;&lt;C&gt;1&lt;/C&gt;&lt;D xsi:type="xsd:double"&gt;-3.176761&lt;/D&gt;&lt;/FQL&gt;&lt;FQL&gt;&lt;Q&gt;DUMMY^ECON_DATE(45510,,, 'MM/YYYY')&lt;/Q&gt;&lt;R&gt;1&lt;/R&gt;&lt;C&gt;1&lt;/C&gt;&lt;D xsi:type="xsd:string"&gt;08/2024&lt;/D&gt;&lt;/FQL&gt;&lt;FQL&gt;&lt;Q&gt;DUMMY^ECON_DATE(45418,,, 'MM/YYYY')&lt;/Q&gt;&lt;R&gt;1&lt;/R&gt;&lt;C&gt;1&lt;/C&gt;&lt;D xsi:type="xsd:string"&gt;05/2024&lt;/D&gt;&lt;/FQL&gt;&lt;FQL&gt;&lt;Q&gt;DUMMY^ECON_EXPR_DATA('FDS_ECON[PMIDMMANHE]',08/2024,,Q)&lt;/Q&gt;&lt;R&gt;1&lt;/R&gt;&lt;C&gt;1&lt;/C&gt;&lt;D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xsi:type="xsd:double"&gt;51.518684&lt;/D&gt;&lt;/FQL&gt;&lt;FQL&gt;&lt;Q&gt;DUMMY^ECON_EXPR_DATA('FDS_ECON[NTCPMIMFGSA@NZ]',08/2024,,Q)&lt;/Q&gt;&lt;R&gt;1&lt;/R&gt;&lt;C&gt;1&lt;/C&gt;&lt;D xsi:type="xsd:double"&gt;45.437874&lt;/D&gt;&lt;/FQL&gt;&lt;FQL&gt;&lt;Q&gt;DUMMY^ECON_EXPR_DATA('FDS_ECON[NTCPMIMFGSA@NZ]',05/2024,,Q)&lt;/Q&gt;&lt;R&gt;1&lt;/R&gt;&lt;C&gt;1&lt;/C&gt;&lt;D xsi:type="xsd:double"&gt;47.78823&lt;/D&gt;&lt;/FQL&gt;&lt;FQL&gt;&lt;Q&gt;DUMMY^ECON_EXPR_DATA('FDS_ECON[NTCPMIMFGSA@AU]',08/2024,,Q)&lt;/Q&gt;&lt;R&gt;1&lt;/R&gt;&lt;C&gt;1&lt;/C&gt;&lt;D xsi:type="xsd:double"&gt;48.811333&lt;/D&gt;&lt;/FQL&gt;&lt;FQL&gt;&lt;Q&gt;DUMMY^ECON_EXPR_DATA('FDS_ECON[NTCPMIMFGSA@AU]',05/2024,,Q)&lt;/Q&gt;&lt;R&gt;1&lt;/R&gt;&lt;C&gt;1&lt;/C&gt;&lt;D xsi:type="xsd:double"&gt;48.39547&lt;/D&gt;&lt;/FQL&gt;&lt;FQL&gt;&lt;Q&gt;DUMMY^ECON_EXPR_DATA('FDS_ECON[NTCPMIMFGSA@CA]',08/2024,,Q)&lt;/Q&gt;&lt;R&gt;1&lt;/R&gt;&lt;C&gt;1&lt;/C&gt;&lt;D xsi:type="xsd:double"&gt;49.331886&lt;/D&gt;&lt;/FQL&gt;&lt;FQL&gt;&lt;Q&gt;DUMMY^ECON_EXPR_DATA('FDS_ECON[NTCPMIMFGSA@CA]',05/2024,,Q)&lt;/Q&gt;&lt;R&gt;1&lt;/R&gt;&lt;C&gt;1&lt;/C&gt;&lt;D xsi:type="xsd:double"&gt;49.30091&lt;/D&gt;&lt;/FQL&gt;&lt;FQL&gt;&lt;Q&gt;DUMMY^ECON_EXPR_DATA('FDS_ECON[NTCPMIMFGSA@DE]',08/2024,,Q)&lt;/Q&gt;&lt;R&gt;1&lt;/R&gt;&lt;C&gt;1&lt;/C&gt;&lt;D xsi:type="xsd:double"&gt;43.782&lt;/D&gt;&lt;/FQL&gt;&lt;FQL&gt;&lt;Q&gt;DUMMY^ECON_EXPR_DATA('FDS_ECON[NTCPMIMFGSA@DE]',05/2024,,Q)&lt;/Q&gt;&lt;R&gt;1&lt;/R&gt;&lt;C&gt;1&lt;/C&gt;&lt;D xsi:type="xsd:double"&gt;43.319096&lt;/D&gt;&lt;/FQL&gt;&lt;FQL&gt;&lt;Q&gt;DUMMY^ECON_EXPR_DATA('FDS_ECON[NTCPMIMFGSA@JP]',08/2024,,Q)&lt;/Q&gt;&lt;R&gt;1&lt;/R&gt;&lt;C&gt;1&lt;/C&gt;&lt;D xsi:type="xsd:double"&gt;49.991356&lt;/D&gt;&lt;/FQL&gt;&lt;FQL&gt;&lt;Q&gt;DUMMY^ECON_EXPR_DATA('FDS_ECON[NTCPMIMFGSA@JP]',05/2024,,Q)&lt;/Q&gt;&lt;R&gt;1&lt;/R&gt;&lt;C&gt;1&lt;/C&gt;&lt;D xsi:type="xsd:double"&gt;47.808857&lt;/D&gt;&lt;/FQL&gt;&lt;FQL&gt;&lt;Q&gt;DUMMY^ECON_EXPR_DATA('FDS_ECON[NTCPMIMFGSA@CH]',08/2024,,Q)&lt;/Q&gt;&lt;R&gt;1&lt;/R&gt;&lt;C&gt;1&lt;/C&gt;&lt;D xsi:type="xsd:double"&gt;43.896877&lt;/D&gt;&lt;/FQL&gt;&lt;FQL&gt;&lt;Q&gt;DUMMY^ECON_EXPR_DATA('FDS_ECON[NTCPMIMFGSA@CH]',05/2024,,Q)&lt;/Q&gt;&lt;R&gt;1&lt;/R&gt;&lt;C&gt;1&lt;/C&gt;&lt;D xsi:type="xsd:double"&gt;44.08605&lt;/D&gt;&lt;/FQL&gt;&lt;FQL&gt;&lt;Q&gt;DUMMY^ECON_EXPR_DATA('FDS_ECON[NTCPMIMFGSA@GB]',08/2024,,Q)&lt;/Q&gt;&lt;R&gt;1&lt;/R&gt;&lt;C&gt;1&lt;/C&gt;&lt;D xsi:type="xsd:double"&gt;50.395269999999996&lt;/D&gt;&lt;/FQL&gt;&lt;FQL&gt;&lt;Q&gt;DUMMY^ECON_EXPR_DATA('FDS_ECON[NTCPMIMFGSA@GB]',05/2024,,Q)&lt;/Q&gt;&lt;R&gt;1&lt;/R&gt;&lt;C&gt;1&lt;/C&gt;&lt;D xsi:type="xsd:double"&gt;48.24796&lt;/D&gt;&lt;/FQL&gt;&lt;FQL&gt;&lt;Q&gt;DUMMY^ECON_EXPR_DATA('FDS_ECON[NTCPMIMFGMESA@US]',08/2024,,Q)&lt;/Q&gt;&lt;R&gt;1&lt;/R&gt;&lt;C&gt;1&lt;/C&gt;&lt;D xsi:type="xsd:double"&gt;50.939392&lt;/D&gt;&lt;/FQL&gt;&lt;FQL&gt;&lt;Q&gt;DUMMY^ECON_EXPR_DATA('FDS_ECON[NTCPMIMFGMESA@US]',05/2024,,Q)&lt;/Q&gt;&lt;R&gt;1&lt;/R&gt;&lt;C&gt;1&lt;/C&gt;&lt;D xsi:type="xsd:double"&gt;51.582687&lt;/D&gt;&lt;/FQL&gt;&lt;FQL&gt;&lt;Q&gt;DUMMY^ECON_EXPR_DATA('FDS_ECON[NTCPMIMFGSA@FR]',08/2024,,Q)&lt;/Q&gt;&lt;R&gt;1&lt;/R&gt;&lt;C&gt;1&lt;/C&gt;&lt;D xsi:type="xsd:double"&gt;45.684513&lt;/D&gt;&lt;/FQL&gt;&lt;FQL&gt;&lt;Q&gt;DUMMY^ECON_EXPR_DATA('FDS_ECON[NTCPMIMFGSA@FR]',05/2024,,Q)&lt;/Q&gt;&lt;R&gt;1&lt;/R&gt;&lt;C&gt;1&lt;/C&gt;&lt;D xsi:type="xsd:double"&gt;45.498753&lt;/D&gt;&lt;/FQL&gt;&lt;FQL&gt;&lt;Q&gt;DUMMY^ECON_EXPR_DATA('FDS_ECON[NTCPMIMFGSA@NL]',08/2024,,Q)&lt;/Q&gt;&lt;R&gt;1&lt;/R&gt;&lt;C&gt;1&lt;/C&gt;&lt;D xsi:type="xsd:double"&gt;51.49388&lt;/D&gt;&lt;/FQL&gt;&lt;FQL&gt;&lt;Q&gt;DUMMY^ECON_EXPR_DATA('FDS_ECON[NTCPMIMFGSA@NL]',05/2024,,Q)&lt;/Q&gt;&lt;R&gt;1&lt;/R&gt;&lt;C&gt;1&lt;/C&gt;&lt;D xsi:type="xsd:double"&gt;49.325874&lt;/D&gt;&lt;/FQL&gt;&lt;FQL&gt;&lt;Q&gt;DUMMY^ECON_EXPR_DATA('FDS_ECON[]',08/2024,,Q)&lt;/Q&gt;&lt;R&gt;0&lt;/R&gt;&lt;C&gt;0&lt;/C&gt;&lt;/FQL&gt;&lt;FQL&gt;&lt;Q&gt;DUMMY^ECON_EXPR_DATA('FDS_ECON[]',05/2024,,Q)&lt;/Q&gt;&lt;R&gt;0&lt;/R&gt;&lt;C&gt;0&lt;/C&gt;&lt;/FQL&gt;&lt;FQL&gt;&lt;Q&gt;DUMMY^ECON_EXPR_DATA('FDS_ECON[NTCPMIMFGSA@IT]',08/2024,,Q)&lt;/Q&gt;&lt;R&gt;1&lt;/R&gt;&lt;C&gt;1&lt;/C&gt;&lt;D xsi:type="xsd:double"&gt;46.215786&lt;/D&gt;&lt;/FQL&gt;&lt;FQL&gt;&lt;Q&gt;DUMMY^ECON_EXPR_DATA('FDS_ECON[NTCPMIMFGSA@IT]',05/2024,,Q)&lt;/Q&gt;&lt;R&gt;1&lt;/R&gt;&lt;C&gt;1&lt;/C&gt;&lt;D xsi:type="xsd:double"&gt;49.208153&lt;/D&gt;&lt;/FQL&gt;&lt;/Schema&gt;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<sst xmlns="http://schemas.openxmlformats.org/spreadsheetml/2006/main" count="2053" uniqueCount="915">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</sst>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4.816979794026531E-2</v>
      </c>
      <c r="O13" s="55">
        <f>N13*(1+N9)</f>
        <v>5.1059985816681232E-2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3.8777239713016061E-2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3.7297999999999998E-2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-6.8302020597346899E-3</v>
      </c>
      <c r="O21" s="57">
        <f>O13-O16</f>
        <v>6.0599858166812334E-3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1.0871797940265313E-2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0.84615384615384615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0.84615384615384615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8</v>
      </c>
      <c r="E12" s="58">
        <f t="shared" si="0"/>
        <v>8</v>
      </c>
    </row>
    <row r="13" spans="3:9" x14ac:dyDescent="0.35">
      <c r="C13" s="56" t="s">
        <v>890</v>
      </c>
      <c r="D13">
        <f>'Asset class'!S8</f>
        <v>7</v>
      </c>
      <c r="E13" s="58">
        <f t="shared" si="0"/>
        <v>7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2</v>
      </c>
      <c r="E15" s="14">
        <f t="shared" si="0"/>
        <v>2</v>
      </c>
    </row>
    <row r="16" spans="3:9" ht="15" thickBot="1" x14ac:dyDescent="0.4">
      <c r="C16" s="178" t="s">
        <v>536</v>
      </c>
      <c r="D16">
        <f>'Asset class'!S11</f>
        <v>4</v>
      </c>
      <c r="E16" s="14">
        <f t="shared" si="0"/>
        <v>4</v>
      </c>
    </row>
    <row r="17" spans="2:15" ht="15" thickBot="1" x14ac:dyDescent="0.4">
      <c r="C17" s="148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0.38568588469184889</v>
      </c>
      <c r="D23" s="170"/>
      <c r="E23" s="171">
        <f>'Momnetum ranking'!I22</f>
        <v>0.29622266401590458</v>
      </c>
    </row>
    <row r="24" spans="2:15" x14ac:dyDescent="0.35">
      <c r="B24" s="56" t="s">
        <v>51</v>
      </c>
      <c r="C24" s="9">
        <f>'Momnetum ranking'!H10</f>
        <v>0.42156862745098039</v>
      </c>
      <c r="D24" s="9"/>
      <c r="E24" s="57">
        <f>'Momnetum ranking'!I10</f>
        <v>0.31372549019607843</v>
      </c>
    </row>
    <row r="25" spans="2:15" x14ac:dyDescent="0.35">
      <c r="B25" s="56" t="s">
        <v>895</v>
      </c>
      <c r="C25" s="9">
        <f>'Momnetum ranking'!H23</f>
        <v>0.48076923076923078</v>
      </c>
      <c r="D25" s="9"/>
      <c r="E25" s="57">
        <f>'Momnetum ranking'!I23</f>
        <v>0.40384615384615385</v>
      </c>
    </row>
    <row r="26" spans="2:15" x14ac:dyDescent="0.35">
      <c r="B26" s="56" t="s">
        <v>46</v>
      </c>
      <c r="C26" s="9">
        <f>'Momnetum ranking'!H21</f>
        <v>0.54773869346733672</v>
      </c>
      <c r="D26" s="9"/>
      <c r="E26" s="57">
        <f>'Momnetum ranking'!I21</f>
        <v>0.35175879396984927</v>
      </c>
    </row>
    <row r="27" spans="2:15" ht="15" thickBot="1" x14ac:dyDescent="0.4">
      <c r="B27" s="12" t="s">
        <v>536</v>
      </c>
      <c r="C27" s="172">
        <f>'Momnetum ranking'!H18</f>
        <v>0.33177933177933178</v>
      </c>
      <c r="D27" s="172"/>
      <c r="E27" s="59">
        <f>'Momnetum ranking'!I18</f>
        <v>0.46620046620046618</v>
      </c>
    </row>
    <row r="28" spans="2:15" x14ac:dyDescent="0.35">
      <c r="B28" s="62" t="s">
        <v>6</v>
      </c>
      <c r="C28" s="170">
        <f>'Momnetum ranking'!H19</f>
        <v>0.20078740157480315</v>
      </c>
      <c r="D28" s="170"/>
      <c r="E28" s="171">
        <f>'Momnetum ranking'!I19</f>
        <v>0.24720265230004143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-0.1344211344211344</v>
      </c>
      <c r="F35" s="5">
        <f>'Momnetum ranking'!K18</f>
        <v>0.63370253164557</v>
      </c>
      <c r="G35" s="9">
        <f>'Momnetum ranking'!Q18</f>
        <v>0.97398399999999996</v>
      </c>
      <c r="H35" s="3">
        <f>'Momnetum ranking'!O18</f>
        <v>-9.1564654999999995E-2</v>
      </c>
      <c r="K35">
        <f>_xlfn.RANK.EQ(E35,$E$35:$E$39)</f>
        <v>5</v>
      </c>
      <c r="L35">
        <f>_xlfn.RANK.EQ(F35,$F$35:$F$39)</f>
        <v>3</v>
      </c>
      <c r="M35">
        <f>_xlfn.RANK.EQ(G35,$G$35:$G$39)</f>
        <v>2</v>
      </c>
      <c r="N35">
        <f>_xlfn.RANK.EQ(H35,$H$35:$H$39)</f>
        <v>5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-4.6415250725238277E-2</v>
      </c>
      <c r="F36" s="5">
        <f>'Momnetum ranking'!K19</f>
        <v>0.40848071595994001</v>
      </c>
      <c r="G36" s="9">
        <f>'Momnetum ranking'!Q19</f>
        <v>0.96533625999999995</v>
      </c>
      <c r="H36" s="3">
        <f>'Momnetum ranking'!O19</f>
        <v>2.1464585999999999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4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9.3484419263456076E-2</v>
      </c>
      <c r="F37" s="5">
        <f>'Momnetum ranking'!K20</f>
        <v>0.68443197755960694</v>
      </c>
      <c r="G37" s="9">
        <f>'Momnetum ranking'!Q20</f>
        <v>0.97342669999999998</v>
      </c>
      <c r="H37" s="3">
        <f>'Momnetum ranking'!O20</f>
        <v>2.6116133000000001</v>
      </c>
      <c r="K37">
        <f t="shared" si="1"/>
        <v>2</v>
      </c>
      <c r="L37">
        <f t="shared" si="2"/>
        <v>2</v>
      </c>
      <c r="M37">
        <f t="shared" si="3"/>
        <v>3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0.19597989949748745</v>
      </c>
      <c r="F38" s="5">
        <f>'Momnetum ranking'!K21</f>
        <v>0.54411764705882293</v>
      </c>
      <c r="G38" s="9">
        <f>'Momnetum ranking'!Q21</f>
        <v>0.97587290000000004</v>
      </c>
      <c r="H38" s="3">
        <f>'Momnetum ranking'!O21</f>
        <v>2.6378273999999999</v>
      </c>
      <c r="K38">
        <f t="shared" si="1"/>
        <v>1</v>
      </c>
      <c r="L38">
        <f t="shared" si="2"/>
        <v>4</v>
      </c>
      <c r="M38">
        <f t="shared" si="3"/>
        <v>1</v>
      </c>
      <c r="N38">
        <f t="shared" si="4"/>
        <v>2</v>
      </c>
      <c r="O38" s="58">
        <f t="shared" si="5"/>
        <v>1.5</v>
      </c>
    </row>
    <row r="39" spans="3:15" ht="15" thickBot="1" x14ac:dyDescent="0.4">
      <c r="C39" s="12" t="s">
        <v>119</v>
      </c>
      <c r="D39" s="13"/>
      <c r="E39" s="172">
        <f>'Momnetum ranking'!J22</f>
        <v>8.946322067594431E-2</v>
      </c>
      <c r="F39" s="17">
        <f>'Momnetum ranking'!K22</f>
        <v>0.72455089820359309</v>
      </c>
      <c r="G39" s="172">
        <f>'Momnetum ranking'!Q22</f>
        <v>0.97248566000000003</v>
      </c>
      <c r="H39" s="175">
        <f>'Momnetum ranking'!O22</f>
        <v>3.1263112999999998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4</v>
      </c>
      <c r="N39" s="13">
        <f t="shared" si="4"/>
        <v>1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5.3460599999999996</v>
      </c>
      <c r="F3" s="3" cm="1">
        <f t="array" ref="F3">_xll.FDS(C3,"FG_TOTAL_RETURNC(0,-3AM)")</f>
        <v>2.1464585999999999</v>
      </c>
      <c r="G3" s="3" cm="1">
        <f t="array" ref="G3">_xll.FDS(C3,"FG_TOTAL_RETURNC(0,-6AM)")</f>
        <v>7.8602670000000003</v>
      </c>
      <c r="H3" s="9" cm="1">
        <f t="array" ref="H3">_xll.FDS(C3,"P_PRICE(0)/P_PRICE_HIGH_PR(0,,,USD,,,""PRICE"",""INTRA"",""52W"")")</f>
        <v>0.96533625999999995</v>
      </c>
      <c r="K3" s="4">
        <f>_xlfn.RANK.EQ(H3,H$3:H$12)</f>
        <v>6</v>
      </c>
      <c r="L3" s="4">
        <f>_xlfn.RANK.EQ(F3,F$3:F$12)</f>
        <v>5</v>
      </c>
      <c r="M3" s="4">
        <f>_xlfn.RANK.EQ(G3,G$3:G$12)</f>
        <v>5</v>
      </c>
      <c r="N3" s="4"/>
      <c r="P3" s="3">
        <f t="shared" ref="P3:P12" si="0">SUMPRODUCT($K$2:$M$2,K3:M3)</f>
        <v>5.28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6.2294602000000001</v>
      </c>
      <c r="F4" s="3" cm="1">
        <f t="array" ref="F4">_xll.FDS(C4,"FG_TOTAL_RETURNC(0,-3AM)")</f>
        <v>3.1263112999999998</v>
      </c>
      <c r="G4" s="3" cm="1">
        <f t="array" ref="G4">_xll.FDS(C4,"FG_TOTAL_RETURNC(0,-6AM)")</f>
        <v>9.0560320000000001</v>
      </c>
      <c r="H4" s="9" cm="1">
        <f t="array" ref="H4">_xll.FDS(C4,"P_PRICE(0)/P_PRICE_HIGH_PR(0,,,USD,,,""PRICE"",""INTRA"",""52W"")")</f>
        <v>0.97248566000000003</v>
      </c>
      <c r="I4" s="177"/>
      <c r="K4" s="4">
        <f t="shared" ref="K4:K12" si="3">_xlfn.RANK.EQ(H4,H$3:H$12)</f>
        <v>5</v>
      </c>
      <c r="L4" s="4">
        <f t="shared" ref="L4:M12" si="4">_xlfn.RANK.EQ(F4,F$3:F$12)</f>
        <v>3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4.4363619999999999</v>
      </c>
      <c r="F5" s="3" cm="1">
        <f t="array" ref="F5">_xll.FDS(C5,"FG_TOTAL_RETURNC(0,-3AM)")</f>
        <v>6.670642</v>
      </c>
      <c r="G5" s="3" cm="1">
        <f t="array" ref="G5">_xll.FDS(C5,"FG_TOTAL_RETURNC(0,-6AM)")</f>
        <v>17.830514999999998</v>
      </c>
      <c r="H5" s="9" cm="1">
        <f t="array" ref="H5">_xll.FDS(C5,"P_PRICE(0)/P_PRICE_HIGH_PR(0,,,USD,,,""PRICE"",""INTRA"",""52W"")")</f>
        <v>0.99290632999999995</v>
      </c>
      <c r="I5" s="177"/>
      <c r="K5" s="4">
        <f t="shared" si="3"/>
        <v>1</v>
      </c>
      <c r="L5" s="4">
        <f t="shared" si="4"/>
        <v>2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-0.9503722</v>
      </c>
      <c r="F6" s="3" cm="1">
        <f t="array" ref="F6">_xll.FDS(C6,"FG_TOTAL_RETURNC(0,-3AM)")</f>
        <v>-1.5050768999999999</v>
      </c>
      <c r="G6" s="3" cm="1">
        <f t="array" ref="G6">_xll.FDS(C6,"FG_TOTAL_RETURNC(0,-6AM)")</f>
        <v>0.46411753</v>
      </c>
      <c r="H6" s="9" cm="1">
        <f t="array" ref="H6">_xll.FDS(C6,"P_PRICE(0)/P_PRICE_HIGH_PR(0,,,USD,,,""PRICE"",""INTRA"",""52W"")")</f>
        <v>0.93286919999999995</v>
      </c>
      <c r="I6" s="177"/>
      <c r="K6" s="4">
        <f t="shared" si="3"/>
        <v>7</v>
      </c>
      <c r="L6" s="4">
        <f t="shared" si="4"/>
        <v>8</v>
      </c>
      <c r="M6" s="4">
        <f t="shared" si="4"/>
        <v>9</v>
      </c>
      <c r="N6" s="4"/>
      <c r="P6" s="3">
        <f t="shared" si="0"/>
        <v>7.92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5.8961389999999998</v>
      </c>
      <c r="F7" s="3" cm="1">
        <f t="array" ref="F7">_xll.FDS(C7,"FG_TOTAL_RETURNC(0,-3AM)")</f>
        <v>-0.37737490000000001</v>
      </c>
      <c r="G7" s="3" cm="1">
        <f t="array" ref="G7">_xll.FDS(C7,"FG_TOTAL_RETURNC(0,-6AM)")</f>
        <v>6.0396910000000004</v>
      </c>
      <c r="H7" s="9" cm="1">
        <f t="array" ref="H7">_xll.FDS(C7,"P_PRICE(0)/P_PRICE_HIGH_PR(0,,,USD,,,""PRICE"",""INTRA"",""52W"")")</f>
        <v>0.91563399999999995</v>
      </c>
      <c r="I7" s="1"/>
      <c r="K7" s="4">
        <f t="shared" si="3"/>
        <v>9</v>
      </c>
      <c r="L7" s="4">
        <f t="shared" si="4"/>
        <v>7</v>
      </c>
      <c r="M7" s="4">
        <f t="shared" si="4"/>
        <v>7</v>
      </c>
      <c r="N7" s="4"/>
      <c r="P7" s="3">
        <f t="shared" si="0"/>
        <v>7.59</v>
      </c>
      <c r="Q7">
        <f t="shared" si="1"/>
        <v>0</v>
      </c>
      <c r="S7" s="3">
        <f t="shared" si="5"/>
        <v>8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4.0356755</v>
      </c>
      <c r="F8" s="3" cm="1">
        <f t="array" ref="F8">_xll.FDS(C8,"FG_TOTAL_RETURNC(0,-3AM)")</f>
        <v>-2.8945267000000001</v>
      </c>
      <c r="G8" s="3" cm="1">
        <f t="array" ref="G8">_xll.FDS(C8,"FG_TOTAL_RETURNC(0,-6AM)")</f>
        <v>10.365021</v>
      </c>
      <c r="H8" s="9" cm="1">
        <f t="array" ref="H8">_xll.FDS(C8,"P_PRICE(0)/P_PRICE_HIGH_PR(0,,,USD,,,""PRICE"",""INTRA"",""52W"")")</f>
        <v>0.92050370000000004</v>
      </c>
      <c r="I8" s="1"/>
      <c r="K8" s="4">
        <f t="shared" si="3"/>
        <v>8</v>
      </c>
      <c r="L8" s="4">
        <f t="shared" si="4"/>
        <v>10</v>
      </c>
      <c r="M8" s="4">
        <f t="shared" si="4"/>
        <v>2</v>
      </c>
      <c r="N8" s="4"/>
      <c r="P8" s="3">
        <f t="shared" si="0"/>
        <v>6.6000000000000005</v>
      </c>
      <c r="Q8">
        <f t="shared" si="1"/>
        <v>0</v>
      </c>
      <c r="S8" s="3">
        <f t="shared" si="5"/>
        <v>7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-4.5479417</v>
      </c>
      <c r="F9" s="3" cm="1">
        <f t="array" ref="F9">_xll.FDS(C9,"FG_TOTAL_RETURNC(0,-3AM)")</f>
        <v>-2.7820290000000001</v>
      </c>
      <c r="G9" s="3" cm="1">
        <f t="array" ref="G9">_xll.FDS(C9,"FG_TOTAL_RETURNC(0,-6AM)")</f>
        <v>-4.8468293999999998</v>
      </c>
      <c r="H9" s="9" cm="1">
        <f t="array" ref="H9">_xll.FDS(C9,"P_PRICE(0)/P_PRICE_HIGH_PR(0,,,USD,,,""PRICE"",""INTRA"",""52W"")")</f>
        <v>0.83790909999999996</v>
      </c>
      <c r="I9" s="1"/>
      <c r="K9" s="4">
        <f t="shared" si="3"/>
        <v>10</v>
      </c>
      <c r="L9" s="4">
        <f t="shared" si="4"/>
        <v>9</v>
      </c>
      <c r="M9" s="4">
        <f t="shared" si="4"/>
        <v>10</v>
      </c>
      <c r="N9" s="4"/>
      <c r="P9" s="3">
        <f t="shared" si="0"/>
        <v>9.57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1.1018276</v>
      </c>
      <c r="F10" s="3" cm="1">
        <f t="array" ref="F10">_xll.FDS(C10,"FG_TOTAL_RETURNC(0,-3AM)")</f>
        <v>7.7054859999999996</v>
      </c>
      <c r="G10" s="3" cm="1">
        <f t="array" ref="G10">_xll.FDS(C10,"FG_TOTAL_RETURNC(0,-6AM)")</f>
        <v>6.4379809999999997</v>
      </c>
      <c r="H10" s="9" cm="1">
        <f t="array" ref="H10">_xll.FDS(C10,"P_PRICE(0)/P_PRICE_HIGH_PR(0,,,USD,,,""PRICE"",""INTRA"",""52W"")")</f>
        <v>0.99005670000000001</v>
      </c>
      <c r="K10" s="4">
        <f t="shared" si="3"/>
        <v>2</v>
      </c>
      <c r="L10" s="4">
        <f t="shared" si="4"/>
        <v>1</v>
      </c>
      <c r="M10" s="4">
        <f t="shared" si="4"/>
        <v>6</v>
      </c>
      <c r="N10" s="4"/>
      <c r="P10" s="3">
        <f t="shared" si="0"/>
        <v>2.9699999999999998</v>
      </c>
      <c r="Q10">
        <f t="shared" si="1"/>
        <v>0</v>
      </c>
      <c r="S10" s="3">
        <f t="shared" si="5"/>
        <v>2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6.4555882999999996</v>
      </c>
      <c r="F11" s="3" cm="1">
        <f t="array" ref="F11">_xll.FDS(C11,"FG_TOTAL_RETURNC(0,-3AM)")</f>
        <v>-9.1564654999999995E-2</v>
      </c>
      <c r="G11" s="3" cm="1">
        <f t="array" ref="G11">_xll.FDS(C11,"FG_TOTAL_RETURNC(0,-6AM)")</f>
        <v>8.1121210000000001</v>
      </c>
      <c r="H11" s="9" cm="1">
        <f t="array" ref="H11">_xll.FDS(C11,"P_PRICE(0)/P_PRICE_HIGH_PR(0,,,USD,,,""PRICE"",""INTRA"",""52W"")")</f>
        <v>0.97398399999999996</v>
      </c>
      <c r="K11" s="4">
        <f t="shared" si="3"/>
        <v>4</v>
      </c>
      <c r="L11" s="4">
        <f t="shared" si="4"/>
        <v>6</v>
      </c>
      <c r="M11" s="4">
        <f t="shared" si="4"/>
        <v>4</v>
      </c>
      <c r="P11" s="3">
        <f t="shared" si="0"/>
        <v>4.62</v>
      </c>
      <c r="Q11">
        <f t="shared" si="1"/>
        <v>0</v>
      </c>
      <c r="S11" s="3">
        <f t="shared" si="5"/>
        <v>4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11.272276</v>
      </c>
      <c r="F12" s="3" cm="1">
        <f t="array" ref="F12">_xll.FDS(C12,"FG_TOTAL_RETURNC(0,-3AM)")</f>
        <v>2.6378273999999999</v>
      </c>
      <c r="G12" s="3" cm="1">
        <f t="array" ref="G12">_xll.FDS(C12,"FG_TOTAL_RETURNC(0,-6AM)")</f>
        <v>1.1486173</v>
      </c>
      <c r="H12" s="9" cm="1">
        <f t="array" ref="H12">_xll.FDS(C12,"P_PRICE(0)/P_PRICE_HIGH_PR(0,,,USD,,,""PRICE"",""INTRA"",""52W"")")</f>
        <v>0.97587290000000004</v>
      </c>
      <c r="K12" s="4">
        <f t="shared" si="3"/>
        <v>3</v>
      </c>
      <c r="L12" s="4">
        <f t="shared" si="4"/>
        <v>4</v>
      </c>
      <c r="M12" s="4">
        <f t="shared" si="4"/>
        <v>8</v>
      </c>
      <c r="P12" s="3">
        <f t="shared" si="0"/>
        <v>4.95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L30" sqref="L30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64.2</v>
      </c>
      <c r="G6" s="179">
        <f t="shared" ref="G6:G18" si="0">(D6*$D$2 +E6*$E$2 +F6*$F$2)/($D$2+$E$2+$F$2)</f>
        <v>69.000000000000014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35.699999999999996</v>
      </c>
      <c r="J6" s="120">
        <f ca="1">VLOOKUP(B6,'Momnetum ranking'!$A$3:$AJ$15,36,FALSE)</f>
        <v>64.2</v>
      </c>
      <c r="K6" s="163">
        <f>VLOOKUP(B6,'Momnetum ranking'!$A$3:$H$15,8,FALSE)</f>
        <v>0.46808510638297873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62.797930000000008</v>
      </c>
      <c r="N6" s="120" cm="1">
        <f t="array" aca="1" ref="N6" ca="1">_xlfn.PERCENTRANK.EXC(_xlfn._xlws.FILTER($M$6:M$18, ISNUMBER($M$6:M$18)),M6)*100</f>
        <v>85.7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92.800000000000011</v>
      </c>
      <c r="G7" s="180">
        <f t="shared" si="0"/>
        <v>66.633333333333326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0.54773869346733672</v>
      </c>
      <c r="L7" s="121">
        <f>VLOOKUP(B7,'Currency- 2'!$A$3:$U$15,21,FALSE)</f>
        <v>57.099999999999994</v>
      </c>
      <c r="M7" s="160">
        <f t="shared" ca="1" si="1"/>
        <v>41.398001000000001</v>
      </c>
      <c r="N7" s="121" cm="1">
        <f t="array" aca="1" ref="N7" ca="1">_xlfn.PERCENTRANK.EXC(_xlfn._xlws.FILTER($M$6:M$18, ISNUMBER($M$6:M$18)),M7)*100</f>
        <v>35.699999999999996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85.7</v>
      </c>
      <c r="G8" s="180">
        <f t="shared" si="0"/>
        <v>59.466666666666683</v>
      </c>
      <c r="H8" s="125" cm="1">
        <f t="array" ref="H8">_xlfn.PERCENTRANK.EXC(_xlfn._xlws.FILTER($G$6:G$18, ISNUMBER($G$6:G$18)),G8)*100</f>
        <v>71.399999999999991</v>
      </c>
      <c r="I8" s="159">
        <f>VLOOKUP(B8,'LIQIDITY 2'!$A$3:$X$15,24,FALSE)</f>
        <v>14.2</v>
      </c>
      <c r="J8" s="121">
        <f ca="1">VLOOKUP(B8,'Momnetum ranking'!$A$3:$AJ$15,36,FALSE)</f>
        <v>21.4</v>
      </c>
      <c r="K8" s="161">
        <f>VLOOKUP(B8,'Momnetum ranking'!$A$3:$H$15,8,FALSE)</f>
        <v>0.42156862745098039</v>
      </c>
      <c r="L8" s="121">
        <f>VLOOKUP(B8,'Currency- 2'!$A$3:$U$15,21,FALSE)</f>
        <v>14.2</v>
      </c>
      <c r="M8" s="160">
        <f t="shared" ca="1" si="1"/>
        <v>30.658216000000003</v>
      </c>
      <c r="N8" s="121" cm="1">
        <f t="array" aca="1" ref="N8" ca="1">_xlfn.PERCENTRANK.EXC(_xlfn._xlws.FILTER($M$6:M$18, ISNUMBER($M$6:M$18)),M8)*100</f>
        <v>14.2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57.099999999999994</v>
      </c>
      <c r="G9" s="180">
        <f t="shared" si="0"/>
        <v>59.466666666666669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14.2</v>
      </c>
      <c r="J9" s="121">
        <f ca="1">VLOOKUP(B9,'Momnetum ranking'!$A$3:$AJ$15,36,FALSE)</f>
        <v>50</v>
      </c>
      <c r="K9" s="161">
        <f>VLOOKUP(B9,'Momnetum ranking'!$A$3:$H$15,8,FALSE)</f>
        <v>0.38568588469184889</v>
      </c>
      <c r="L9" s="121">
        <f>VLOOKUP(B9,'Currency- 2'!$A$3:$U$15,21,FALSE)</f>
        <v>14.2</v>
      </c>
      <c r="M9" s="160">
        <f t="shared" ca="1" si="1"/>
        <v>42.098216000000001</v>
      </c>
      <c r="N9" s="121" cm="1">
        <f t="array" aca="1" ref="N9" ca="1">_xlfn.PERCENTRANK.EXC(_xlfn._xlws.FILTER($M$6:M$18, ISNUMBER($M$6:M$18)),M9)*100</f>
        <v>42.8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28.499999999999996</v>
      </c>
      <c r="F10" s="159">
        <f>VLOOKUP(B10,Safety!$B$4:$R$16,17,FALSE)</f>
        <v>21.4</v>
      </c>
      <c r="G10" s="180">
        <f t="shared" si="0"/>
        <v>42.8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35.699999999999996</v>
      </c>
      <c r="J10" s="121">
        <f ca="1">VLOOKUP(B10,'Momnetum ranking'!$A$3:$AJ$15,36,FALSE)</f>
        <v>57.099999999999994</v>
      </c>
      <c r="K10" s="161">
        <f>VLOOKUP(B10,'Momnetum ranking'!$A$3:$H$15,8,FALSE)</f>
        <v>0.45614035087719296</v>
      </c>
      <c r="L10" s="121">
        <f>VLOOKUP(B10,'Currency- 2'!$A$3:$U$15,21,FALSE)</f>
        <v>85.7</v>
      </c>
      <c r="M10" s="160">
        <f t="shared" ca="1" si="1"/>
        <v>51.388715999999995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42.8</v>
      </c>
      <c r="F11" s="159">
        <f>VLOOKUP(B11,Safety!$B$4:$R$16,17,FALSE)</f>
        <v>14.2</v>
      </c>
      <c r="G11" s="180">
        <f t="shared" si="0"/>
        <v>47.56666666666667</v>
      </c>
      <c r="H11" s="125" cm="1">
        <f t="array" ref="H11">_xlfn.PERCENTRANK.EXC(_xlfn._xlws.FILTER($G$6:G$18, ISNUMBER($G$6:G$18)),G11)*100</f>
        <v>42.8</v>
      </c>
      <c r="I11" s="159">
        <f>VLOOKUP(B11,'LIQIDITY 2'!$A$3:$X$15,24,FALSE)</f>
        <v>35.699999999999996</v>
      </c>
      <c r="J11" s="121">
        <f ca="1">VLOOKUP(B11,'Momnetum ranking'!$A$3:$AJ$15,36,FALSE)</f>
        <v>78.5</v>
      </c>
      <c r="K11" s="161">
        <f>VLOOKUP(B11,'Momnetum ranking'!$A$3:$H$15,8,FALSE)</f>
        <v>0.39240506329113922</v>
      </c>
      <c r="L11" s="121">
        <f>VLOOKUP(B11,'Currency- 2'!$A$3:$U$15,21,FALSE)</f>
        <v>64.2</v>
      </c>
      <c r="M11" s="160">
        <f t="shared" ca="1" si="1"/>
        <v>59.228573000000004</v>
      </c>
      <c r="N11" s="121" cm="1">
        <f t="array" aca="1" ref="N11" ca="1">_xlfn.PERCENTRANK.EXC(_xlfn._xlws.FILTER($M$6:M$18, ISNUMBER($M$6:M$18)),M11)*100</f>
        <v>78.5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42.8</v>
      </c>
      <c r="G12" s="180">
        <f t="shared" si="0"/>
        <v>49.933333333333344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78.5</v>
      </c>
      <c r="J12" s="121">
        <f ca="1">VLOOKUP(B12,'Momnetum ranking'!$A$3:$AJ$15,36,FALSE)</f>
        <v>85.7</v>
      </c>
      <c r="K12" s="161">
        <f>VLOOKUP(B12,'Momnetum ranking'!$A$3:$H$15,8,FALSE)</f>
        <v>0.42045454545454547</v>
      </c>
      <c r="L12" s="121">
        <f>VLOOKUP(B12,'Currency- 2'!$A$3:$U$15,21,FALSE)</f>
        <v>42.8</v>
      </c>
      <c r="M12" s="160">
        <f t="shared" ca="1" si="1"/>
        <v>69.238502000000011</v>
      </c>
      <c r="N12" s="121" cm="1">
        <f t="array" aca="1" ref="N12" ca="1">_xlfn.PERCENTRANK.EXC(_xlfn._xlws.FILTER($M$6:M$18, ISNUMBER($M$6:M$18)),M12)*100</f>
        <v>92.800000000000011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28.499999999999996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14.2</v>
      </c>
      <c r="J13" s="121">
        <f ca="1">VLOOKUP(B13,'Momnetum ranking'!$A$3:$AJ$15,36,FALSE)</f>
        <v>71.399999999999991</v>
      </c>
      <c r="K13" s="161">
        <f>VLOOKUP(B13,'Momnetum ranking'!$A$3:$H$15,8,FALSE)</f>
        <v>0.36206896551724138</v>
      </c>
      <c r="L13" s="121">
        <f>VLOOKUP(B13,'Currency- 2'!$A$3:$U$15,21,FALSE)</f>
        <v>35.699999999999996</v>
      </c>
      <c r="M13" s="160">
        <f t="shared" ca="1" si="1"/>
        <v>40.669429999999998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71.399999999999991</v>
      </c>
      <c r="G14" s="180">
        <f t="shared" si="0"/>
        <v>33.299999999999997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35.699999999999996</v>
      </c>
      <c r="J14" s="121">
        <f ca="1">VLOOKUP(B14,'Momnetum ranking'!$A$3:$AJ$15,36,FALSE)</f>
        <v>92.800000000000011</v>
      </c>
      <c r="K14" s="161">
        <f>VLOOKUP(B14,'Momnetum ranking'!$A$3:$H$15,8,FALSE)</f>
        <v>0.15384615384615385</v>
      </c>
      <c r="L14" s="121">
        <f>VLOOKUP(B14,'Currency- 2'!$A$3:$U$15,21,FALSE)</f>
        <v>7.1</v>
      </c>
      <c r="M14" s="160">
        <f t="shared" ca="1" si="1"/>
        <v>54.959001000000008</v>
      </c>
      <c r="N14" s="121" cm="1">
        <f t="array" aca="1" ref="N14" ca="1">_xlfn.PERCENTRANK.EXC(_xlfn._xlws.FILTER($M$6:M$18, ISNUMBER($M$6:M$18)),M14)*100</f>
        <v>71.399999999999991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71.366666666666674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78.5</v>
      </c>
      <c r="J15" s="121">
        <f ca="1">VLOOKUP(B15,'Momnetum ranking'!$A$3:$AJ$15,36,FALSE)</f>
        <v>7.1</v>
      </c>
      <c r="K15" s="161">
        <f>VLOOKUP(B15,'Momnetum ranking'!$A$3:$H$15,8,FALSE)</f>
        <v>0.36065573770491804</v>
      </c>
      <c r="L15" s="121">
        <f>VLOOKUP(B15,'Currency- 2'!$A$3:$U$15,21,FALSE)</f>
        <v>78.5</v>
      </c>
      <c r="M15" s="160">
        <f t="shared" ca="1" si="1"/>
        <v>47.797858999999995</v>
      </c>
      <c r="N15" s="121" cm="1">
        <f t="array" aca="1" ref="N15" ca="1">_xlfn.PERCENTRANK.EXC(_xlfn._xlws.FILTER($M$6:M$18, ISNUMBER($M$6:M$18)),M15)*100</f>
        <v>50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50</v>
      </c>
      <c r="G16" s="180">
        <f t="shared" si="0"/>
        <v>40.466666666666669</v>
      </c>
      <c r="H16" s="125" cm="1">
        <f t="array" ref="H16">_xlfn.PERCENTRANK.EXC(_xlfn._xlws.FILTER($G$6:G$18, ISNUMBER($G$6:G$18)),G16)*100</f>
        <v>21.4</v>
      </c>
      <c r="I16" s="159">
        <f>VLOOKUP(B16,'LIQIDITY 2'!$A$3:$X$15,24,FALSE)</f>
        <v>35.699999999999996</v>
      </c>
      <c r="J16" s="121">
        <f ca="1">VLOOKUP(B16,'Momnetum ranking'!$A$3:$AJ$15,36,FALSE)</f>
        <v>14.2</v>
      </c>
      <c r="K16" s="161">
        <f>VLOOKUP(B16,'Momnetum ranking'!$A$3:$H$15,8,FALSE)</f>
        <v>0.37037037037037035</v>
      </c>
      <c r="L16" s="121">
        <f>VLOOKUP(B16,'Currency- 2'!$A$3:$U$15,21,FALSE)</f>
        <v>50</v>
      </c>
      <c r="M16" s="160">
        <f t="shared" ca="1" si="1"/>
        <v>29.958785999999996</v>
      </c>
      <c r="N16" s="121" cm="1">
        <f t="array" aca="1" ref="N16" ca="1">_xlfn.PERCENTRANK.EXC(_xlfn._xlws.FILTER($M$6:M$18, ISNUMBER($M$6:M$18)),M16)*100</f>
        <v>7.1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50</v>
      </c>
      <c r="F17" s="159">
        <f>VLOOKUP(B17,Safety!$B$4:$R$16,17,FALSE)</f>
        <v>7.1</v>
      </c>
      <c r="G17" s="180">
        <f t="shared" si="0"/>
        <v>42.833333333333336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35.699999999999996</v>
      </c>
      <c r="J17" s="121">
        <f ca="1">VLOOKUP(B17,'Momnetum ranking'!$A$3:$AJ$15,36,FALSE)</f>
        <v>28.499999999999996</v>
      </c>
      <c r="K17" s="161">
        <f>VLOOKUP(B17,'Momnetum ranking'!$A$3:$H$15,8,FALSE)</f>
        <v>0.34782608695652173</v>
      </c>
      <c r="L17" s="121">
        <f>VLOOKUP(B17,'Currency- 2'!$A$3:$U$15,21,FALSE)</f>
        <v>28.499999999999996</v>
      </c>
      <c r="M17" s="160">
        <f t="shared" ca="1" si="1"/>
        <v>34.238714999999999</v>
      </c>
      <c r="N17" s="121" cm="1">
        <f t="array" aca="1" ref="N17" ca="1">_xlfn.PERCENTRANK.EXC(_xlfn._xlws.FILTER($M$6:M$18, ISNUMBER($M$6:M$18)),M17)*100</f>
        <v>21.4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35.699999999999996</v>
      </c>
      <c r="G18" s="181">
        <f t="shared" si="0"/>
        <v>47.56666666666667</v>
      </c>
      <c r="H18" s="126" cm="1">
        <f t="array" ref="H18">_xlfn.PERCENTRANK.EXC(_xlfn._xlws.FILTER($G$6:G$18, ISNUMBER($G$6:G$18)),G18)*100</f>
        <v>42.8</v>
      </c>
      <c r="I18" s="154">
        <f>VLOOKUP(B18,'LIQIDITY 2'!$A$3:$X$15,24,FALSE)</f>
        <v>78.5</v>
      </c>
      <c r="J18" s="122">
        <f ca="1">VLOOKUP(B18,'Momnetum ranking'!$A$3:$AJ$15,36,FALSE)</f>
        <v>42.8</v>
      </c>
      <c r="K18" s="165">
        <f>VLOOKUP(B18,'Momnetum ranking'!$A$3:$H$15,8,FALSE)</f>
        <v>0.38461538461538464</v>
      </c>
      <c r="L18" s="122">
        <f>VLOOKUP(B18,'Currency- 2'!$A$3:$U$15,21,FALSE)</f>
        <v>71.399999999999991</v>
      </c>
      <c r="M18" s="164">
        <f t="shared" ca="1" si="1"/>
        <v>54.228572999999997</v>
      </c>
      <c r="N18" s="122" cm="1">
        <f t="array" aca="1" ref="N18" ca="1">_xlfn.PERCENTRANK.EXC(_xlfn._xlws.FILTER($M$6:M$18, ISNUMBER($M$6:M$18)),M18)*100</f>
        <v>64.2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0.18515019162594301</v>
      </c>
      <c r="F9">
        <f ca="1">VLOOKUP(B9,OUTPUT_COUNTRY!$B$6:$N$18, 9, FALSE)</f>
        <v>92.800000000000011</v>
      </c>
      <c r="G9" s="47">
        <f>IFERROR(VLOOKUP(B9,OUTPUT_COUNTRY!$B$6:$N$18, 7, FALSE),0)</f>
        <v>14.2</v>
      </c>
      <c r="H9">
        <f>VLOOKUP(B9,OUTPUT_COUNTRY!$B$6:$N$18, 8, FALSE)</f>
        <v>35.699999999999996</v>
      </c>
      <c r="I9">
        <f>VLOOKUP(B9,OUTPUT_COUNTRY!$B$6:$N$18, 11, FALSE)</f>
        <v>7.1</v>
      </c>
      <c r="J9" s="47">
        <f t="shared" ref="J9:J21" ca="1" si="0">IF(F9&gt;=$D$3,1/E9,0)</f>
        <v>5.4010206050463587</v>
      </c>
      <c r="K9" s="136">
        <f ca="1">J9/$J$22</f>
        <v>0.25967693664876018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0.12983846832438009</v>
      </c>
      <c r="S9" s="156">
        <f t="shared" ref="S9:S21" ca="1" si="5">IFERROR(IF(R9&gt;=$R$6, R9/SUMIF($R$9:$R$17,"&gt;="&amp;$R$6), ""),"")</f>
        <v>0.15416523240013016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0.21415767403035754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35.699999999999996</v>
      </c>
      <c r="J10" s="47">
        <f t="shared" ca="1" si="0"/>
        <v>4.6694567660379374</v>
      </c>
      <c r="K10" s="136">
        <f t="shared" ref="K10:K21" ca="1" si="6">J10/$J$22</f>
        <v>0.22450390722183705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0.11225195361091853</v>
      </c>
      <c r="S10" s="156">
        <f t="shared" ca="1" si="5"/>
        <v>0.13328367731943136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0.18700622001557035</v>
      </c>
      <c r="F11">
        <f ca="1">VLOOKUP(B11,OUTPUT_COUNTRY!$B$6:$N$18, 9, FALSE)</f>
        <v>85.7</v>
      </c>
      <c r="G11" s="47">
        <f>IFERROR(VLOOKUP(B11,OUTPUT_COUNTRY!$B$6:$N$18, 7, FALSE),0)</f>
        <v>57.099999999999994</v>
      </c>
      <c r="H11">
        <f>VLOOKUP(B11,OUTPUT_COUNTRY!$B$6:$N$18, 8, FALSE)</f>
        <v>78.5</v>
      </c>
      <c r="I11">
        <f>VLOOKUP(B11,OUTPUT_COUNTRY!$B$6:$N$18, 11, FALSE)</f>
        <v>42.8</v>
      </c>
      <c r="J11" s="47">
        <f t="shared" ca="1" si="0"/>
        <v>5.3474157165293157</v>
      </c>
      <c r="K11" s="136">
        <f t="shared" ca="1" si="6"/>
        <v>0.25709965463904183</v>
      </c>
      <c r="L11">
        <f t="shared" si="1"/>
        <v>0</v>
      </c>
      <c r="M11" s="136">
        <f t="shared" si="7"/>
        <v>0</v>
      </c>
      <c r="N11">
        <f t="shared" si="2"/>
        <v>5.3474157165293157</v>
      </c>
      <c r="O11" s="136">
        <f t="shared" si="8"/>
        <v>0.38105846818133271</v>
      </c>
      <c r="P11">
        <f t="shared" si="3"/>
        <v>0</v>
      </c>
      <c r="Q11" s="136">
        <f t="shared" si="9"/>
        <v>0</v>
      </c>
      <c r="R11" s="156">
        <f t="shared" ca="1" si="4"/>
        <v>0.1666556741376542</v>
      </c>
      <c r="S11" s="156">
        <f t="shared" ca="1" si="5"/>
        <v>0.19788057473108281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0.23602531984941708</v>
      </c>
      <c r="F12">
        <f ca="1">VLOOKUP(B12,OUTPUT_COUNTRY!$B$6:$N$18, 9, FALSE)</f>
        <v>57.099999999999994</v>
      </c>
      <c r="G12" s="47">
        <f>IFERROR(VLOOKUP(B12,OUTPUT_COUNTRY!$B$6:$N$18, 7, FALSE),0)</f>
        <v>28.499999999999996</v>
      </c>
      <c r="H12">
        <f>VLOOKUP(B12,OUTPUT_COUNTRY!$B$6:$N$18, 8, FALSE)</f>
        <v>35.699999999999996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4.2368335763213656</v>
      </c>
      <c r="Q12" s="136">
        <f t="shared" si="9"/>
        <v>0.16853959137337118</v>
      </c>
      <c r="R12" s="156">
        <f t="shared" ca="1" si="4"/>
        <v>1.6853959137337119E-2</v>
      </c>
      <c r="S12" s="156">
        <f t="shared" ca="1" si="5"/>
        <v>2.0011746601773382E-2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0.15931154444200615</v>
      </c>
      <c r="F13">
        <f ca="1">VLOOKUP(B13,OUTPUT_COUNTRY!$B$6:$N$18, 9, FALSE)</f>
        <v>35.699999999999996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57.099999999999994</v>
      </c>
      <c r="J13" s="47">
        <f t="shared" ca="1" si="0"/>
        <v>0</v>
      </c>
      <c r="K13" s="136">
        <f t="shared" ca="1" si="6"/>
        <v>0</v>
      </c>
      <c r="L13">
        <f t="shared" si="1"/>
        <v>6.2770090108819945</v>
      </c>
      <c r="M13" s="136">
        <f t="shared" si="7"/>
        <v>0.28342404846230201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8.5027214538690596E-2</v>
      </c>
      <c r="S13" s="156">
        <f t="shared" ca="1" si="5"/>
        <v>0.10095806319082705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0.14630742376299449</v>
      </c>
      <c r="F14">
        <f ca="1">VLOOKUP(B14,OUTPUT_COUNTRY!$B$6:$N$18, 9, FALSE)</f>
        <v>64.2</v>
      </c>
      <c r="G14" s="47">
        <f>IFERROR(VLOOKUP(B14,OUTPUT_COUNTRY!$B$6:$N$18, 7, FALSE),0)</f>
        <v>85.7</v>
      </c>
      <c r="H14">
        <f>VLOOKUP(B14,OUTPUT_COUNTRY!$B$6:$N$18, 8, FALSE)</f>
        <v>35.699999999999996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6.8349231657575658</v>
      </c>
      <c r="M14" s="136">
        <f t="shared" si="7"/>
        <v>0.30861539169522173</v>
      </c>
      <c r="N14">
        <f t="shared" si="2"/>
        <v>0</v>
      </c>
      <c r="O14" s="136">
        <f t="shared" si="8"/>
        <v>0</v>
      </c>
      <c r="P14">
        <f t="shared" si="3"/>
        <v>6.8349231657575658</v>
      </c>
      <c r="Q14" s="136">
        <f t="shared" si="9"/>
        <v>0.2718905844834611</v>
      </c>
      <c r="R14" s="156">
        <f t="shared" ca="1" si="4"/>
        <v>0.11977367595691263</v>
      </c>
      <c r="S14" s="156">
        <f t="shared" ca="1" si="5"/>
        <v>0.14221468281021082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0.18583537114285559</v>
      </c>
      <c r="F15">
        <f ca="1">VLOOKUP(B15,OUTPUT_COUNTRY!$B$6:$N$18, 9, FALSE)</f>
        <v>78.5</v>
      </c>
      <c r="G15" s="47">
        <f>IFERROR(VLOOKUP(B15,OUTPUT_COUNTRY!$B$6:$N$18, 7, FALSE),0)</f>
        <v>42.8</v>
      </c>
      <c r="H15">
        <f>VLOOKUP(B15,OUTPUT_COUNTRY!$B$6:$N$18, 8, FALSE)</f>
        <v>35.699999999999996</v>
      </c>
      <c r="I15">
        <f>VLOOKUP(B15,OUTPUT_COUNTRY!$B$6:$N$18, 11, FALSE)</f>
        <v>64.2</v>
      </c>
      <c r="J15" s="47">
        <f t="shared" ca="1" si="0"/>
        <v>5.3811069111879615</v>
      </c>
      <c r="K15" s="136">
        <f t="shared" ca="1" si="6"/>
        <v>0.25871950149036099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5.3811069111879615</v>
      </c>
      <c r="Q15" s="136">
        <f t="shared" si="9"/>
        <v>0.21405833946762787</v>
      </c>
      <c r="R15" s="156">
        <f t="shared" ca="1" si="4"/>
        <v>0.15076558469194329</v>
      </c>
      <c r="S15" s="156">
        <f t="shared" ca="1" si="5"/>
        <v>0.17901329014377002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0.22192877719368453</v>
      </c>
      <c r="F16">
        <f ca="1">VLOOKUP(B16,OUTPUT_COUNTRY!$B$6:$N$18, 9, FALSE)</f>
        <v>21.4</v>
      </c>
      <c r="G16" s="47">
        <f>IFERROR(VLOOKUP(B16,OUTPUT_COUNTRY!$B$6:$N$18, 7, FALSE),0)</f>
        <v>71.399999999999991</v>
      </c>
      <c r="H16">
        <f>VLOOKUP(B16,OUTPUT_COUNTRY!$B$6:$N$18, 8, FALSE)</f>
        <v>14.2</v>
      </c>
      <c r="I16">
        <f>VLOOKUP(B16,OUTPUT_COUNTRY!$B$6:$N$18, 11, FALSE)</f>
        <v>14.2</v>
      </c>
      <c r="J16" s="47">
        <f t="shared" ca="1" si="0"/>
        <v>0</v>
      </c>
      <c r="K16" s="136">
        <f t="shared" ca="1" si="6"/>
        <v>0</v>
      </c>
      <c r="L16">
        <f t="shared" si="1"/>
        <v>4.505950118975635</v>
      </c>
      <c r="M16" s="136">
        <f t="shared" si="7"/>
        <v>0.20345591708969346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6.1036775126908034E-2</v>
      </c>
      <c r="S16" s="156">
        <f t="shared" ca="1" si="5"/>
        <v>7.2472732802774206E-2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0.17043999634491247</v>
      </c>
      <c r="F17">
        <f ca="1">VLOOKUP(B17,OUTPUT_COUNTRY!$B$6:$N$18, 9, FALSE)</f>
        <v>50</v>
      </c>
      <c r="G17" s="47">
        <f>IFERROR(VLOOKUP(B17,OUTPUT_COUNTRY!$B$6:$N$18, 7, FALSE),0)</f>
        <v>64.2</v>
      </c>
      <c r="H17">
        <f>VLOOKUP(B17,OUTPUT_COUNTRY!$B$6:$N$18, 8, FALSE)</f>
        <v>14.2</v>
      </c>
      <c r="I17">
        <f>VLOOKUP(B17,OUTPUT_COUNTRY!$B$6:$N$18, 11, FALSE)</f>
        <v>14.2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 t="str">
        <f t="shared" ca="1" si="4"/>
        <v/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0.22079069836628898</v>
      </c>
      <c r="F18">
        <f ca="1">VLOOKUP(B18,OUTPUT_COUNTRY!$B$6:$N$18, 9, FALSE)</f>
        <v>7.1</v>
      </c>
      <c r="G18" s="47">
        <f>IFERROR(VLOOKUP(B18,OUTPUT_COUNTRY!$B$6:$N$18, 7, FALSE),0)</f>
        <v>92.800000000000011</v>
      </c>
      <c r="H18">
        <f>VLOOKUP(B18,OUTPUT_COUNTRY!$B$6:$N$18, 8, FALSE)</f>
        <v>78.5</v>
      </c>
      <c r="I18">
        <f>VLOOKUP(B18,OUTPUT_COUNTRY!$B$6:$N$18, 11, FALSE)</f>
        <v>78.5</v>
      </c>
      <c r="J18" s="47">
        <f t="shared" ca="1" si="0"/>
        <v>0</v>
      </c>
      <c r="K18" s="136">
        <f t="shared" ca="1" si="6"/>
        <v>0</v>
      </c>
      <c r="L18">
        <f t="shared" si="1"/>
        <v>4.5291763076948675</v>
      </c>
      <c r="M18" s="136">
        <f t="shared" si="7"/>
        <v>0.20450464275278271</v>
      </c>
      <c r="N18">
        <f t="shared" si="2"/>
        <v>4.5291763076948675</v>
      </c>
      <c r="O18" s="136">
        <f t="shared" si="8"/>
        <v>0.32275047937614915</v>
      </c>
      <c r="P18">
        <f t="shared" si="3"/>
        <v>4.5291763076948675</v>
      </c>
      <c r="Q18" s="136">
        <f t="shared" si="9"/>
        <v>0.18016887149474078</v>
      </c>
      <c r="R18" s="156">
        <f t="shared" ca="1" si="4"/>
        <v>0.11164332791292381</v>
      </c>
      <c r="S18" s="156">
        <f t="shared" ca="1" si="5"/>
        <v>0.13256101843884729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0.23100183603998664</v>
      </c>
      <c r="F19">
        <f ca="1">VLOOKUP(B19,OUTPUT_COUNTRY!$B$6:$N$18, 9, FALSE)</f>
        <v>14.2</v>
      </c>
      <c r="G19" s="47">
        <f>IFERROR(VLOOKUP(B19,OUTPUT_COUNTRY!$B$6:$N$18, 7, FALSE),0)</f>
        <v>21.4</v>
      </c>
      <c r="H19">
        <f>VLOOKUP(B19,OUTPUT_COUNTRY!$B$6:$N$18, 8, FALSE)</f>
        <v>35.699999999999996</v>
      </c>
      <c r="I19">
        <f>VLOOKUP(B19,OUTPUT_COUNTRY!$B$6:$N$18, 11, FALSE)</f>
        <v>50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0</v>
      </c>
      <c r="Q19" s="136">
        <f t="shared" si="9"/>
        <v>0</v>
      </c>
      <c r="R19" s="156" t="str">
        <f t="shared" ca="1" si="4"/>
        <v/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0.25320478134304186</v>
      </c>
      <c r="F20">
        <f ca="1">VLOOKUP(B20,OUTPUT_COUNTRY!$B$6:$N$18, 9, FALSE)</f>
        <v>28.499999999999996</v>
      </c>
      <c r="G20" s="47">
        <f>IFERROR(VLOOKUP(B20,OUTPUT_COUNTRY!$B$6:$N$18, 7, FALSE),0)</f>
        <v>35.699999999999996</v>
      </c>
      <c r="H20">
        <f>VLOOKUP(B20,OUTPUT_COUNTRY!$B$6:$N$18, 8, FALSE)</f>
        <v>35.699999999999996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0.24058898184759994</v>
      </c>
      <c r="F21" s="13">
        <f ca="1">VLOOKUP(B21,OUTPUT_COUNTRY!$B$6:$N$18, 9, FALSE)</f>
        <v>42.8</v>
      </c>
      <c r="G21" s="138">
        <f>IFERROR(VLOOKUP(B21,OUTPUT_COUNTRY!$B$6:$N$18, 7, FALSE),0)</f>
        <v>42.8</v>
      </c>
      <c r="H21" s="13">
        <f>VLOOKUP(B21,OUTPUT_COUNTRY!$B$6:$N$18, 8, FALSE)</f>
        <v>78.5</v>
      </c>
      <c r="I21" s="13">
        <f>VLOOKUP(B21,OUTPUT_COUNTRY!$B$6:$N$18, 11, FALSE)</f>
        <v>71.399999999999991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4.1564663199474596</v>
      </c>
      <c r="O21" s="137">
        <f t="shared" si="8"/>
        <v>0.29619105244251814</v>
      </c>
      <c r="P21" s="13">
        <f t="shared" si="3"/>
        <v>4.1564663199474596</v>
      </c>
      <c r="Q21" s="137">
        <f t="shared" si="9"/>
        <v>0.16534261318079899</v>
      </c>
      <c r="R21" s="157">
        <f t="shared" ca="1" si="4"/>
        <v>4.6153366562331717E-2</v>
      </c>
      <c r="S21" s="157">
        <f t="shared" ca="1" si="5"/>
        <v>5.4800742599288806E-2</v>
      </c>
    </row>
    <row r="22" spans="2:21" x14ac:dyDescent="0.35">
      <c r="J22" s="47">
        <f ca="1">SUM(J9:J21)</f>
        <v>20.798999998801573</v>
      </c>
      <c r="K22" s="169"/>
      <c r="L22">
        <f>SUM(L9:L21)</f>
        <v>22.147058603310064</v>
      </c>
      <c r="N22">
        <f>SUM(N9:N21)</f>
        <v>14.033058344171643</v>
      </c>
      <c r="P22">
        <f>SUM(P9:P21)</f>
        <v>25.138506280909223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--</v>
      </c>
      <c r="K6" s="159" t="str">
        <f>IF(VLOOKUP(C6,OUTPUT_COUNTRY!$B$6:$N$18,11,FALSE)&gt;75,"++",(IF(VLOOKUP(C6,OUTPUT_COUNTRY!$B$6:$N$18,11,FALSE)&gt;50,"+",(IF(VLOOKUP(C6,OUTPUT_COUNTRY!$B$6:$N$18,11,FALSE)&gt;25,"-","--")))))</f>
        <v>--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-</v>
      </c>
      <c r="K7" s="159" t="str">
        <f>IF(VLOOKUP(C7,OUTPUT_COUNTRY!$B$6:$N$18,11,FALSE)&gt;75,"++",(IF(VLOOKUP(C7,OUTPUT_COUNTRY!$B$6:$N$18,11,FALSE)&gt;50,"+",(IF(VLOOKUP(C7,OUTPUT_COUNTRY!$B$6:$N$18,11,FALSE)&gt;25,"-","--")))))</f>
        <v>--</v>
      </c>
      <c r="L7" s="121" t="str">
        <f ca="1">IF(VLOOKUP(C7,OUTPUT_COUNTRY!$B$6:$N$18,13,FALSE)&gt;75,"++",(IF(VLOOKUP(C7,OUTPUT_COUNTRY!$B$6:$N$18,13,FALSE)&gt;50,"+",(IF(VLOOKUP(C7,OUTPUT_COUNTRY!$B$6:$N$18,13,FALSE)&gt;25,"-","--")))))</f>
        <v>-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++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+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++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-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++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48.942414326638499</v>
      </c>
      <c r="H3" s="4" cm="1">
        <f t="array" ref="H3">_xll.FDS(D3,"FMA_PE(NTMA,0,,,""PORTAGG"",""MEANR"")")</f>
        <v>26.967545365466702</v>
      </c>
      <c r="I3" cm="1">
        <f t="array" ref="I3">_xll.FDS(D3,"FMA_DIV_YLD(NTMA,NOW,NOW,M,""PORTAGG"",""MEANR"")")</f>
        <v>2.5139272453512902</v>
      </c>
      <c r="J3" s="52" cm="1">
        <f t="array" ref="J3">IFERROR(_xll.FDS(D3,"FG_FCF_YIELD_NTM(0)"),(1/G3*100))</f>
        <v>0.86345139546604399</v>
      </c>
      <c r="K3" s="3" cm="1">
        <f t="array" ref="K3">_xll.FDS(D3,"FMA_EVAL_EBITDA(NTMA,0,,,""PORTAGG"",""MEANR"")")</f>
        <v>12.6675711213606</v>
      </c>
      <c r="L3" cm="1">
        <f t="array" ref="L3">_xll.FDS(D3,"FMA_EVAL_EBIT(LTMA,NOW,NOW,M,""PORTAGG"",""MEANR"")")</f>
        <v>21.617507865526399</v>
      </c>
      <c r="M3">
        <f>HLOOKUP(D3,'Index ROE'!$A$1:$N$25,25,FALSE)</f>
        <v>6.5791075391831502</v>
      </c>
      <c r="N3">
        <f>VLOOKUP(A3,'LIQIDITY 2'!$A$3:$E$16,5,FALSE)</f>
        <v>4.1885000000000003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-1.6745727546487101</v>
      </c>
      <c r="R3" s="52">
        <f t="shared" ref="R3:R11" si="1">J3-N3</f>
        <v>-3.3250486045339565</v>
      </c>
      <c r="S3">
        <f t="shared" ref="S3:S11" si="2">M3-N3</f>
        <v>2.3906075391831498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7.8649999999999975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19.425806977518299</v>
      </c>
      <c r="H4" s="4" cm="1">
        <f t="array" ref="H4">_xll.FDS(D4,"FMA_PE(NTMA,0,,,""PORTAGG"",""MEANR"")")</f>
        <v>17.959583939481</v>
      </c>
      <c r="I4" cm="1">
        <f t="array" ref="I4">_xll.FDS(D4,"FMA_DIV_YLD(NTMA,NOW,NOW,M,""PORTAGG"",""MEANR"")")</f>
        <v>3.70422940125545</v>
      </c>
      <c r="J4" s="52" cm="1">
        <f t="array" ref="J4">IFERROR(_xll.FDS(D4,"FG_FCF_YIELD_NTM(0)"),(1/G4*100))</f>
        <v>4.8116923177000697</v>
      </c>
      <c r="K4" s="3" cm="1">
        <f t="array" ref="K4">_xll.FDS(D4,"FMA_EVAL_EBITDA(NTMA,0,,,""PORTAGG"",""MEANR"")")</f>
        <v>8.8558314181927393</v>
      </c>
      <c r="L4" cm="1">
        <f t="array" ref="L4">_xll.FDS(D4,"FMA_EVAL_EBIT(LTMA,NOW,NOW,M,""PORTAGG"",""MEANR"")")</f>
        <v>12.8719812085063</v>
      </c>
      <c r="M4">
        <f>HLOOKUP(D4,'Index ROE'!$A$1:$N$25,25,FALSE)</f>
        <v>13.226394097123199</v>
      </c>
      <c r="N4">
        <f>VLOOKUP(A4,'LIQIDITY 2'!$A$3:$E$16,5,FALSE)</f>
        <v>3.927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-0.22277059874455007</v>
      </c>
      <c r="R4" s="52">
        <f t="shared" si="1"/>
        <v>0.88469231770006962</v>
      </c>
      <c r="S4">
        <f t="shared" si="2"/>
        <v>9.2993940971231996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18.150405633428399</v>
      </c>
      <c r="H5" s="4" cm="1">
        <f t="array" ref="H5">_xll.FDS(D5,"FMA_PE(NTMA,0,,,""PORTAGG"",""MEANR"")")</f>
        <v>14.372400167314099</v>
      </c>
      <c r="I5" cm="1">
        <f t="array" ref="I5">_xll.FDS(D5,"FMA_DIV_YLD(NTMA,NOW,NOW,M,""PORTAGG"",""MEANR"")")</f>
        <v>3.14359117249623</v>
      </c>
      <c r="J5" s="52" cm="1">
        <f t="array" ref="J5">IFERROR(_xll.FDS(D5,"FG_FCF_YIELD_NTM(0)"),(1/G5*100))</f>
        <v>4.9791083712145303</v>
      </c>
      <c r="K5" s="3" cm="1">
        <f t="array" ref="K5">_xll.FDS(D5,"FMA_EVAL_EBITDA(NTMA,0,,,""PORTAGG"",""MEANR"")")</f>
        <v>9.6818243272854705</v>
      </c>
      <c r="L5" cm="1">
        <f t="array" ref="L5">_xll.FDS(D5,"FMA_EVAL_EBIT(LTMA,NOW,NOW,M,""PORTAGG"",""MEANR"")")</f>
        <v>16.121368356562598</v>
      </c>
      <c r="M5">
        <f>HLOOKUP(D5,'Index ROE'!$A$1:$N$25,25,FALSE)</f>
        <v>13.1491479008301</v>
      </c>
      <c r="N5">
        <f>VLOOKUP(A5,'LIQIDITY 2'!$A$3:$E$16,5,FALSE)</f>
        <v>2.9687000000000001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0.17489117249622987</v>
      </c>
      <c r="R5" s="52">
        <f t="shared" si="1"/>
        <v>2.0104083712145302</v>
      </c>
      <c r="S5">
        <f t="shared" si="2"/>
        <v>10.180447900830099</v>
      </c>
      <c r="T5">
        <f t="shared" si="3"/>
        <v>10.407963700830098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50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15.4348674303045</v>
      </c>
      <c r="H6" s="4" cm="1">
        <f t="array" ref="H6">_xll.FDS(D6,"FMA_PE(NTMA,0,,,""PORTAGG"",""MEANR"")")</f>
        <v>12.1168514853677</v>
      </c>
      <c r="I6" cm="1">
        <f t="array" ref="I6">_xll.FDS(D6,"FMA_DIV_YLD(NTMA,NOW,NOW,M,""PORTAGG"",""MEANR"")")</f>
        <v>3.33287580676576</v>
      </c>
      <c r="J6" s="52" cm="1">
        <f t="array" ref="J6">IFERROR(_xll.FDS(D6,"FG_FCF_YIELD_NTM(0)"),(1/G6*100))</f>
        <v>5.7499633009792399</v>
      </c>
      <c r="K6" s="3" cm="1">
        <f t="array" ref="K6">_xll.FDS(D6,"FMA_EVAL_EBITDA(NTMA,0,,,""PORTAGG"",""MEANR"")")</f>
        <v>8.5963940619732906</v>
      </c>
      <c r="L6" cm="1">
        <f t="array" ref="L6">_xll.FDS(D6,"FMA_EVAL_EBIT(LTMA,NOW,NOW,M,""PORTAGG"",""MEANR"")")</f>
        <v>13.8686104794778</v>
      </c>
      <c r="M6">
        <f>HLOOKUP(D6,'Index ROE'!$A$1:$N$25,25,FALSE)</f>
        <v>11.93889064433</v>
      </c>
      <c r="N6">
        <f>VLOOKUP(A6,'LIQIDITY 2'!$A$3:$E$16,5,FALSE)</f>
        <v>2.2109999999999999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1.1218758067657602</v>
      </c>
      <c r="R6" s="52">
        <f t="shared" si="1"/>
        <v>3.5389633009792401</v>
      </c>
      <c r="S6">
        <f t="shared" si="2"/>
        <v>9.7278906443299995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17.589520846293102</v>
      </c>
      <c r="H7" s="4" cm="1">
        <f t="array" ref="H7">_xll.FDS(D7,"FMA_PE(NTMA,0,,,""PORTAGG"",""MEANR"")")</f>
        <v>14.6150528713585</v>
      </c>
      <c r="I7" cm="1">
        <f t="array" ref="I7">_xll.FDS(D7,"FMA_DIV_YLD(NTMA,NOW,NOW,M,""PORTAGG"",""MEANR"")")</f>
        <v>2.3751909449287698</v>
      </c>
      <c r="J7" s="52" cm="1">
        <f t="array" ref="J7">IFERROR(_xll.FDS(D7,"FG_FCF_YIELD_NTM(0)"),(1/G7*100))</f>
        <v>3.9504712015933898</v>
      </c>
      <c r="K7" s="3" cm="1">
        <f t="array" ref="K7">_xll.FDS(D7,"FMA_EVAL_EBITDA(NTMA,0,,,""PORTAGG"",""MEANR"")")</f>
        <v>10.0349147031089</v>
      </c>
      <c r="L7" cm="1">
        <f t="array" ref="L7">_xll.FDS(D7,"FMA_EVAL_EBIT(LTMA,NOW,NOW,M,""PORTAGG"",""MEANR"")")</f>
        <v>17.083137456739799</v>
      </c>
      <c r="M7">
        <f>HLOOKUP(D7,'Index ROE'!$A$1:$N$25,25,FALSE)</f>
        <v>9.2997687113842105</v>
      </c>
      <c r="N7">
        <f>VLOOKUP(A7,'LIQIDITY 2'!$A$3:$E$16,5,FALSE)</f>
        <v>0.87470000000000003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1.5004909449287698</v>
      </c>
      <c r="R7" s="52">
        <f t="shared" si="1"/>
        <v>3.0757712015933896</v>
      </c>
      <c r="S7">
        <f t="shared" si="2"/>
        <v>8.4250687113842098</v>
      </c>
      <c r="T7">
        <f t="shared" si="3"/>
        <v>6.5730741113842104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22.282171512602901</v>
      </c>
      <c r="H8" s="4" cm="1">
        <f t="array" ref="H8">_xll.FDS(D8,"FMA_PE(NTMA,0,,,""PORTAGG"",""MEANR"")")</f>
        <v>17.7074483151675</v>
      </c>
      <c r="I8" cm="1">
        <f t="array" ref="I8">_xll.FDS(D8,"FMA_DIV_YLD(NTMA,NOW,NOW,M,""PORTAGG"",""MEANR"")")</f>
        <v>3.0847125341827999</v>
      </c>
      <c r="J8" s="52" cm="1">
        <f t="array" ref="J8">IFERROR(_xll.FDS(D8,"FG_FCF_YIELD_NTM(0)"),(1/G8*100))</f>
        <v>4.6471662676481902</v>
      </c>
      <c r="K8" s="3" cm="1">
        <f t="array" ref="K8">_xll.FDS(D8,"FMA_EVAL_EBITDA(NTMA,0,,,""PORTAGG"",""MEANR"")")</f>
        <v>13.523947624267899</v>
      </c>
      <c r="L8" cm="1">
        <f t="array" ref="L8">_xll.FDS(D8,"FMA_EVAL_EBIT(LTMA,NOW,NOW,M,""PORTAGG"",""MEANR"")")</f>
        <v>17.105701588555199</v>
      </c>
      <c r="M8">
        <f>HLOOKUP(D8,'Index ROE'!$A$1:$N$25,25,FALSE)</f>
        <v>19.302463641340701</v>
      </c>
      <c r="N8">
        <f>VLOOKUP(A8,'LIQIDITY 2'!$A$3:$E$16,5,FALSE)</f>
        <v>0.46400000000000002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2.6207125341827999</v>
      </c>
      <c r="R8" s="52">
        <f t="shared" si="1"/>
        <v>4.1831662676481898</v>
      </c>
      <c r="S8">
        <f t="shared" si="2"/>
        <v>18.838463641340702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61.08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14.386103794795799</v>
      </c>
      <c r="H9" s="4" cm="1">
        <f t="array" ref="H9">_xll.FDS(D9,"FMA_PE(NTMA,0,,,""PORTAGG"",""MEANR"")")</f>
        <v>11.763494066971999</v>
      </c>
      <c r="I9" cm="1">
        <f t="array" ref="I9">_xll.FDS(D9,"FMA_DIV_YLD(NTMA,NOW,NOW,M,""PORTAGG"",""MEANR"")")</f>
        <v>3.8113497876239899</v>
      </c>
      <c r="J9" s="52" cm="1">
        <f t="array" ref="J9">IFERROR(_xll.FDS(D9,"FG_FCF_YIELD_NTM(0)"),(1/G9*100))</f>
        <v>6.2532714045160001</v>
      </c>
      <c r="K9" s="3" cm="1">
        <f t="array" ref="K9">_xll.FDS(D9,"FMA_EVAL_EBITDA(NTMA,0,,,""PORTAGG"",""MEANR"")")</f>
        <v>7.6648225074549199</v>
      </c>
      <c r="L9" cm="1">
        <f t="array" ref="L9">_xll.FDS(D9,"FMA_EVAL_EBIT(LTMA,NOW,NOW,M,""PORTAGG"",""MEANR"")")</f>
        <v>10.930344897128</v>
      </c>
      <c r="M9">
        <f>HLOOKUP(D9,'Index ROE'!$A$1:$N$25,25,FALSE)</f>
        <v>14.7207876109821</v>
      </c>
      <c r="N9">
        <f>VLOOKUP(A9,'LIQIDITY 2'!$A$3:$E$16,5,FALSE)</f>
        <v>3.9209999999999998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-0.10965021237600991</v>
      </c>
      <c r="R9" s="52">
        <f t="shared" si="1"/>
        <v>2.3322714045160002</v>
      </c>
      <c r="S9">
        <f t="shared" si="2"/>
        <v>10.799787610982101</v>
      </c>
      <c r="T9">
        <f t="shared" si="3"/>
        <v>11.851087210982101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71.089999999999989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33.9090413039807</v>
      </c>
      <c r="H10" s="4" cm="1">
        <f t="array" ref="H10">_xll.FDS(D10,"FMA_PE(NTMA,0,,,""PORTAGG"",""MEANR"")")</f>
        <v>25.299848791746701</v>
      </c>
      <c r="I10" cm="1">
        <f t="array" ref="I10">_xll.FDS(D10,"FMA_DIV_YLD(NTMA,NOW,NOW,M,""PORTAGG"",""MEANR"")")</f>
        <v>0.83581128094324197</v>
      </c>
      <c r="J10" s="52" cm="1">
        <f t="array" ref="J10">IFERROR(_xll.FDS(D10,"FG_FCF_YIELD_NTM(0)"),(1/G10*100))</f>
        <v>3.71460048863986</v>
      </c>
      <c r="K10" s="3" cm="1">
        <f t="array" ref="K10">_xll.FDS(D10,"FMA_EVAL_EBITDA(NTMA,0,,,""PORTAGG"",""MEANR"")")</f>
        <v>15.9026679865181</v>
      </c>
      <c r="L10" cm="1">
        <f t="array" ref="L10">_xll.FDS(D10,"FMA_EVAL_EBIT(LTMA,NOW,NOW,M,""PORTAGG"",""MEANR"")")</f>
        <v>24.781383239829001</v>
      </c>
      <c r="M10">
        <f>HLOOKUP(D10,'Index ROE'!$A$1:$N$25,25,FALSE)</f>
        <v>25.304063208905301</v>
      </c>
      <c r="N10">
        <f>VLOOKUP(A10,'LIQIDITY 2'!$A$3:$E$16,5,FALSE)</f>
        <v>3.7298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-2.8939887190567579</v>
      </c>
      <c r="R10" s="52">
        <f t="shared" si="1"/>
        <v>-1.5199511360139972E-2</v>
      </c>
      <c r="S10">
        <f t="shared" si="2"/>
        <v>21.5742632089053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29.615000000000002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25.7883234443925</v>
      </c>
      <c r="H11" s="4" cm="1">
        <f t="array" ref="H11">_xll.FDS(D11,"FMA_PE(NTMA,0,,,""PORTAGG"",""MEANR"")")</f>
        <v>20.759896091739598</v>
      </c>
      <c r="I11" cm="1">
        <f t="array" ref="I11">_xll.FDS(D11,"FMA_DIV_YLD(NTMA,NOW,NOW,M,""PORTAGG"",""MEANR"")")</f>
        <v>1.37396147725107</v>
      </c>
      <c r="J11" s="52" cm="1">
        <f t="array" ref="J11">IFERROR(_xll.FDS(D11,"FG_FCF_YIELD_NTM(0)"),(1/G11*100))</f>
        <v>4.1437839670935004</v>
      </c>
      <c r="K11" s="3" cm="1">
        <f t="array" ref="K11">_xll.FDS(D11,"FMA_EVAL_EBITDA(NTMA,0,,,""PORTAGG"",""MEANR"")")</f>
        <v>14.2135077446945</v>
      </c>
      <c r="L11" cm="1">
        <f t="array" ref="L11">_xll.FDS(D11,"FMA_EVAL_EBIT(LTMA,NOW,NOW,M,""PORTAGG"",""MEANR"")")</f>
        <v>21.055415598787</v>
      </c>
      <c r="M11">
        <f>HLOOKUP(D11,'Index ROE'!$A$1:$N$25,25,FALSE)</f>
        <v>20.344034080875101</v>
      </c>
      <c r="N11">
        <f>VLOOKUP(A11,'LIQIDITY 2'!$A$3:$E$16,5,FALSE)</f>
        <v>3.7298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-2.3558385227489298</v>
      </c>
      <c r="R11" s="52">
        <f t="shared" si="1"/>
        <v>0.41398396709350038</v>
      </c>
      <c r="S11">
        <f t="shared" si="2"/>
        <v>16.6142340808751</v>
      </c>
      <c r="T11">
        <f t="shared" si="3"/>
        <v>17.145144080875102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17.090859309681601</v>
      </c>
      <c r="H12" s="4" cm="1">
        <f t="array" ref="H12">_xll.FDS(D12,"FMA_PE(NTMA,0,,,""PORTAGG"",""MEANR"")")</f>
        <v>13.8107277592741</v>
      </c>
      <c r="I12" cm="1">
        <f t="array" ref="I12">_xll.FDS(D12,"FMA_DIV_YLD(NTMA,NOW,NOW,M,""PORTAGG"",""MEANR"")")</f>
        <v>3.3459256590542301</v>
      </c>
      <c r="J12" s="52" cm="1">
        <f t="array" ref="J12">IFERROR(_xll.FDS(D12,"FG_FCF_YIELD_NTM(0)"),(1/G12*100))</f>
        <v>5.8639605811347097</v>
      </c>
      <c r="K12" s="3" cm="1">
        <f t="array" ref="K12">_xll.FDS(D12,"FMA_EVAL_EBITDA(NTMA,0,,,""PORTAGG"",""MEANR"")")</f>
        <v>9.1811541910200791</v>
      </c>
      <c r="L12" cm="1">
        <f t="array" ref="L12">_xll.FDS(D12,"FMA_EVAL_EBIT(LTMA,NOW,NOW,M,""PORTAGG"",""MEANR"")")</f>
        <v>13.351421371285699</v>
      </c>
      <c r="M12">
        <f>HLOOKUP(D12,'Index ROE'!$A$1:$N$25,25,FALSE)</f>
        <v>13.231274139143199</v>
      </c>
      <c r="N12">
        <f>VLOOKUP(A12,'LIQIDITY 2'!$A$3:$E$16,5,FALSE)</f>
        <v>2.927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0.41892565905423007</v>
      </c>
      <c r="R12" s="52">
        <f t="shared" ref="R12:R15" si="5">J12-N12</f>
        <v>2.9369605811347097</v>
      </c>
      <c r="S12">
        <f t="shared" ref="S12:S15" si="6">M12-N12</f>
        <v>10.3042741391432</v>
      </c>
      <c r="T12">
        <f t="shared" ref="T12:T15" si="7">M12-O12</f>
        <v>11.021905939143199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21.647112069404599</v>
      </c>
      <c r="H13" s="4" cm="1">
        <f t="array" ref="H13">_xll.FDS(D13,"FMA_PE(NTMA,0,,,""PORTAGG"",""MEANR"")")</f>
        <v>15.0457045214013</v>
      </c>
      <c r="I13" cm="1">
        <f t="array" ref="I13">_xll.FDS(D13,"FMA_DIV_YLD(NTMA,NOW,NOW,M,""PORTAGG"",""MEANR"")")</f>
        <v>2.5645647141835601</v>
      </c>
      <c r="J13" s="52" cm="1">
        <f t="array" ref="J13">IFERROR(_xll.FDS(D13,"FG_FCF_YIELD_NTM(0)"),(1/G13*100))</f>
        <v>4.11662177142769</v>
      </c>
      <c r="K13" s="3" cm="1">
        <f t="array" ref="K13">_xll.FDS(D13,"FMA_EVAL_EBITDA(NTMA,0,,,""PORTAGG"",""MEANR"")")</f>
        <v>12.076379632339201</v>
      </c>
      <c r="L13" cm="1">
        <f t="array" ref="L13">_xll.FDS(D13,"FMA_EVAL_EBIT(LTMA,NOW,NOW,M,""PORTAGG"",""MEANR"")")</f>
        <v>21.161136485922601</v>
      </c>
      <c r="M13">
        <f>HLOOKUP(D13,'Index ROE'!$A$1:$N$25,25,FALSE)</f>
        <v>12.750726724682799</v>
      </c>
      <c r="N13">
        <f>VLOOKUP(A13,'LIQIDITY 2'!$A$3:$E$16,5,FALSE)</f>
        <v>2.5030000000000001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6.1564714183560021E-2</v>
      </c>
      <c r="R13" s="52">
        <f t="shared" si="5"/>
        <v>1.6136217714276899</v>
      </c>
      <c r="S13">
        <f t="shared" si="6"/>
        <v>10.247726724682799</v>
      </c>
      <c r="T13">
        <f t="shared" si="7"/>
        <v>9.8626097246827999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41.085000000000001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14.5485100890008</v>
      </c>
      <c r="H14" s="4" cm="1">
        <f t="array" ref="H14">_xll.FDS(D14,"FMA_PE(NTMA,0,,,""PORTAGG"",""MEANR"")")</f>
        <v>16.223266097209901</v>
      </c>
      <c r="I14" cm="1">
        <f t="array" ref="I14">_xll.FDS(D14,"FMA_DIV_YLD(NTMA,NOW,NOW,M,""PORTAGG"",""MEANR"")")</f>
        <v>3.2049431047209702</v>
      </c>
      <c r="J14" s="52" cm="1">
        <f t="array" ref="J14">IFERROR(_xll.FDS(D14,"FG_FCF_YIELD_NTM(0)"),(1/G14*100))</f>
        <v>5.05042862696863</v>
      </c>
      <c r="K14" s="3" cm="1">
        <f t="array" ref="K14">_xll.FDS(D14,"FMA_EVAL_EBITDA(NTMA,0,,,""PORTAGG"",""MEANR"")")</f>
        <v>10.944193186063501</v>
      </c>
      <c r="L14" cm="1">
        <f t="array" ref="L14">_xll.FDS(D14,"FMA_EVAL_EBIT(LTMA,NOW,NOW,M,""PORTAGG"",""MEANR"")")</f>
        <v>16.377221287824099</v>
      </c>
      <c r="M14">
        <f>HLOOKUP(D14,'Index ROE'!$A$1:$N$25,25,FALSE)</f>
        <v>15.368050598586001</v>
      </c>
      <c r="N14">
        <f>VLOOKUP(A14,'LIQIDITY 2'!$A$3:$E$16,5,FALSE)</f>
        <v>2.0129999999999999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1.1919431047209703</v>
      </c>
      <c r="R14" s="52">
        <f t="shared" si="5"/>
        <v>3.0374286269686301</v>
      </c>
      <c r="S14">
        <f t="shared" si="6"/>
        <v>13.355050598586001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11.469398188115299</v>
      </c>
      <c r="H15" s="4" cm="1">
        <f t="array" ref="H15">_xll.FDS(D15,"FMA_PE(NTMA,0,,,""PORTAGG"",""MEANR"")")</f>
        <v>9.9827627241046493</v>
      </c>
      <c r="I15" cm="1">
        <f t="array" ref="I15">_xll.FDS(D15,"FMA_DIV_YLD(NTMA,NOW,NOW,M,""PORTAGG"",""MEANR"")")</f>
        <v>5.2757532177159199</v>
      </c>
      <c r="J15" s="52" cm="1">
        <f t="array" ref="J15">IFERROR(_xll.FDS(D15,"FG_FCF_YIELD_NTM(0)"),(1/G15*100))</f>
        <v>5.3004631730163103</v>
      </c>
      <c r="K15" s="3" cm="1">
        <f t="array" ref="K15">_xll.FDS(D15,"FMA_EVAL_EBITDA(NTMA,0,,,""PORTAGG"",""MEANR"")")</f>
        <v>7.2689954075402401</v>
      </c>
      <c r="L15" cm="1">
        <f t="array" ref="L15">_xll.FDS(D15,"FMA_EVAL_EBIT(LTMA,NOW,NOW,M,""PORTAGG"",""MEANR"")")</f>
        <v>11.416839612346701</v>
      </c>
      <c r="M15">
        <f>HLOOKUP(D15,'Index ROE'!$A$1:$N$25,25,FALSE)</f>
        <v>13.3572149047324</v>
      </c>
      <c r="N15">
        <f>VLOOKUP(A15,'LIQIDITY 2'!$A$3:$E$16,5,FALSE)</f>
        <v>3.5659999999999998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1.70975321771592</v>
      </c>
      <c r="R15" s="52">
        <f t="shared" si="5"/>
        <v>1.7344631730163105</v>
      </c>
      <c r="S15">
        <f t="shared" si="6"/>
        <v>9.7912149047323993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14.437632726677</v>
      </c>
      <c r="H19" s="4" cm="1">
        <f t="array" ref="H19">_xll.FDS(D19,"FG_PE_NTM(0,,,90,0)")</f>
        <v>13.376198298455799</v>
      </c>
      <c r="I19" cm="1">
        <f t="array" ref="I19">_xll.FDS(D19,"FMA_DIV_YLD(NTMA,NOW,NOW,M,""PORTAGG"",""MEANR"")")</f>
        <v>3.4757118931449198</v>
      </c>
      <c r="J19" s="52" cm="1">
        <f t="array" ref="J19">_xll.FDS(D19,"FG_FCF_YIELD_NTM(0)")</f>
        <v>5.2826400710836099</v>
      </c>
      <c r="K19" s="3" cm="1">
        <f t="array" ref="K19">_xll.FDS(D19,"FMA_EVAL_EBITDA(NTMA,0,,,""PORTAGG"",""MEANR"")")</f>
        <v>8.8608721746425498</v>
      </c>
      <c r="L19" cm="1">
        <f t="array" ref="L19">_xll.FDS(D19,"FMA_EVAL_EBIT(LTMA,NOW,NOW,M,""PORTAGG"",""MEANR"")")</f>
        <v>13.345513446788299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45504</v>
      </c>
      <c r="G20" s="4" cm="1">
        <f t="array" ref="G20">_xll.FDS(D20,"FG_PE(0)")</f>
        <v>15.149880761160199</v>
      </c>
      <c r="H20" s="4" cm="1">
        <f t="array" ref="H20">_xll.FDS(D20,"FG_PE_NTM(0,,,90,0)")</f>
        <v>12.871558327992499</v>
      </c>
      <c r="I20" cm="1">
        <f t="array" ref="I20">_xll.FDS(D20,"FMA_DIV_YLD(NTMA,NOW,NOW,M,""PORTAGG"",""MEANR"")")</f>
        <v>2.9437612977118501</v>
      </c>
      <c r="J20" s="52" cm="1">
        <f t="array" ref="J20">_xll.FDS(D20,"FG_FCF_YIELD_NTM(0)")</f>
        <v>5.4362762703007999</v>
      </c>
      <c r="K20" s="3" cm="1">
        <f t="array" ref="K20">_xll.FDS(D20,"FMA_EVAL_EBITDA(NTMA,0,,,""PORTAGG"",""MEANR"")")</f>
        <v>8.9774164561243701</v>
      </c>
      <c r="L20" cm="1">
        <f t="array" ref="L20">_xll.FDS(D20,"FMA_EVAL_EBIT(LTMA,NOW,NOW,M,""PORTAGG"",""MEANR"")")</f>
        <v>14.3889127040333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4.1885000000000003</v>
      </c>
      <c r="G3" s="26" cm="1">
        <f t="array" ref="G3">_xll.FDSB(C3,"PCTCHG(FG_YIELD(0,,,,""YTM""),FG_YIELD(-1AM,,,,""YTM""))")</f>
        <v>0.76988005999999998</v>
      </c>
      <c r="H3" s="26" cm="1">
        <f t="array" ref="H3">_xll.FDSB(C3,"PCTCHG(FG_YIELD(0,,,,""YTM""),FG_YIELD(-3AM,,,,""YTM""))")</f>
        <v>-10.383414999999999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1.0614999999999997</v>
      </c>
      <c r="S3">
        <f t="shared" ref="S3:S15" si="1">IF(M3&gt; 0, 0, 1)</f>
        <v>1</v>
      </c>
      <c r="T3">
        <f t="shared" ref="T3:T15" si="2">IF(G3&lt;0, 1, 0)</f>
        <v>0</v>
      </c>
      <c r="U3">
        <f t="shared" ref="U3:U15" si="3">IF(H3&lt;0, 1, 0)</f>
        <v>1</v>
      </c>
      <c r="V3" s="47">
        <f t="shared" ref="V3:V15" si="4">SUMPRODUCT($S$1:$U$1,S3:U3)</f>
        <v>0.75</v>
      </c>
      <c r="X3">
        <f>_xlfn.PERCENTRANK.EXC($V$3:$V$15,V3)*100</f>
        <v>35.699999999999996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3.927</v>
      </c>
      <c r="G4" s="26" cm="1">
        <f t="array" ref="G4">_xll.FDSB(C4,"PCTCHG(FG_YIELD(0,,,,""YTM""),FG_YIELD(-1AM,,,,""YTM""))")</f>
        <v>-3.0848963</v>
      </c>
      <c r="H4" s="26" cm="1">
        <f t="array" ref="H4">_xll.FDSB(C4,"PCTCHG(FG_YIELD(0,,,,""YTM""),FG_YIELD(-3AM,,,,""YTM""))")</f>
        <v>-7.5347340000000003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0.4229999999999996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2.9687000000000001</v>
      </c>
      <c r="G5" s="26" cm="1">
        <f t="array" ref="G5">_xll.FDSB(C5,"PCTCHG(FG_YIELD(0,,,,""YTM""),FG_YIELD(-1AM,,,,""YTM""))")</f>
        <v>-1.4604889000000001</v>
      </c>
      <c r="H5" s="26" cm="1">
        <f t="array" ref="H5">_xll.FDSB(C5,"PCTCHG(FG_YIELD(0,,,,""YTM""),FG_YIELD(-3AM,,,,""YTM""))")</f>
        <v>-12.277649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1.2812999999999999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78.5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2.2109999999999999</v>
      </c>
      <c r="G6" s="26" cm="1">
        <f t="array" ref="G6">_xll.FDSB(C6,"PCTCHG(FG_YIELD(0,,,,""YTM""),FG_YIELD(-1AM,,,,""YTM""))")</f>
        <v>2.5510234999999999</v>
      </c>
      <c r="H6" s="26" cm="1">
        <f t="array" ref="H6">_xll.FDSB(C6,"PCTCHG(FG_YIELD(0,,,,""YTM""),FG_YIELD(-3AM,,,,""YTM""))")</f>
        <v>-12.192213000000001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2.0390000000000001</v>
      </c>
      <c r="S6">
        <f t="shared" si="1"/>
        <v>1</v>
      </c>
      <c r="T6">
        <f t="shared" si="2"/>
        <v>0</v>
      </c>
      <c r="U6">
        <f t="shared" si="3"/>
        <v>1</v>
      </c>
      <c r="V6" s="47">
        <f t="shared" si="4"/>
        <v>0.75</v>
      </c>
      <c r="X6">
        <f t="shared" si="6"/>
        <v>35.699999999999996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0.87470000000000003</v>
      </c>
      <c r="G7" s="26" cm="1">
        <f t="array" ref="G7">_xll.FDSB(C7,"PCTCHG(FG_YIELD(0,,,,""YTM""),FG_YIELD(-1AM,,,,""YTM""))")</f>
        <v>8.3354009999999992</v>
      </c>
      <c r="H7" s="26" cm="1">
        <f t="array" ref="H7">_xll.FDSB(C7,"PCTCHG(FG_YIELD(0,,,,""YTM""),FG_YIELD(-3AM,,,,""YTM""))")</f>
        <v>-11.637537999999999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-0.62470000000000003</v>
      </c>
      <c r="S7">
        <f t="shared" si="1"/>
        <v>0</v>
      </c>
      <c r="T7">
        <f t="shared" si="2"/>
        <v>0</v>
      </c>
      <c r="U7">
        <f t="shared" si="3"/>
        <v>1</v>
      </c>
      <c r="V7" s="47">
        <f t="shared" si="4"/>
        <v>0.25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0.46400000000000002</v>
      </c>
      <c r="G8" s="26" cm="1">
        <f t="array" ref="G8">_xll.FDSB(C8,"PCTCHG(FG_YIELD(0,,,,""YTM""),FG_YIELD(-1AM,,,,""YTM""))")</f>
        <v>20.519480000000001</v>
      </c>
      <c r="H8" s="26" cm="1">
        <f t="array" ref="H8">_xll.FDSB(C8,"PCTCHG(FG_YIELD(0,,,,""YTM""),FG_YIELD(-3AM,,,,""YTM""))")</f>
        <v>-43.825659999999999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0.78600000000000003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35.699999999999996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3.9209999999999998</v>
      </c>
      <c r="G9" s="26" cm="1">
        <f t="array" ref="G9">_xll.FDSB(C9,"PCTCHG(FG_YIELD(0,,,,""YTM""),FG_YIELD(-1AM,,,,""YTM""))")</f>
        <v>2.4294652999999999</v>
      </c>
      <c r="H9" s="26" cm="1">
        <f t="array" ref="H9">_xll.FDSB(C9,"PCTCHG(FG_YIELD(0,,,,""YTM""),FG_YIELD(-3AM,,,,""YTM""))")</f>
        <v>-6.7094946000000002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1.0790000000000002</v>
      </c>
      <c r="S9">
        <f t="shared" si="1"/>
        <v>1</v>
      </c>
      <c r="T9">
        <f t="shared" si="2"/>
        <v>0</v>
      </c>
      <c r="U9">
        <f t="shared" si="3"/>
        <v>1</v>
      </c>
      <c r="V9" s="47">
        <f t="shared" si="4"/>
        <v>0.75</v>
      </c>
      <c r="X9">
        <f t="shared" si="6"/>
        <v>35.699999999999996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3.7298</v>
      </c>
      <c r="G10" s="26" cm="1">
        <f t="array" ref="G10">_xll.FDSB(C10,"PCTCHG(FG_YIELD(0,,,,""YTM""),FG_YIELD(-1AM,,,,""YTM""))")</f>
        <v>-1.2653553</v>
      </c>
      <c r="H10" s="26" cm="1">
        <f t="array" ref="H10">_xll.FDSB(C10,"PCTCHG(FG_YIELD(0,,,,""YTM""),FG_YIELD(-3AM,,,,""YTM""))")</f>
        <v>-12.871423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1.7702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3.7298</v>
      </c>
      <c r="G11" s="26" cm="1">
        <f t="array" ref="G11">_xll.FDSB(C11,"PCTCHG(FG_YIELD(0,,,,""YTM""),FG_YIELD(-1AM,,,,""YTM""))")</f>
        <v>-1.2653553</v>
      </c>
      <c r="H11" s="26" cm="1">
        <f t="array" ref="H11">_xll.FDSB(C11,"PCTCHG(FG_YIELD(0,,,,""YTM""),FG_YIELD(-3AM,,,,""YTM""))")</f>
        <v>-12.871423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1.7702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2.927</v>
      </c>
      <c r="G12" s="26" cm="1">
        <f t="array" ref="G12">_xll.FDSB(C12,"PCTCHG(FG_YIELD(0,,,,""YTM""),FG_YIELD(-1AM,,,,""YTM""))")</f>
        <v>-1.7455537000000001</v>
      </c>
      <c r="H12" s="26" cm="1">
        <f t="array" ref="H12">_xll.FDSB(C12,"PCTCHG(FG_YIELD(0,,,,""YTM""),FG_YIELD(-3AM,,,,""YTM""))")</f>
        <v>-2.2704453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1.323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78.5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2.5030000000000001</v>
      </c>
      <c r="G13" s="26" cm="1">
        <f t="array" ref="G13">_xll.FDSB(C13,"PCTCHG(FG_YIELD(0,,,,""YTM""),FG_YIELD(-1AM,,,,""YTM""))")</f>
        <v>1.1313179</v>
      </c>
      <c r="H13" s="26" cm="1">
        <f t="array" ref="H13">_xll.FDSB(C13,"PCTCHG(FG_YIELD(0,,,,""YTM""),FG_YIELD(-3AM,,,,""YTM""))")</f>
        <v>-11.020261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1.7469999999999999</v>
      </c>
      <c r="S13">
        <f t="shared" si="1"/>
        <v>1</v>
      </c>
      <c r="T13">
        <f t="shared" si="2"/>
        <v>0</v>
      </c>
      <c r="U13">
        <f t="shared" si="3"/>
        <v>1</v>
      </c>
      <c r="V13" s="47">
        <f t="shared" si="4"/>
        <v>0.75</v>
      </c>
      <c r="X13">
        <f t="shared" si="6"/>
        <v>35.699999999999996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2.0129999999999999</v>
      </c>
      <c r="G14" s="26" cm="1">
        <f t="array" ref="G14">_xll.FDSB(C14,"PCTCHG(FG_YIELD(0,,,,""YTM""),FG_YIELD(-1AM,,,,""YTM""))")</f>
        <v>6.2829967</v>
      </c>
      <c r="H14" s="26" cm="1">
        <f t="array" ref="H14">_xll.FDSB(C14,"PCTCHG(FG_YIELD(0,,,,""YTM""),FG_YIELD(-3AM,,,,""YTM""))")</f>
        <v>-13.344810499999999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1.4870000000000001</v>
      </c>
      <c r="S14">
        <f t="shared" si="1"/>
        <v>1</v>
      </c>
      <c r="T14">
        <f t="shared" si="2"/>
        <v>0</v>
      </c>
      <c r="U14">
        <f t="shared" si="3"/>
        <v>1</v>
      </c>
      <c r="V14" s="47">
        <f t="shared" si="4"/>
        <v>0.75</v>
      </c>
      <c r="X14">
        <f t="shared" si="6"/>
        <v>35.699999999999996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3.5659999999999998</v>
      </c>
      <c r="G15" s="26" cm="1">
        <f t="array" ref="G15">_xll.FDSB(C15,"PCTCHG(FG_YIELD(0,,,,""YTM""),FG_YIELD(-1AM,,,,""YTM""))")</f>
        <v>-3.1767609999999999</v>
      </c>
      <c r="H15" s="26" cm="1">
        <f t="array" ref="H15">_xll.FDSB(C15,"PCTCHG(FG_YIELD(0,,,,""YTM""),FG_YIELD(-3AM,,,,""YTM""))")</f>
        <v>-6.8929486000000004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0.68400000000000016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78.5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3.7298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4.1885000000000003</v>
      </c>
      <c r="H2" cm="1">
        <f t="array" ref="H2">_xll.FDS(B2,"FG_ROE(0)")</f>
        <v>3.5138762666894401</v>
      </c>
      <c r="I2">
        <f>HLOOKUP(B2,'Index ROE'!$B$1:$N$25,24,FALSE)</f>
        <v>9.8238973987983247</v>
      </c>
      <c r="J2" cm="1">
        <f t="array" ref="J2">_xll.FDS(B2, "FMA_RBICS_REV_CURRENT(30, LOC, ""PORTAGG"")")</f>
        <v>14.636334616221401</v>
      </c>
      <c r="K2" s="74">
        <f>HLOOKUP(B2,'Index earnings'!$B$1:$N$25,25,FALSE)</f>
        <v>-9.3828148339384354E-3</v>
      </c>
      <c r="L2">
        <f>HLOOKUP(A2,'Yearly returns'!$B$1:$N$128,126,FALSE)</f>
        <v>-30.431974</v>
      </c>
      <c r="M2">
        <f t="shared" ref="M2:M10" si="0">I2-G2</f>
        <v>5.6353973987983244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3.927</v>
      </c>
      <c r="H3" cm="1">
        <f t="array" ref="H3">_xll.FDS(B3,"FG_ROE(0)")</f>
        <v>12.6181421006384</v>
      </c>
      <c r="I3">
        <f>HLOOKUP(B3,'Index ROE'!$B$1:$N$25,24,FALSE)</f>
        <v>13.020733299173699</v>
      </c>
      <c r="J3" cm="1">
        <f t="array" ref="J3">_xll.FDS(B3, "FMA_RBICS_REV_CURRENT(30, LOC, ""PORTAGG"")")</f>
        <v>43.494012002379797</v>
      </c>
      <c r="K3" s="74">
        <f>HLOOKUP(B3,'Index earnings'!$B$1:$N$25,25,FALSE)</f>
        <v>1.1174820218081027E-2</v>
      </c>
      <c r="L3">
        <f>HLOOKUP(A3,'Yearly returns'!$B$1:$N$128,126,FALSE)</f>
        <v>-31.930900000000001</v>
      </c>
      <c r="M3">
        <f t="shared" si="0"/>
        <v>9.0937332991736994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2.9687000000000001</v>
      </c>
      <c r="H4" cm="1">
        <f t="array" ref="H4">_xll.FDS(B4,"FG_ROE(0)")</f>
        <v>10.9075297681555</v>
      </c>
      <c r="I4">
        <f>HLOOKUP(B4,'Index ROE'!$B$1:$N$25,24,FALSE)</f>
        <v>12.7516875895064</v>
      </c>
      <c r="J4" cm="1">
        <f t="array" ref="J4">_xll.FDS(B4, "FMA_RBICS_REV_CURRENT(30, LOC, ""PORTAGG"")")</f>
        <v>40.919776568347402</v>
      </c>
      <c r="K4" s="74">
        <f>HLOOKUP(B4,'Index earnings'!$B$1:$N$25,25,FALSE)</f>
        <v>4.091721115481306E-2</v>
      </c>
      <c r="L4">
        <f>HLOOKUP(A4,'Yearly returns'!$B$1:$N$128,126,FALSE)</f>
        <v>-27.210014000000001</v>
      </c>
      <c r="M4">
        <f t="shared" si="0"/>
        <v>9.7829875895063996</v>
      </c>
      <c r="N4" cm="1">
        <f t="array" ref="N4">_xlfn.PERCENTRANK.EXC(_xlfn._xlws.FILTER(M$2:M$14, ISNUMBER(M$2:M$14)),M4)*100</f>
        <v>50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2.2109999999999999</v>
      </c>
      <c r="H5" cm="1">
        <f t="array" ref="H5">_xll.FDS(B5,"FG_ROE(0)")</f>
        <v>10.772924707716101</v>
      </c>
      <c r="I5">
        <f>HLOOKUP(B5,'Index ROE'!$B$1:$N$25,24,FALSE)</f>
        <v>11.983677793053701</v>
      </c>
      <c r="J5" cm="1">
        <f t="array" ref="J5">_xll.FDS(B5, "FMA_RBICS_REV_CURRENT(30, LOC, ""PORTAGG"")")</f>
        <v>23.4666496440462</v>
      </c>
      <c r="K5" s="74">
        <f>HLOOKUP(B5,'Index earnings'!$B$1:$N$25,25,FALSE)</f>
        <v>2.8283515901657452E-2</v>
      </c>
      <c r="L5">
        <f>HLOOKUP(A5,'Yearly returns'!$B$1:$N$128,126,FALSE)</f>
        <v>-36.912260000000003</v>
      </c>
      <c r="M5">
        <f t="shared" si="0"/>
        <v>9.7726777930537008</v>
      </c>
      <c r="N5" cm="1">
        <f t="array" ref="N5">_xlfn.PERCENTRANK.EXC(_xlfn._xlws.FILTER(M$2:M$14, ISNUMBER(M$2:M$14)),M5)*100</f>
        <v>42.8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39.25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0.87470000000000003</v>
      </c>
      <c r="H6" cm="1">
        <f t="array" ref="H6">_xll.FDS(B6,"FG_ROE(0)")</f>
        <v>9.3528661327718403</v>
      </c>
      <c r="I6">
        <f>HLOOKUP(B6,'Index ROE'!$B$1:$N$25,24,FALSE)</f>
        <v>8.994618118763011</v>
      </c>
      <c r="J6" cm="1">
        <f t="array" ref="J6">_xll.FDS(B6, "FMA_RBICS_REV_CURRENT(30, LOC, ""PORTAGG"")")</f>
        <v>18.473798674221499</v>
      </c>
      <c r="K6" s="74">
        <f>HLOOKUP(B6,'Index earnings'!$B$1:$N$25,25,FALSE)</f>
        <v>2.4111181364210088E-2</v>
      </c>
      <c r="L6">
        <f>HLOOKUP(A6,'Yearly returns'!$B$1:$N$128,126,FALSE)</f>
        <v>-25.928979999999999</v>
      </c>
      <c r="M6">
        <f t="shared" si="0"/>
        <v>8.1199181187630103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0.46400000000000002</v>
      </c>
      <c r="H7" cm="1">
        <f t="array" ref="H7">_xll.FDS(B7,"FG_ROE(0)")</f>
        <v>19.3005233973266</v>
      </c>
      <c r="I7">
        <f>HLOOKUP(B7,'Index ROE'!$B$1:$N$25,24,FALSE)</f>
        <v>15.55096443559315</v>
      </c>
      <c r="J7" cm="1">
        <f t="array" ref="J7">_xll.FDS(B7, "FMA_RBICS_REV_CURRENT(30, LOC, ""PORTAGG"")")</f>
        <v>17.528437374512102</v>
      </c>
      <c r="K7" s="74">
        <f>HLOOKUP(B7,'Index earnings'!$B$1:$N$25,25,FALSE)</f>
        <v>4.6616158051884682E-2</v>
      </c>
      <c r="L7">
        <f>HLOOKUP(A7,'Yearly returns'!$B$1:$N$128,126,FALSE)</f>
        <v>-21.577942</v>
      </c>
      <c r="M7">
        <f t="shared" si="0"/>
        <v>15.086964435593149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3.9209999999999998</v>
      </c>
      <c r="H8" cm="1">
        <f t="array" ref="H8">_xll.FDS(B8,"FG_ROE(0)")</f>
        <v>13.8381827666632</v>
      </c>
      <c r="I8">
        <f>HLOOKUP(B8,'Index ROE'!$B$1:$N$25,24,FALSE)</f>
        <v>14.561964916400001</v>
      </c>
      <c r="J8" cm="1">
        <f t="array" ref="J8">_xll.FDS(B8, "FMA_RBICS_REV_CURRENT(30, LOC, ""PORTAGG"")")</f>
        <v>19.2590072352383</v>
      </c>
      <c r="K8" s="74">
        <f>HLOOKUP(B8,'Index earnings'!$B$1:$N$25,25,FALSE)</f>
        <v>3.7109465036002653E-3</v>
      </c>
      <c r="L8">
        <f>HLOOKUP(A8,'Yearly returns'!$B$1:$N$128,126,FALSE)</f>
        <v>-30.456178999999999</v>
      </c>
      <c r="M8">
        <f t="shared" si="0"/>
        <v>10.640964916400002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42.8</v>
      </c>
      <c r="R8">
        <f>N8*Assumption!$F$64 + O8*Assumption!$F$61 + P8*Assumption!$F$62 + Q8*Assumption!$F$63</f>
        <v>42.8</v>
      </c>
      <c r="S8" cm="1">
        <f t="array" ref="S8">_xlfn.PERCENTRANK.EXC(_xlfn._xlws.FILTER(R$2:R$14, ISNUMBER(R$2:R$14)),R8)*100</f>
        <v>42.8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3.7298</v>
      </c>
      <c r="H9" cm="1">
        <f t="array" ref="H9">_xll.FDS(B9,"FG_ROE(0)")</f>
        <v>22.463258352521301</v>
      </c>
      <c r="I9">
        <f>HLOOKUP(B9,'Index ROE'!$B$1:$N$25,24,FALSE)</f>
        <v>21.036882269896502</v>
      </c>
      <c r="J9" cm="1">
        <f t="array" ref="J9">_xll.FDS(B9, "FMA_RBICS_REV_CURRENT(30, LOC, ""PORTAGG"")")</f>
        <v>0.92389603226094397</v>
      </c>
      <c r="K9" s="74">
        <f>HLOOKUP(B9,'Index earnings'!$B$1:$N$25,25,FALSE)</f>
        <v>0.12988959921025178</v>
      </c>
      <c r="L9">
        <f>HLOOKUP(A9,'Yearly returns'!$B$1:$N$128,126,FALSE)</f>
        <v>-33.122017</v>
      </c>
      <c r="M9">
        <f t="shared" si="0"/>
        <v>17.307082269896501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3.7298</v>
      </c>
      <c r="H10" cm="1">
        <f t="array" ref="H10">_xll.FDS(B10,"FG_ROE(0)")</f>
        <v>18.605847518038701</v>
      </c>
      <c r="I10">
        <f>HLOOKUP(B10,'Index ROE'!$B$1:$N$25,24,FALSE)</f>
        <v>16.391058174766847</v>
      </c>
      <c r="J10" cm="1">
        <f t="array" ref="J10">_xll.FDS(B10, "FMA_RBICS_REV_CURRENT(30, LOC, ""PORTAGG"")")</f>
        <v>12.804463433590699</v>
      </c>
      <c r="K10" s="74">
        <f>HLOOKUP(B10,'Index earnings'!$B$1:$N$25,25,FALSE)</f>
        <v>5.9884631603759342E-2</v>
      </c>
      <c r="L10">
        <f>HLOOKUP(A10,'Yearly returns'!$B$1:$N$128,126,FALSE)</f>
        <v>-18.173079999999999</v>
      </c>
      <c r="M10">
        <f t="shared" si="0"/>
        <v>12.661258174766846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2.927</v>
      </c>
      <c r="H11" cm="1">
        <f t="array" ref="H11">_xll.FDS(B11,"FG_ROE(0)")</f>
        <v>12.130387024198001</v>
      </c>
      <c r="I11">
        <f>HLOOKUP(B11,'Index ROE'!$B$1:$N$25,24,FALSE)</f>
        <v>11.16089938202855</v>
      </c>
      <c r="J11" cm="1">
        <f t="array" ref="J11">_xll.FDS(B11, "FMA_RBICS_REV_CURRENT(30, LOC, ""PORTAGG"")")</f>
        <v>11.598844152413299</v>
      </c>
      <c r="K11" s="74">
        <f>HLOOKUP(B11,'Index earnings'!$B$1:$N$25,25,FALSE)</f>
        <v>1.8533351259146347E-2</v>
      </c>
      <c r="L11">
        <f>HLOOKUP(A11,'Yearly returns'!$B$1:$N$128,126,FALSE)</f>
        <v>-25.598568</v>
      </c>
      <c r="M11">
        <f t="shared" ref="M11:M14" si="1">I11-G11</f>
        <v>8.2338993820285502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2.5030000000000001</v>
      </c>
      <c r="H12" cm="1">
        <f t="array" ref="H12">_xll.FDS(B12,"FG_ROE(0)")</f>
        <v>10.9631530066866</v>
      </c>
      <c r="I12">
        <f>HLOOKUP(B12,'Index ROE'!$B$1:$N$25,24,FALSE)</f>
        <v>13.04966082823935</v>
      </c>
      <c r="J12" cm="1">
        <f t="array" ref="J12">_xll.FDS(B12, "FMA_RBICS_REV_CURRENT(30, LOC, ""PORTAGG"")")</f>
        <v>25.7118752752456</v>
      </c>
      <c r="K12" s="74">
        <f>HLOOKUP(B12,'Index earnings'!$B$1:$N$25,25,FALSE)</f>
        <v>3.4820198321761975E-2</v>
      </c>
      <c r="L12">
        <f>HLOOKUP(A12,'Yearly returns'!$B$1:$N$128,126,FALSE)</f>
        <v>-37.342323</v>
      </c>
      <c r="M12">
        <f t="shared" si="1"/>
        <v>10.54666082823935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2.0129999999999999</v>
      </c>
      <c r="H13" cm="1">
        <f t="array" ref="H13">_xll.FDS(B13,"FG_ROE(0)")</f>
        <v>17.008504995607598</v>
      </c>
      <c r="I13">
        <f>HLOOKUP(B13,'Index ROE'!$B$1:$N$25,24,FALSE)</f>
        <v>14.442959457883401</v>
      </c>
      <c r="J13" cm="1">
        <f t="array" ref="J13">_xll.FDS(B13, "FMA_RBICS_REV_CURRENT(30, LOC, ""PORTAGG"")")</f>
        <v>27.3013128847698</v>
      </c>
      <c r="K13" s="74">
        <f>HLOOKUP(B13,'Index earnings'!$B$1:$N$25,25,FALSE)</f>
        <v>2.4305006375947347E-2</v>
      </c>
      <c r="L13">
        <f>HLOOKUP(A13,'Yearly returns'!$B$1:$N$128,126,FALSE)</f>
        <v>-36.708280000000002</v>
      </c>
      <c r="M13">
        <f t="shared" si="1"/>
        <v>12.429959457883401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3.5659999999999998</v>
      </c>
      <c r="H14" cm="1">
        <f t="array" ref="H14">_xll.FDS(B14,"FG_ROE(0)")</f>
        <v>13.053119135389901</v>
      </c>
      <c r="I14">
        <f>HLOOKUP(B14,'Index ROE'!$B$1:$N$25,24,FALSE)</f>
        <v>9.6445775045501065</v>
      </c>
      <c r="J14" cm="1">
        <f t="array" ref="J14">_xll.FDS(B14, "FMA_RBICS_REV_CURRENT(30, LOC, ""PORTAGG"")")</f>
        <v>38.051183628650797</v>
      </c>
      <c r="K14" s="74">
        <f>HLOOKUP(B14,'Index earnings'!$B$1:$N$25,25,FALSE)</f>
        <v>9.2743946932130061E-3</v>
      </c>
      <c r="L14">
        <f>HLOOKUP(A14,'Yearly returns'!$B$1:$N$128,126,FALSE)</f>
        <v>-28.449131000000001</v>
      </c>
      <c r="M14">
        <f t="shared" si="1"/>
        <v>6.0785775045501067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99524.21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26</v>
      </c>
      <c r="H3" s="9">
        <f t="shared" ref="H3:H11" si="0">E3/$G3</f>
        <v>0.15384615384615385</v>
      </c>
      <c r="I3" s="9">
        <f t="shared" ref="I3:I11" si="1">F3/$G3</f>
        <v>0.30769230769230771</v>
      </c>
      <c r="J3" s="9">
        <f t="shared" ref="J3:J11" si="2">H3-I3</f>
        <v>-0.15384615384615385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1.4465084059923501</v>
      </c>
      <c r="M3" s="41" cm="1">
        <f t="array" ref="M3">_xll.FDSB(A3,"PERCENT_CHANGE(FMA_EPS(+1,0,,,,""PORTAGG"",""MEAN""),FMA_EPS(+1,-3AM,,,,""PORTAGG"",""MEAN""))")</f>
        <v>-5.9537959207872397</v>
      </c>
      <c r="N3" s="3" cm="1">
        <f t="array" ref="N3">_xll.FDS(C3,"FG_TOTAL_RETURNC(0,-1AM)")</f>
        <v>10.81202</v>
      </c>
      <c r="O3" s="3" cm="1">
        <f t="array" ref="O3">_xll.FDS(C3,"FG_TOTAL_RETURNC(0,-3AM)")</f>
        <v>4.9486160000000003</v>
      </c>
      <c r="P3" s="3" cm="1">
        <f t="array" ref="P3">_xll.FDS(C3,"FG_TOTAL_RETURNC(0,-6AM)")</f>
        <v>11.48752</v>
      </c>
      <c r="Q3" s="9" cm="1">
        <f t="array" ref="Q3">_xll.FDS(C3,"P_PRICE(0)/P_PRICE_HIGH_PR(0,,,,,,""PRICE"",""INTRA"",""52W"")")</f>
        <v>0.99859659999999995</v>
      </c>
      <c r="R3" s="9" cm="1">
        <f t="array" ref="R3">_xll.FDS(C3,"P_PRICE(0)/P_PRICE_low_PR(0,,,,,,""PRICE"",""INTRA"",""52W"")-1")</f>
        <v>0.21398675</v>
      </c>
      <c r="S3" s="3" cm="1">
        <f t="array" ref="S3">_xll.FDS(C3,"FG_TOTAL_RETURNC(0,-12AM)")</f>
        <v>14.36646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78.5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 t="shared" ref="AC3:AC15" si="4">_xlfn.PERCENTRANK.EXC($L$3:$L$15,L3)*100</f>
        <v>71.399999999999991</v>
      </c>
      <c r="AD3" s="4">
        <f t="shared" ref="AD3:AD15" si="5">_xlfn.PERCENTRANK.EXC($M$3:$M$15,M3)*100</f>
        <v>14.2</v>
      </c>
      <c r="AE3" s="4">
        <f t="shared" ref="AE3:AE15" si="6">_xlfn.PERCENTRANK.EXC($D$3:$D$15,D3)*100</f>
        <v>7.1</v>
      </c>
      <c r="AF3" s="4">
        <f>'Economic Momentum'!Q4</f>
        <v>42.8</v>
      </c>
      <c r="AG3" s="4">
        <f ca="1">'Economic Momentum'!R4</f>
        <v>14.2</v>
      </c>
      <c r="AH3" s="4">
        <f t="shared" ref="AH3:AH15" ca="1" si="7">SUMPRODUCT($U$2:$AG$2,U3:AG3)</f>
        <v>86.38000000000001</v>
      </c>
      <c r="AJ3" s="3" cm="1">
        <f t="array" aca="1" ref="AJ3" ca="1">_xlfn.PERCENTRANK.EXC(_xlfn._xlws.FILTER($AH$3:$AH$15, ISNUMBER($AH$3:$AH$15)),AH3)*100</f>
        <v>92.800000000000011</v>
      </c>
      <c r="AK3">
        <f t="shared" ref="AK3:AK15" si="8">COUNTIF(V3:AB3,"&gt;70")</f>
        <v>3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1735433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34</v>
      </c>
      <c r="G4" cm="1">
        <f t="array" ref="G4">_xll.FDS(A4,"SIZE(FG_CONSTITUENTS)")</f>
        <v>58</v>
      </c>
      <c r="H4" s="9">
        <f t="shared" si="0"/>
        <v>0.36206896551724138</v>
      </c>
      <c r="I4" s="9">
        <f t="shared" si="1"/>
        <v>0.58620689655172409</v>
      </c>
      <c r="J4" s="9">
        <f t="shared" si="2"/>
        <v>-0.22413793103448271</v>
      </c>
      <c r="K4" s="5" cm="1">
        <f t="array" ref="K4">_xll.FDS(A4,"FMA_PCT_ABOVE_MAVG(200,0,,,,""PORTAGG"")")/100</f>
        <v>0.67241379310344795</v>
      </c>
      <c r="L4" s="41" cm="1">
        <f t="array" ref="L4">_xll.FDSB(A4,"PERCENT_CHANGE(FMA_EPS(+1,0,,,,""PORTAGG"",""MEAN""),FMA_EPS(+1,-1AM,,,,""PORTAGG"",""MEAN""))")</f>
        <v>1.4013708680295001</v>
      </c>
      <c r="M4" s="41" cm="1">
        <f t="array" ref="M4">_xll.FDSB(A4,"PERCENT_CHANGE(FMA_EPS(+1,0,,,,""PORTAGG"",""MEAN""),FMA_EPS(+1,-3AM,,,,""PORTAGG"",""MEAN""))")</f>
        <v>-4.5297777475021199</v>
      </c>
      <c r="N4" s="3" cm="1">
        <f t="array" ref="N4">_xll.FDS(C4,"FG_TOTAL_RETURNC(0,-1AM)")</f>
        <v>10.2111225</v>
      </c>
      <c r="O4" s="3" cm="1">
        <f t="array" ref="O4">_xll.FDS(C4,"FG_TOTAL_RETURNC(0,-3AM)")</f>
        <v>4.5228479999999998</v>
      </c>
      <c r="P4" s="3" cm="1">
        <f t="array" ref="P4">_xll.FDS(C4,"FG_TOTAL_RETURNC(0,-6AM)")</f>
        <v>8.8870529999999999</v>
      </c>
      <c r="Q4" s="9" cm="1">
        <f t="array" ref="Q4">_xll.FDS(C4,"P_PRICE(0)/P_PRICE_HIGH_PR(0,,,,,,""PRICE"",""INTRA"",""52W"")")</f>
        <v>0.97820269999999998</v>
      </c>
      <c r="R4" s="9" cm="1">
        <f t="array" ref="R4">_xll.FDS(C4,"P_PRICE(0)/P_PRICE_low_PR(0,,,,,,""PRICE"",""INTRA"",""52W"")-1")</f>
        <v>0.25024437999999999</v>
      </c>
      <c r="S4" s="3" cm="1">
        <f t="array" ref="S4">_xll.FDS(C4,"FG_TOTAL_RETURNC(0,-12AM)")</f>
        <v>20.706378999999998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64.2</v>
      </c>
      <c r="Y4" s="201" cm="1">
        <f t="array" ref="Y4">_xlfn.PERCENTRANK.EXC(_xlfn._xlws.FILTER($S$3:$S$15, ISNUMBER($S$3:$S$15)),S4)*100</f>
        <v>42.8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7.1</v>
      </c>
      <c r="AC4" s="4">
        <f t="shared" si="4"/>
        <v>64.2</v>
      </c>
      <c r="AD4" s="4">
        <f t="shared" si="5"/>
        <v>28.499999999999996</v>
      </c>
      <c r="AE4" s="4">
        <f t="shared" si="6"/>
        <v>35.699999999999996</v>
      </c>
      <c r="AF4" s="4">
        <f>'Economic Momentum'!Q5</f>
        <v>57.099999999999994</v>
      </c>
      <c r="AG4" s="4">
        <f ca="1">'Economic Momentum'!R5</f>
        <v>57.099999999999994</v>
      </c>
      <c r="AH4" s="4">
        <f t="shared" ca="1" si="7"/>
        <v>66.36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2849829.5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9">
        <f t="shared" si="0"/>
        <v>0.42045454545454547</v>
      </c>
      <c r="I5" s="9">
        <f t="shared" si="1"/>
        <v>0.40909090909090912</v>
      </c>
      <c r="J5" s="9">
        <f t="shared" si="2"/>
        <v>1.1363636363636354E-2</v>
      </c>
      <c r="K5" s="5" cm="1">
        <f t="array" ref="K5">_xll.FDS(A5,"FMA_PCT_ABOVE_MAVG(200,0,,,,""PORTAGG"")")/100</f>
        <v>0.67045454545454508</v>
      </c>
      <c r="L5" s="41" cm="1">
        <f t="array" ref="L5">_xll.FDSB(A5,"PERCENT_CHANGE(FMA_EPS(+1,0,,,,""PORTAGG"",""MEAN""),FMA_EPS(+1,-1AM,,,,""PORTAGG"",""MEAN""))")</f>
        <v>4.9661001453909996</v>
      </c>
      <c r="M5" s="41" cm="1">
        <f t="array" ref="M5">_xll.FDSB(A5,"PERCENT_CHANGE(FMA_EPS(+1,0,,,,""PORTAGG"",""MEAN""),FMA_EPS(+1,-3AM,,,,""PORTAGG"",""MEAN""))")</f>
        <v>1.0711213877363499</v>
      </c>
      <c r="N5" s="3" cm="1">
        <f t="array" ref="N5">_xll.FDS(C5,"FG_TOTAL_RETURNC(0,-1AM)")</f>
        <v>8.9266059999999996</v>
      </c>
      <c r="O5" s="3" cm="1">
        <f t="array" ref="O5">_xll.FDS(C5,"FG_TOTAL_RETURNC(0,-3AM)")</f>
        <v>6.1222196000000002</v>
      </c>
      <c r="P5" s="3" cm="1">
        <f t="array" ref="P5">_xll.FDS(C5,"FG_TOTAL_RETURNC(0,-6AM)")</f>
        <v>8.590185</v>
      </c>
      <c r="Q5" s="9" cm="1">
        <f t="array" ref="Q5">_xll.FDS(C5,"P_PRICE(0)/P_PRICE_HIGH_PR(0,,,,,,""PRICE"",""INTRA"",""52W"")")</f>
        <v>0.98197246000000005</v>
      </c>
      <c r="R5" s="9" cm="1">
        <f t="array" ref="R5">_xll.FDS(C5,"P_PRICE(0)/P_PRICE_low_PR(0,,,,,,""PRICE"",""INTRA"",""52W"")-1")</f>
        <v>0.26647556</v>
      </c>
      <c r="S5" s="3" cm="1">
        <f t="array" ref="S5">_xll.FDS(C5,"FG_TOTAL_RETURNC(0,-12AM)")</f>
        <v>17.641007999999999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57.099999999999994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50</v>
      </c>
      <c r="AC5" s="4">
        <f t="shared" si="4"/>
        <v>92.800000000000011</v>
      </c>
      <c r="AD5" s="4">
        <f t="shared" si="5"/>
        <v>78.5</v>
      </c>
      <c r="AE5" s="4">
        <f t="shared" si="6"/>
        <v>57.099999999999994</v>
      </c>
      <c r="AF5" s="4">
        <f>'Economic Momentum'!Q6</f>
        <v>78.5</v>
      </c>
      <c r="AG5" s="4">
        <f ca="1">'Economic Momentum'!R6</f>
        <v>42.8</v>
      </c>
      <c r="AH5" s="4">
        <f t="shared" ca="1" si="7"/>
        <v>76.37</v>
      </c>
      <c r="AJ5" s="3" cm="1">
        <f t="array" aca="1" ref="AJ5" ca="1">_xlfn.PERCENTRANK.EXC(_xlfn._xlws.FILTER($AH$3:$AH$15, ISNUMBER($AH$3:$AH$15)),AH5)*100</f>
        <v>85.7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2312893.7999999998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9">
        <f t="shared" si="0"/>
        <v>0.45614035087719296</v>
      </c>
      <c r="I6" s="9">
        <f t="shared" si="1"/>
        <v>0.49122807017543857</v>
      </c>
      <c r="J6" s="9">
        <f t="shared" si="2"/>
        <v>-3.5087719298245612E-2</v>
      </c>
      <c r="K6" s="5" cm="1">
        <f t="array" ref="K6">_xll.FDS(A6,"FMA_PCT_ABOVE_MAVG(200,0,,,,""PORTAGG"")")/100</f>
        <v>0.568965517241379</v>
      </c>
      <c r="L6" s="41" cm="1">
        <f t="array" ref="L6">_xll.FDSB(A6,"PERCENT_CHANGE(FMA_EPS(+1,0,,,,""PORTAGG"",""MEAN""),FMA_EPS(+1,-1AM,,,,""PORTAGG"",""MEAN""))")</f>
        <v>1.0110228284135601</v>
      </c>
      <c r="M6" s="41" cm="1">
        <f t="array" ref="M6">_xll.FDSB(A6,"PERCENT_CHANGE(FMA_EPS(+1,0,,,,""PORTAGG"",""MEAN""),FMA_EPS(+1,-3AM,,,,""PORTAGG"",""MEAN""))")</f>
        <v>-2.5225031038346901</v>
      </c>
      <c r="N6" s="3" cm="1">
        <f t="array" ref="N6">_xll.FDS(C6,"FG_TOTAL_RETURNC(0,-1AM)")</f>
        <v>9.1339590000000008</v>
      </c>
      <c r="O6" s="3" cm="1">
        <f t="array" ref="O6">_xll.FDS(C6,"FG_TOTAL_RETURNC(0,-3AM)")</f>
        <v>2.4031042999999999</v>
      </c>
      <c r="P6" s="3" cm="1">
        <f t="array" ref="P6">_xll.FDS(C6,"FG_TOTAL_RETURNC(0,-6AM)")</f>
        <v>7.954669</v>
      </c>
      <c r="Q6" s="9" cm="1">
        <f t="array" ref="Q6">_xll.FDS(C6,"P_PRICE(0)/P_PRICE_HIGH_PR(0,,,,,,""PRICE"",""INTRA"",""52W"")")</f>
        <v>0.98511325999999999</v>
      </c>
      <c r="R6" s="9" cm="1">
        <f t="array" ref="R6">_xll.FDS(C6,"P_PRICE(0)/P_PRICE_low_PR(0,,,,,,""PRICE"",""INTRA"",""52W"")-1")</f>
        <v>0.30580842000000003</v>
      </c>
      <c r="S6" s="3" cm="1">
        <f t="array" ref="S6">_xll.FDS(C6,"FG_TOTAL_RETURNC(0,-12AM)")</f>
        <v>21.133922999999999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85.7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42.8</v>
      </c>
      <c r="Y6" s="201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35.699999999999996</v>
      </c>
      <c r="AC6" s="4">
        <f t="shared" si="4"/>
        <v>57.099999999999994</v>
      </c>
      <c r="AD6" s="4">
        <f t="shared" si="5"/>
        <v>50</v>
      </c>
      <c r="AE6" s="4">
        <f t="shared" si="6"/>
        <v>50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59.959999999999994</v>
      </c>
      <c r="AJ6" s="3" cm="1">
        <f t="array" aca="1" ref="AJ6" ca="1">_xlfn.PERCENTRANK.EXC(_xlfn._xlws.FILTER($AH$3:$AH$15, ISNUMBER($AH$3:$AH$15)),AH6)*100</f>
        <v>57.099999999999994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6654987.5</v>
      </c>
      <c r="E7" cm="1">
        <f t="array" ref="E7">_xll.FDS(C7,"FMA_COS_UP(""EPS"",""1M"",+1,0,,,""PORTAGG"",""MEANR"")")</f>
        <v>109</v>
      </c>
      <c r="F7" cm="1">
        <f t="array" ref="F7">_xll.FDS(C7,"FMA_COS_DOWN(""EPS"",""1M"",+1,0,,,""PORTAGG"",""MEANR"")")</f>
        <v>70</v>
      </c>
      <c r="G7" cm="1">
        <f t="array" ref="G7">_xll.FDS(A7,"SIZE(FG_CONSTITUENTS)")</f>
        <v>199</v>
      </c>
      <c r="H7" s="9">
        <f t="shared" si="0"/>
        <v>0.54773869346733672</v>
      </c>
      <c r="I7" s="9">
        <f t="shared" si="1"/>
        <v>0.35175879396984927</v>
      </c>
      <c r="J7" s="9">
        <f t="shared" si="2"/>
        <v>0.19597989949748745</v>
      </c>
      <c r="K7" s="5" cm="1">
        <f t="array" ref="K7">_xll.FDS(A7,"FMA_PCT_ABOVE_MAVG(200,0,,,,""PORTAGG"")")/100</f>
        <v>0.54411764705882293</v>
      </c>
      <c r="L7" s="41" cm="1">
        <f t="array" ref="L7">_xll.FDSB(A7,"PERCENT_CHANGE(FMA_EPS(+1,0,,,,""PORTAGG"",""MEAN""),FMA_EPS(+1,-1AM,,,,""PORTAGG"",""MEAN""))")</f>
        <v>-7.4896398327366596</v>
      </c>
      <c r="M7" s="41" cm="1">
        <f t="array" ref="M7">_xll.FDSB(A7,"PERCENT_CHANGE(FMA_EPS(+1,0,,,,""PORTAGG"",""MEAN""),FMA_EPS(+1,-3AM,,,,""PORTAGG"",""MEAN""))")</f>
        <v>7.1729799594645902</v>
      </c>
      <c r="N7" s="3" cm="1">
        <f t="array" ref="N7">_xll.FDS(C7,"FG_TOTAL_RETURNC(0,-1AM)")</f>
        <v>11.272276</v>
      </c>
      <c r="O7" s="3" cm="1">
        <f t="array" ref="O7">_xll.FDS(C7,"FG_TOTAL_RETURNC(0,-3AM)")</f>
        <v>2.6378273999999999</v>
      </c>
      <c r="P7" s="3" cm="1">
        <f t="array" ref="P7">_xll.FDS(C7,"FG_TOTAL_RETURNC(0,-6AM)")</f>
        <v>1.1486173</v>
      </c>
      <c r="Q7" s="9" cm="1">
        <f t="array" ref="Q7">_xll.FDS(C7,"P_PRICE(0)/P_PRICE_HIGH_PR(0,,,,,,""PRICE"",""INTRA"",""52W"")")</f>
        <v>0.97587290000000004</v>
      </c>
      <c r="R7" s="9" cm="1">
        <f t="array" ref="R7">_xll.FDS(C7,"P_PRICE(0)/P_PRICE_low_PR(0,,,,,,""PRICE"",""INTRA"",""52W"")-1")</f>
        <v>0.23391603999999999</v>
      </c>
      <c r="S7" s="3" cm="1">
        <f t="array" ref="S7">_xll.FDS(C7,"FG_TOTAL_RETURNC(0,-12AM)")</f>
        <v>16.174866000000002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4"/>
        <v>7.1</v>
      </c>
      <c r="AD7" s="4">
        <f t="shared" si="5"/>
        <v>92.800000000000011</v>
      </c>
      <c r="AE7" s="4">
        <f t="shared" si="6"/>
        <v>78.5</v>
      </c>
      <c r="AF7" s="4">
        <f>'Economic Momentum'!Q8</f>
        <v>85.7</v>
      </c>
      <c r="AG7" s="4">
        <f ca="1">'Economic Momentum'!R8</f>
        <v>92.800000000000011</v>
      </c>
      <c r="AH7" s="4">
        <f t="shared" ca="1" si="7"/>
        <v>42.1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2307229.5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47</v>
      </c>
      <c r="H8" s="9">
        <f t="shared" si="0"/>
        <v>0.46808510638297873</v>
      </c>
      <c r="I8" s="9">
        <f t="shared" si="1"/>
        <v>0.36170212765957449</v>
      </c>
      <c r="J8" s="9">
        <f t="shared" si="2"/>
        <v>0.10638297872340424</v>
      </c>
      <c r="K8" s="5" cm="1">
        <f t="array" ref="K8">_xll.FDS(A8,"FMA_PCT_ABOVE_MAVG(200,0,,,,""PORTAGG"")")/100</f>
        <v>0.67391304347826098</v>
      </c>
      <c r="L8" s="41" cm="1">
        <f t="array" ref="L8">_xll.FDSB(A8,"PERCENT_CHANGE(FMA_EPS(+1,0,,,,""PORTAGG"",""MEAN""),FMA_EPS(+1,-1AM,,,,""PORTAGG"",""MEAN""))")</f>
        <v>1.5050743419294099</v>
      </c>
      <c r="M8" s="41" cm="1">
        <f t="array" ref="M8">_xll.FDSB(A8,"PERCENT_CHANGE(FMA_EPS(+1,0,,,,""PORTAGG"",""MEAN""),FMA_EPS(+1,-3AM,,,,""PORTAGG"",""MEAN""))")</f>
        <v>1.91075282820902</v>
      </c>
      <c r="N8" s="3" cm="1">
        <f t="array" ref="N8">_xll.FDS(C8,"FG_TOTAL_RETURNC(0,-1AM)")</f>
        <v>5.3688526000000003</v>
      </c>
      <c r="O8" s="3" cm="1">
        <f t="array" ref="O8">_xll.FDS(C8,"FG_TOTAL_RETURNC(0,-3AM)")</f>
        <v>4.5789957000000001</v>
      </c>
      <c r="P8" s="3" cm="1">
        <f t="array" ref="P8">_xll.FDS(C8,"FG_TOTAL_RETURNC(0,-6AM)")</f>
        <v>11.9374275</v>
      </c>
      <c r="Q8" s="9" cm="1">
        <f t="array" ref="Q8">_xll.FDS(C8,"P_PRICE(0)/P_PRICE_HIGH_PR(0,,,,,,""PRICE"",""INTRA"",""52W"")")</f>
        <v>0.96963984000000003</v>
      </c>
      <c r="R8" s="9" cm="1">
        <f t="array" ref="R8">_xll.FDS(C8,"P_PRICE(0)/P_PRICE_low_PR(0,,,,,,""PRICE"",""INTRA"",""52W"")-1")</f>
        <v>0.23754512999999999</v>
      </c>
      <c r="S8" s="3" cm="1">
        <f t="array" ref="S8">_xll.FDS(C8,"FG_TOTAL_RETURNC(0,-12AM)")</f>
        <v>16.198885000000001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85.7</v>
      </c>
      <c r="Y8" s="201" cm="1">
        <f t="array" ref="Y8">_xlfn.PERCENTRANK.EXC(_xlfn._xlws.FILTER($S$3:$S$15, ISNUMBER($S$3:$S$15)),S8)*100</f>
        <v>28.499999999999996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71.399999999999991</v>
      </c>
      <c r="AC8" s="4">
        <f t="shared" si="4"/>
        <v>78.5</v>
      </c>
      <c r="AD8" s="4">
        <f t="shared" si="5"/>
        <v>85.7</v>
      </c>
      <c r="AE8" s="4">
        <f t="shared" si="6"/>
        <v>42.8</v>
      </c>
      <c r="AF8" s="4">
        <f>'Economic Momentum'!Q9</f>
        <v>64.2</v>
      </c>
      <c r="AG8" s="4">
        <f ca="1">'Economic Momentum'!R9</f>
        <v>35.699999999999996</v>
      </c>
      <c r="AH8" s="4">
        <f t="shared" ca="1" si="7"/>
        <v>63.54</v>
      </c>
      <c r="AJ8" s="3" cm="1">
        <f t="array" aca="1" ref="AJ8" ca="1">_xlfn.PERCENTRANK.EXC(_xlfn._xlws.FILTER($AH$3:$AH$15, ISNUMBER($AH$3:$AH$15)),AH8)*100</f>
        <v>64.2</v>
      </c>
      <c r="AK8">
        <f t="shared" si="8"/>
        <v>5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3361181.5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79</v>
      </c>
      <c r="H9" s="9">
        <f t="shared" si="0"/>
        <v>0.39240506329113922</v>
      </c>
      <c r="I9" s="9">
        <f t="shared" si="1"/>
        <v>0.49367088607594939</v>
      </c>
      <c r="J9" s="9">
        <f t="shared" si="2"/>
        <v>-0.10126582278481017</v>
      </c>
      <c r="K9" s="5" cm="1">
        <f t="array" ref="K9">_xll.FDS(A9,"FMA_PCT_ABOVE_MAVG(200,0,,,,""PORTAGG"")")/100</f>
        <v>0.67500000000000004</v>
      </c>
      <c r="L9" s="41" cm="1">
        <f t="array" ref="L9">_xll.FDSB(A9,"PERCENT_CHANGE(FMA_EPS(+1,0,,,,""PORTAGG"",""MEAN""),FMA_EPS(+1,-1AM,,,,""PORTAGG"",""MEAN""))")</f>
        <v>2.1926791071135998</v>
      </c>
      <c r="M9" s="41" cm="1">
        <f t="array" ref="M9">_xll.FDSB(A9,"PERCENT_CHANGE(FMA_EPS(+1,0,,,,""PORTAGG"",""MEAN""),FMA_EPS(+1,-3AM,,,,""PORTAGG"",""MEAN""))")</f>
        <v>-0.58530791322753495</v>
      </c>
      <c r="N9" s="3" cm="1">
        <f t="array" ref="N9">_xll.FDS(C9,"FG_TOTAL_RETURNC(0,-1AM)")</f>
        <v>6.9605589999999999</v>
      </c>
      <c r="O9" s="3" cm="1">
        <f t="array" ref="O9">_xll.FDS(C9,"FG_TOTAL_RETURNC(0,-3AM)")</f>
        <v>3.7875771999999999</v>
      </c>
      <c r="P9" s="3" cm="1">
        <f t="array" ref="P9">_xll.FDS(C9,"FG_TOTAL_RETURNC(0,-6AM)")</f>
        <v>14.606023</v>
      </c>
      <c r="Q9" s="9" cm="1">
        <f t="array" ref="Q9">_xll.FDS(C9,"P_PRICE(0)/P_PRICE_HIGH_PR(0,,,,,,""PRICE"",""INTRA"",""52W"")")</f>
        <v>0.97876859999999999</v>
      </c>
      <c r="R9" s="9" cm="1">
        <f t="array" ref="R9">_xll.FDS(C9,"P_PRICE(0)/P_PRICE_low_PR(0,,,,,,""PRICE"",""INTRA"",""52W"")-1")</f>
        <v>0.22362315999999999</v>
      </c>
      <c r="S9" s="3" cm="1">
        <f t="array" ref="S9">_xll.FDS(C9,"FG_TOTAL_RETURNC(0,-12AM)")</f>
        <v>21.235106999999999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78.5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21.4</v>
      </c>
      <c r="AC9" s="4">
        <f t="shared" si="4"/>
        <v>85.7</v>
      </c>
      <c r="AD9" s="4">
        <f t="shared" si="5"/>
        <v>64.2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75.66</v>
      </c>
      <c r="AJ9" s="3" cm="1">
        <f t="array" aca="1" ref="AJ9" ca="1">_xlfn.PERCENTRANK.EXC(_xlfn._xlws.FILTER($AH$3:$AH$15, ISNUMBER($AH$3:$AH$15)),AH9)*100</f>
        <v>78.5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57016724</v>
      </c>
      <c r="E10" cm="1">
        <f t="array" ref="E10">_xll.FDS(C10,"FMA_COS_UP(""EPS"",""1M"",+1,0,,,""PORTAGG"",""MEANR"")")</f>
        <v>43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9">
        <f t="shared" si="0"/>
        <v>0.42156862745098039</v>
      </c>
      <c r="I10" s="9">
        <f t="shared" si="1"/>
        <v>0.31372549019607843</v>
      </c>
      <c r="J10" s="9">
        <f t="shared" si="2"/>
        <v>0.10784313725490197</v>
      </c>
      <c r="K10" s="5" cm="1">
        <f t="array" ref="K10">_xll.FDS(A10,"FMA_PCT_ABOVE_MAVG(200,0,,,,""PORTAGG"")")/100</f>
        <v>0.57843137254902</v>
      </c>
      <c r="L10" s="41" cm="1">
        <f t="array" ref="L10">_xll.FDSB(A10,"PERCENT_CHANGE(FMA_EPS(+1,0,,,,""PORTAGG"",""MEAN""),FMA_EPS(+1,-1AM,,,,""PORTAGG"",""MEAN""))")</f>
        <v>-1.3863950976342501</v>
      </c>
      <c r="M10" s="41" cm="1">
        <f t="array" ref="M10">_xll.FDSB(A10,"PERCENT_CHANGE(FMA_EPS(+1,0,,,,""PORTAGG"",""MEAN""),FMA_EPS(+1,-3AM,,,,""PORTAGG"",""MEAN""))")</f>
        <v>-2.7284314071132898</v>
      </c>
      <c r="N10" s="3" cm="1">
        <f t="array" ref="N10">_xll.FDS(C10,"FG_TOTAL_RETURNC(0,-1AM)")</f>
        <v>5.8961389999999998</v>
      </c>
      <c r="O10" s="3" cm="1">
        <f t="array" ref="O10">_xll.FDS(C10,"FG_TOTAL_RETURNC(0,-3AM)")</f>
        <v>-0.37737490000000001</v>
      </c>
      <c r="P10" s="3" cm="1">
        <f t="array" ref="P10">_xll.FDS(C10,"FG_TOTAL_RETURNC(0,-6AM)")</f>
        <v>6.0396910000000004</v>
      </c>
      <c r="Q10" s="9" cm="1">
        <f t="array" ref="Q10">_xll.FDS(C10,"P_PRICE(0)/P_PRICE_HIGH_PR(0,,,,,,""PRICE"",""INTRA"",""52W"")")</f>
        <v>0.91563399999999995</v>
      </c>
      <c r="R10" s="9" cm="1">
        <f t="array" ref="R10">_xll.FDS(C10,"P_PRICE(0)/P_PRICE_low_PR(0,,,,,,""PRICE"",""INTRA"",""52W"")-1")</f>
        <v>0.34669197000000002</v>
      </c>
      <c r="S10" s="3" cm="1">
        <f t="array" ref="S10">_xll.FDS(C10,"FG_TOTAL_RETURNC(0,-12AM)")</f>
        <v>22.785961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7.1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35.699999999999996</v>
      </c>
      <c r="Y10" s="201" cm="1">
        <f t="array" ref="Y10">_xlfn.PERCENTRANK.EXC(_xlfn._xlws.FILTER($S$3:$S$15, ISNUMBER($S$3:$S$15)),S10)*100</f>
        <v>71.399999999999991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78.5</v>
      </c>
      <c r="AC10" s="4">
        <f t="shared" si="4"/>
        <v>21.4</v>
      </c>
      <c r="AD10" s="4">
        <f t="shared" si="5"/>
        <v>42.8</v>
      </c>
      <c r="AE10" s="4">
        <f t="shared" si="6"/>
        <v>85.7</v>
      </c>
      <c r="AF10" s="4">
        <f>'Economic Momentum'!Q11</f>
        <v>28.499999999999996</v>
      </c>
      <c r="AG10" s="4">
        <f ca="1">'Economic Momentum'!R11</f>
        <v>21.4</v>
      </c>
      <c r="AH10" s="4">
        <f t="shared" ca="1" si="7"/>
        <v>22.099999999999998</v>
      </c>
      <c r="AJ10" s="3" cm="1">
        <f t="array" aca="1" ref="AJ10" ca="1">_xlfn.PERCENTRANK.EXC(_xlfn._xlws.FILTER($AH$3:$AH$15, ISNUMBER($AH$3:$AH$15)),AH10)*100</f>
        <v>21.4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57016724</v>
      </c>
      <c r="E11" cm="1">
        <f t="array" ref="E11">_xll.FDS(C11,"FMA_COS_UP(""EPS"",""1M"",+1,0,,,""PORTAGG"",""MEANR"")")</f>
        <v>194</v>
      </c>
      <c r="F11" cm="1">
        <f t="array" ref="F11">_xll.FDS(C11,"FMA_COS_DOWN(""EPS"",""1M"",+1,0,,,""PORTAGG"",""MEANR"")")</f>
        <v>149</v>
      </c>
      <c r="G11" cm="1">
        <f t="array" ref="G11">_xll.FDS(A11,"SIZE(FG_CONSTITUENTS)")</f>
        <v>503</v>
      </c>
      <c r="H11" s="9">
        <f t="shared" si="0"/>
        <v>0.38568588469184889</v>
      </c>
      <c r="I11" s="9">
        <f t="shared" si="1"/>
        <v>0.29622266401590458</v>
      </c>
      <c r="J11" s="9">
        <f t="shared" si="2"/>
        <v>8.946322067594431E-2</v>
      </c>
      <c r="K11" s="5" cm="1">
        <f t="array" ref="K11">_xll.FDS(A11,"FMA_PCT_ABOVE_MAVG(200,0,,,,""PORTAGG"")")/100</f>
        <v>0.72455089820359309</v>
      </c>
      <c r="L11" s="41" cm="1">
        <f t="array" ref="L11">_xll.FDSB(A11,"PERCENT_CHANGE(FMA_EPS(+1,0,,,,""PORTAGG"",""MEAN""),FMA_EPS(+1,-1AM,,,,""PORTAGG"",""MEAN""))")</f>
        <v>-0.11336090427918299</v>
      </c>
      <c r="M11" s="41" cm="1">
        <f t="array" ref="M11">_xll.FDSB(A11,"PERCENT_CHANGE(FMA_EPS(+1,0,,,,""PORTAGG"",""MEAN""),FMA_EPS(+1,-3AM,,,,""PORTAGG"",""MEAN""))")</f>
        <v>-0.78761910135795699</v>
      </c>
      <c r="N11" s="3" cm="1">
        <f t="array" ref="N11">_xll.FDS(C11,"FG_TOTAL_RETURNC(0,-1AM)")</f>
        <v>6.2294602000000001</v>
      </c>
      <c r="O11" s="3" cm="1">
        <f t="array" ref="O11">_xll.FDS(C11,"FG_TOTAL_RETURNC(0,-3AM)")</f>
        <v>3.1263112999999998</v>
      </c>
      <c r="P11" s="3" cm="1">
        <f t="array" ref="P11">_xll.FDS(C11,"FG_TOTAL_RETURNC(0,-6AM)")</f>
        <v>9.0560320000000001</v>
      </c>
      <c r="Q11" s="9" cm="1">
        <f t="array" ref="Q11">_xll.FDS(C11,"P_PRICE(0)/P_PRICE_HIGH_PR(0,,,,,,""PRICE"",""INTRA"",""52W"")")</f>
        <v>0.97248566000000003</v>
      </c>
      <c r="R11" s="9" cm="1">
        <f t="array" ref="R11">_xll.FDS(C11,"P_PRICE(0)/P_PRICE_low_PR(0,,,,,,""PRICE"",""INTRA"",""52W"")-1")</f>
        <v>0.34310006999999998</v>
      </c>
      <c r="S11" s="3" cm="1">
        <f t="array" ref="S11">_xll.FDS(C11,"FG_TOTAL_RETURNC(0,-12AM)")</f>
        <v>24.062812999999998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4"/>
        <v>28.499999999999996</v>
      </c>
      <c r="AD11" s="4">
        <f t="shared" si="5"/>
        <v>57.099999999999994</v>
      </c>
      <c r="AE11" s="4">
        <f t="shared" si="6"/>
        <v>85.7</v>
      </c>
      <c r="AF11" s="4">
        <f>'Economic Momentum'!Q12</f>
        <v>28.499999999999996</v>
      </c>
      <c r="AG11" s="4">
        <f ca="1">'Economic Momentum'!R12</f>
        <v>21.4</v>
      </c>
      <c r="AH11" s="4">
        <f t="shared" ca="1" si="7"/>
        <v>58.55</v>
      </c>
      <c r="AJ11" s="3" cm="1">
        <f t="array" aca="1" ref="AJ11" ca="1">_xlfn.PERCENTRANK.EXC(_xlfn._xlws.FILTER($AH$3:$AH$15, ISNUMBER($AH$3:$AH$15)),AH11)*100</f>
        <v>50</v>
      </c>
      <c r="AK11">
        <f t="shared" si="8"/>
        <v>3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3154682.8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27</v>
      </c>
      <c r="G12" cm="1">
        <f t="array" ref="G12">_xll.FDS(A12,"SIZE(FG_CONSTITUENTS)")</f>
        <v>61</v>
      </c>
      <c r="H12" s="9">
        <f t="shared" ref="H12:H15" si="9">E12/$G12</f>
        <v>0.36065573770491804</v>
      </c>
      <c r="I12" s="9">
        <f t="shared" ref="I12:I15" si="10">F12/$G12</f>
        <v>0.44262295081967212</v>
      </c>
      <c r="J12" s="9">
        <f t="shared" ref="J12:J15" si="11">H12-I12</f>
        <v>-8.1967213114754078E-2</v>
      </c>
      <c r="K12" s="5" cm="1">
        <f t="array" ref="K12">_xll.FDS(A12,"FMA_PCT_ABOVE_MAVG(200,0,,,,""PORTAGG"")")/100</f>
        <v>0.54838709677419406</v>
      </c>
      <c r="L12" s="41" cm="1">
        <f t="array" ref="L12">_xll.FDSB(A12,"PERCENT_CHANGE(FMA_EPS(+1,0,,,,""PORTAGG"",""MEAN""),FMA_EPS(+1,-1AM,,,,""PORTAGG"",""MEAN""))")</f>
        <v>0.76913944854267502</v>
      </c>
      <c r="M12" s="41" cm="1">
        <f t="array" ref="M12">_xll.FDSB(A12,"PERCENT_CHANGE(FMA_EPS(+1,0,,,,""PORTAGG"",""MEAN""),FMA_EPS(+1,-3AM,,,,""PORTAGG"",""MEAN""))")</f>
        <v>-3.5515895459529401</v>
      </c>
      <c r="N12" s="3" cm="1">
        <f t="array" ref="N12">_xll.FDS(C12,"FG_TOTAL_RETURNC(0,-1AM)")</f>
        <v>5.4579854000000001</v>
      </c>
      <c r="O12" s="3" cm="1">
        <f t="array" ref="O12">_xll.FDS(C12,"FG_TOTAL_RETURNC(0,-3AM)")</f>
        <v>-4.8673152999999996</v>
      </c>
      <c r="P12" s="3" cm="1">
        <f t="array" ref="P12">_xll.FDS(C12,"FG_TOTAL_RETURNC(0,-6AM)")</f>
        <v>-0.63025355000000005</v>
      </c>
      <c r="Q12" s="9" cm="1">
        <f t="array" ref="Q12">_xll.FDS(C12,"P_PRICE(0)/P_PRICE_HIGH_PR(0,,,,,,""PRICE"",""INTRA"",""52W"")")</f>
        <v>0.91619720000000004</v>
      </c>
      <c r="R12" s="9" cm="1">
        <f t="array" ref="R12">_xll.FDS(C12,"P_PRICE(0)/P_PRICE_low_PR(0,,,,,,""PRICE"",""INTRA"",""52W"")-1")</f>
        <v>0.15953648000000001</v>
      </c>
      <c r="S12" s="3" cm="1">
        <f t="array" ref="S12">_xll.FDS(C12,"FG_TOTAL_RETURNC(0,-12AM)")</f>
        <v>9.0526579999999992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14.2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21.4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50</v>
      </c>
      <c r="AD12" s="4">
        <f t="shared" si="5"/>
        <v>35.699999999999996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12.07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1085285.3</v>
      </c>
      <c r="E13" cm="1">
        <f t="array" ref="E13">_xll.FDS(C13,"FMA_COS_UP(""EPS"",""1M"",+1,0,,,""PORTAGG"",""MEANR"")")</f>
        <v>20</v>
      </c>
      <c r="F13" cm="1">
        <f t="array" ref="F13">_xll.FDS(C13,"FMA_COS_DOWN(""EPS"",""1M"",+1,0,,,""PORTAGG"",""MEANR"")")</f>
        <v>16</v>
      </c>
      <c r="G13" cm="1">
        <f t="array" ref="G13">_xll.FDS(A13,"SIZE(FG_CONSTITUENTS)")</f>
        <v>54</v>
      </c>
      <c r="H13" s="9">
        <f t="shared" si="9"/>
        <v>0.37037037037037035</v>
      </c>
      <c r="I13" s="9">
        <f t="shared" si="10"/>
        <v>0.29629629629629628</v>
      </c>
      <c r="J13" s="9">
        <f t="shared" si="11"/>
        <v>7.407407407407407E-2</v>
      </c>
      <c r="K13" s="5" cm="1">
        <f t="array" ref="K13">_xll.FDS(A13,"FMA_PCT_ABOVE_MAVG(200,0,,,,""PORTAGG"")")/100</f>
        <v>0.51851851851851793</v>
      </c>
      <c r="L13" s="41" cm="1">
        <f t="array" ref="L13">_xll.FDSB(A13,"PERCENT_CHANGE(FMA_EPS(+1,0,,,,""PORTAGG"",""MEAN""),FMA_EPS(+1,-1AM,,,,""PORTAGG"",""MEAN""))")</f>
        <v>0.414469471997438</v>
      </c>
      <c r="M13" s="41" cm="1">
        <f t="array" ref="M13">_xll.FDSB(A13,"PERCENT_CHANGE(FMA_EPS(+1,0,,,,""PORTAGG"",""MEAN""),FMA_EPS(+1,-3AM,,,,""PORTAGG"",""MEAN""))")</f>
        <v>-0.17340742175746701</v>
      </c>
      <c r="N13" s="3" cm="1">
        <f t="array" ref="N13">_xll.FDS(C13,"FG_TOTAL_RETURNC(0,-1AM)")</f>
        <v>5.4521920000000001</v>
      </c>
      <c r="O13" s="3" cm="1">
        <f t="array" ref="O13">_xll.FDS(C13,"FG_TOTAL_RETURNC(0,-3AM)")</f>
        <v>-6.0071526000000004</v>
      </c>
      <c r="P13" s="3" cm="1">
        <f t="array" ref="P13">_xll.FDS(C13,"FG_TOTAL_RETURNC(0,-6AM)")</f>
        <v>3.1168459999999998</v>
      </c>
      <c r="Q13" s="9" cm="1">
        <f t="array" ref="Q13">_xll.FDS(C13,"P_PRICE(0)/P_PRICE_HIGH_PR(0,,,,,,""PRICE"",""INTRA"",""52W"")")</f>
        <v>0.91910243000000003</v>
      </c>
      <c r="R13" s="9" cm="1">
        <f t="array" ref="R13">_xll.FDS(C13,"P_PRICE(0)/P_PRICE_low_PR(0,,,,,,""PRICE"",""INTRA"",""52W"")-1")</f>
        <v>0.34306966999999999</v>
      </c>
      <c r="S13" s="3" cm="1">
        <f t="array" ref="S13">_xll.FDS(C13,"FG_TOTAL_RETURNC(0,-12AM)")</f>
        <v>22.169053999999999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57.099999999999994</v>
      </c>
      <c r="AC13" s="4">
        <f t="shared" si="4"/>
        <v>42.8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21.4</v>
      </c>
      <c r="AG13" s="4">
        <f ca="1">'Economic Momentum'!R14</f>
        <v>85.7</v>
      </c>
      <c r="AH13" s="4">
        <f t="shared" ca="1" si="7"/>
        <v>17.11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0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1033731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16</v>
      </c>
      <c r="G14" cm="1">
        <f t="array" ref="G14">_xll.FDS(A14,"SIZE(FG_CONSTITUENTS)")</f>
        <v>46</v>
      </c>
      <c r="H14" s="9">
        <f t="shared" si="9"/>
        <v>0.34782608695652173</v>
      </c>
      <c r="I14" s="9">
        <f t="shared" si="10"/>
        <v>0.34782608695652173</v>
      </c>
      <c r="J14" s="9">
        <f t="shared" si="11"/>
        <v>0</v>
      </c>
      <c r="K14" s="5" cm="1">
        <f t="array" ref="K14">_xll.FDS(A14,"FMA_PCT_ABOVE_MAVG(200,0,,,,""PORTAGG"")")/100</f>
        <v>0.68181818181818199</v>
      </c>
      <c r="L14" s="41" cm="1">
        <f t="array" ref="L14">_xll.FDSB(A14,"PERCENT_CHANGE(FMA_EPS(+1,0,,,,""PORTAGG"",""MEAN""),FMA_EPS(+1,-1AM,,,,""PORTAGG"",""MEAN""))")</f>
        <v>-2.0805584116489199E-2</v>
      </c>
      <c r="M14" s="41" cm="1">
        <f t="array" ref="M14">_xll.FDSB(A14,"PERCENT_CHANGE(FMA_EPS(+1,0,,,,""PORTAGG"",""MEAN""),FMA_EPS(+1,-3AM,,,,""PORTAGG"",""MEAN""))")</f>
        <v>-6.27307039353762</v>
      </c>
      <c r="N14" s="3" cm="1">
        <f t="array" ref="N14">_xll.FDS(C14,"FG_TOTAL_RETURNC(0,-1AM)")</f>
        <v>7.2222232999999996</v>
      </c>
      <c r="O14" s="3" cm="1">
        <f t="array" ref="O14">_xll.FDS(C14,"FG_TOTAL_RETURNC(0,-3AM)")</f>
        <v>-3.1214415999999998</v>
      </c>
      <c r="P14" s="3" cm="1">
        <f t="array" ref="P14">_xll.FDS(C14,"FG_TOTAL_RETURNC(0,-6AM)")</f>
        <v>4.6849965999999998</v>
      </c>
      <c r="Q14" s="9" cm="1">
        <f t="array" ref="Q14">_xll.FDS(C14,"P_PRICE(0)/P_PRICE_HIGH_PR(0,,,,,,""PRICE"",""INTRA"",""52W"")")</f>
        <v>0.95029300000000005</v>
      </c>
      <c r="R14" s="9" cm="1">
        <f t="array" ref="R14">_xll.FDS(C14,"P_PRICE(0)/P_PRICE_low_PR(0,,,,,,""PRICE"",""INTRA"",""52W"")-1")</f>
        <v>0.32084084000000002</v>
      </c>
      <c r="S14" s="3" cm="1">
        <f t="array" ref="S14">_xll.FDS(C14,"FG_TOTAL_RETURNC(0,-12AM)")</f>
        <v>27.051221999999999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28.499999999999996</v>
      </c>
      <c r="Y14" s="201" cm="1">
        <f t="array" ref="Y14">_xlfn.PERCENTRANK.EXC(_xlfn._xlws.FILTER($S$3:$S$15, ISNUMBER($S$3:$S$15)),S14)*100</f>
        <v>92.800000000000011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4"/>
        <v>35.699999999999996</v>
      </c>
      <c r="AD14" s="4">
        <f t="shared" si="5"/>
        <v>7.1</v>
      </c>
      <c r="AE14" s="4">
        <f t="shared" si="6"/>
        <v>21.4</v>
      </c>
      <c r="AF14" s="4">
        <f>'Economic Momentum'!Q15</f>
        <v>42.8</v>
      </c>
      <c r="AG14" s="4">
        <f ca="1">'Economic Momentum'!R15</f>
        <v>71.399999999999991</v>
      </c>
      <c r="AH14" s="4">
        <f t="shared" ca="1" si="7"/>
        <v>26.369999999999997</v>
      </c>
      <c r="AJ14" s="3" cm="1">
        <f t="array" aca="1" ref="AJ14" ca="1">_xlfn.PERCENTRANK.EXC(_xlfn._xlws.FILTER($AH$3:$AH$15, ISNUMBER($AH$3:$AH$15)),AH14)*100</f>
        <v>28.499999999999996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882704.2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26</v>
      </c>
      <c r="H15" s="9">
        <f t="shared" si="9"/>
        <v>0.38461538461538464</v>
      </c>
      <c r="I15" s="9">
        <f t="shared" si="10"/>
        <v>0.23076923076923078</v>
      </c>
      <c r="J15" s="9">
        <f t="shared" si="11"/>
        <v>0.15384615384615385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-1.51447206111911</v>
      </c>
      <c r="M15" s="41" cm="1">
        <f t="array" ref="M15">_xll.FDSB(A15,"PERCENT_CHANGE(FMA_EPS(+1,0,,,,""PORTAGG"",""MEAN""),FMA_EPS(+1,-3AM,,,,""PORTAGG"",""MEAN""))")</f>
        <v>-5.8752943942130296</v>
      </c>
      <c r="N15" s="3" cm="1">
        <f t="array" ref="N15">_xll.FDS(C15,"FG_TOTAL_RETURNC(0,-1AM)")</f>
        <v>9.0364819999999995</v>
      </c>
      <c r="O15" s="3" cm="1">
        <f t="array" ref="O15">_xll.FDS(C15,"FG_TOTAL_RETURNC(0,-3AM)")</f>
        <v>0.86791514999999997</v>
      </c>
      <c r="P15" s="3" cm="1">
        <f t="array" ref="P15">_xll.FDS(C15,"FG_TOTAL_RETURNC(0,-6AM)")</f>
        <v>8.4295159999999996</v>
      </c>
      <c r="Q15" s="9" cm="1">
        <f t="array" ref="Q15">_xll.FDS(C15,"P_PRICE(0)/P_PRICE_HIGH_PR(0,,,,,,""PRICE"",""INTRA"",""52W"")")</f>
        <v>0.97155195000000005</v>
      </c>
      <c r="R15" s="9" cm="1">
        <f t="array" ref="R15">_xll.FDS(C15,"P_PRICE(0)/P_PRICE_low_PR(0,,,,,,""PRICE"",""INTRA"",""52W"")-1")</f>
        <v>0.31828368000000001</v>
      </c>
      <c r="S15" s="3" cm="1">
        <f t="array" ref="S15">_xll.FDS(C15,"FG_TOTAL_RETURNC(0,-12AM)")</f>
        <v>25.646687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50</v>
      </c>
      <c r="Y15" s="201" cm="1">
        <f t="array" ref="Y15">_xlfn.PERCENTRANK.EXC(_xlfn._xlws.FILTER($S$3:$S$15, ISNUMBER($S$3:$S$15)),S15)*100</f>
        <v>85.7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42.8</v>
      </c>
      <c r="AB15" s="4" cm="1">
        <f t="array" ref="AB15">_xlfn.PERCENTRANK.EXC(_xlfn._xlws.FILTER($J$3:$J$15, ISNUMBER($J$3:$J$15)),J15)*100</f>
        <v>85.7</v>
      </c>
      <c r="AC15" s="4">
        <f t="shared" si="4"/>
        <v>14.2</v>
      </c>
      <c r="AD15" s="4">
        <f t="shared" si="5"/>
        <v>21.4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7.1</v>
      </c>
      <c r="AH15" s="4">
        <f t="shared" ca="1" si="7"/>
        <v>42.83</v>
      </c>
      <c r="AJ15" s="3" cm="1">
        <f t="array" aca="1" ref="AJ15" ca="1">_xlfn.PERCENTRANK.EXC(_xlfn._xlws.FILTER($AH$3:$AH$15, ISNUMBER($AH$3:$AH$15)),AH15)*100</f>
        <v>42.8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9">
        <f>E18/$G18</f>
        <v>0.33177933177933178</v>
      </c>
      <c r="I18" s="9">
        <f>F18/$G18</f>
        <v>0.46620046620046618</v>
      </c>
      <c r="J18" s="9">
        <f t="shared" ref="J18" si="13">H18-I18</f>
        <v>-0.1344211344211344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-2.9625628036689902</v>
      </c>
      <c r="N18" s="3" cm="1">
        <f t="array" ref="N18">_xll.FDS(C18,"FG_TOTAL_RETURNC(0,-1AM)")</f>
        <v>6.4555882999999996</v>
      </c>
      <c r="O18" s="3" cm="1">
        <f t="array" ref="O18">_xll.FDS(C18,"FG_TOTAL_RETURNC(0,-3AM)")</f>
        <v>-9.1564654999999995E-2</v>
      </c>
      <c r="P18" s="3" cm="1">
        <f t="array" ref="P18">_xll.FDS(C18,"FG_TOTAL_RETURNC(0,-6AM)")</f>
        <v>8.1121210000000001</v>
      </c>
      <c r="Q18" s="9" cm="1">
        <f t="array" ref="Q18">_xll.FDS(C18,"P_PRICE(0)/P_PRICE_HIGH_PR(0,,,,,,""PRICE"",""INTRA"",""52W"")")</f>
        <v>0.97398399999999996</v>
      </c>
      <c r="R18" s="9" cm="1">
        <f t="array" ref="R18">_xll.FDS(C18,"P_PRICE(0)/P_PRICE_low_PR(0,,,,,,""PRICE"",""INTRA"",""52W"")-1")</f>
        <v>0.25790047999999999</v>
      </c>
      <c r="S18" s="3" cm="1">
        <f t="array" ref="S18">_xll.FDS(C18,"FG_TOTAL_RETURNC(0,-12AM)")</f>
        <v>19.272148000000001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969</v>
      </c>
      <c r="F19" cm="1">
        <f t="array" ref="F19">_xll.FDS(C19,"FMA_COS_DOWN(""EPS"",""1M"",+1,0,,,""PORTAGG"",""MEANR"")")</f>
        <v>1193</v>
      </c>
      <c r="G19" cm="1">
        <f t="array" ref="G19">_xll.FDS(A19,"SIZE(FG_CONSTITUENTS)")</f>
        <v>4826</v>
      </c>
      <c r="H19" s="9">
        <f>E19/$G19</f>
        <v>0.20078740157480315</v>
      </c>
      <c r="I19" s="9">
        <f>F19/$G19</f>
        <v>0.24720265230004143</v>
      </c>
      <c r="J19" s="9">
        <f t="shared" ref="J19" si="14">H19-I19</f>
        <v>-4.6415250725238277E-2</v>
      </c>
      <c r="K19" s="5" cm="1">
        <f t="array" ref="K19">_xll.FDS(A19,"FMA_PCT_ABOVE_MAVG(200,0,,,,""PORTAGG"")")/100</f>
        <v>0.40848071595994001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-1.4433951885271299</v>
      </c>
      <c r="N19" s="3" cm="1">
        <f t="array" ref="N19">_xll.FDS(C19,"FG_TOTAL_RETURNC(0,-1AM)")</f>
        <v>5.3460599999999996</v>
      </c>
      <c r="O19" s="3" cm="1">
        <f t="array" ref="O19">_xll.FDS(C19,"FG_TOTAL_RETURNC(0,-3AM)")</f>
        <v>2.1464585999999999</v>
      </c>
      <c r="P19" s="3" cm="1">
        <f t="array" ref="P19">_xll.FDS(C19,"FG_TOTAL_RETURNC(0,-6AM)")</f>
        <v>7.8602670000000003</v>
      </c>
      <c r="Q19" s="9" cm="1">
        <f t="array" ref="Q19">_xll.FDS(C19,"P_PRICE(0)/P_PRICE_HIGH_PR(0,,,,,,""PRICE"",""INTRA"",""52W"")")</f>
        <v>0.96533625999999995</v>
      </c>
      <c r="R19" s="9" cm="1">
        <f t="array" ref="R19">_xll.FDS(C19,"P_PRICE(0)/P_PRICE_low_PR(0,,,,,,""PRICE"",""INTRA"",""52W"")-1")</f>
        <v>0.17848074</v>
      </c>
      <c r="S19" s="3" cm="1">
        <f t="array" ref="S19">_xll.FDS(C19,"FG_TOTAL_RETURNC(0,-12AM)")</f>
        <v>12.143219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653</v>
      </c>
      <c r="F20" cm="1">
        <f t="array" ref="F20">_xll.FDS(C20,"FMA_COS_DOWN(""EPS"",""1M"",+1,0,,,""PORTAGG"",""MEANR"")")</f>
        <v>521</v>
      </c>
      <c r="G20" cm="1">
        <f t="array" ref="G20">_xll.FDS(A20,"SIZE(FG_CONSTITUENTS)")</f>
        <v>1412</v>
      </c>
      <c r="H20" s="9">
        <f t="shared" ref="H20" si="16">E20/$G20</f>
        <v>0.46246458923512745</v>
      </c>
      <c r="I20" s="9">
        <f t="shared" ref="I20" si="17">F20/$G20</f>
        <v>0.36898016997167138</v>
      </c>
      <c r="J20" s="9">
        <f t="shared" ref="J20" si="18">H20-I20</f>
        <v>9.3484419263456076E-2</v>
      </c>
      <c r="K20" s="5" cm="1">
        <f t="array" ref="K20">_xll.FDS(A20,"FMA_PCT_ABOVE_MAVG(200,0,,,,""PORTAGG"")")/100</f>
        <v>0.68443197755960694</v>
      </c>
      <c r="L20" s="41" cm="1">
        <f t="array" ref="L20">_xll.FDSB(A20,"PERCENT_CHANGE(FMA_EPS(+1,0,,,,""PORTAGG"",""MEAN""),FMA_EPS(+1,-1AM,,,,""PORTAGG"",""MEAN""))")</f>
        <v>8.6645210299222203E-2</v>
      </c>
      <c r="M20" s="41" cm="1">
        <f t="array" ref="M20">_xll.FDSB(A20,"PERCENT_CHANGE(FMA_EPS(+1,0,,,,""PORTAGG"",""MEAN""),FMA_EPS(+1,-3AM,,,,""PORTAGG"",""MEAN""))")</f>
        <v>3.9954675042903502E-2</v>
      </c>
      <c r="N20" s="3" cm="1">
        <f t="array" ref="N20">_xll.FDS(C20,"FG_TOTAL_RETURNC(0,-1AM)")</f>
        <v>6.7600249999999997</v>
      </c>
      <c r="O20" s="3" cm="1">
        <f t="array" ref="O20">_xll.FDS(C20,"FG_TOTAL_RETURNC(0,-3AM)")</f>
        <v>2.6116133000000001</v>
      </c>
      <c r="P20" s="3" cm="1">
        <f t="array" ref="P20">_xll.FDS(C20,"FG_TOTAL_RETURNC(0,-6AM)")</f>
        <v>7.9444647000000002</v>
      </c>
      <c r="Q20" s="9" cm="1">
        <f t="array" ref="Q20">_xll.FDS(C20,"P_PRICE(0)/P_PRICE_HIGH_PR(0,,,,,,""PRICE"",""INTRA"",""52W"")")</f>
        <v>0.97342669999999998</v>
      </c>
      <c r="R20" s="9" cm="1">
        <f t="array" ref="R20">_xll.FDS(C20,"P_PRICE(0)/P_PRICE_low_PR(0,,,,,,""PRICE"",""INTRA"",""52W"")-1")</f>
        <v>0.30941594</v>
      </c>
      <c r="S20" s="3" cm="1">
        <f t="array" ref="S20">_xll.FDS(C20,"FG_TOTAL_RETURNC(0,-12AM)")</f>
        <v>21.936249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109</v>
      </c>
      <c r="F21" cm="1">
        <f t="array" ref="F21">_xll.FDS(C21,"FMA_COS_DOWN(""EPS"",""1M"",+1,0,,,""PORTAGG"",""MEANR"")")</f>
        <v>70</v>
      </c>
      <c r="G21" cm="1">
        <f t="array" ref="G21">_xll.FDS(A21,"SIZE(FG_CONSTITUENTS)")</f>
        <v>199</v>
      </c>
      <c r="H21" s="9">
        <f t="shared" ref="H21:H22" si="20">E21/$G21</f>
        <v>0.54773869346733672</v>
      </c>
      <c r="I21" s="9">
        <f t="shared" ref="I21:I22" si="21">F21/$G21</f>
        <v>0.35175879396984927</v>
      </c>
      <c r="J21" s="9">
        <f t="shared" ref="J21:J22" si="22">H21-I21</f>
        <v>0.19597989949748745</v>
      </c>
      <c r="K21" s="5" cm="1">
        <f t="array" ref="K21">_xll.FDS(A21,"FMA_PCT_ABOVE_MAVG(200,0,,,,""PORTAGG"")")/100</f>
        <v>0.54411764705882293</v>
      </c>
      <c r="L21" s="41" cm="1">
        <f t="array" ref="L21">_xll.FDSB(A21,"PERCENT_CHANGE(FMA_EPS(+1,0,,,,""PORTAGG"",""MEAN""),FMA_EPS(+1,-1AM,,,,""PORTAGG"",""MEAN""))")</f>
        <v>-7.4896398327366596</v>
      </c>
      <c r="M21" s="41" cm="1">
        <f t="array" ref="M21">_xll.FDSB(A21,"PERCENT_CHANGE(FMA_EPS(+1,0,,,,""PORTAGG"",""MEAN""),FMA_EPS(+1,-3AM,,,,""PORTAGG"",""MEAN""))")</f>
        <v>7.1729799594645902</v>
      </c>
      <c r="N21" s="3" cm="1">
        <f t="array" ref="N21">_xll.FDS(C21,"FG_TOTAL_RETURNC(0,-1AM)")</f>
        <v>11.272276</v>
      </c>
      <c r="O21" s="3" cm="1">
        <f t="array" ref="O21">_xll.FDS(C21,"FG_TOTAL_RETURNC(0,-3AM)")</f>
        <v>2.6378273999999999</v>
      </c>
      <c r="P21" s="3" cm="1">
        <f t="array" ref="P21">_xll.FDS(C21,"FG_TOTAL_RETURNC(0,-6AM)")</f>
        <v>1.1486173</v>
      </c>
      <c r="Q21" s="9" cm="1">
        <f t="array" ref="Q21">_xll.FDS(C21,"P_PRICE(0)/P_PRICE_HIGH_PR(0,,,,,,""PRICE"",""INTRA"",""52W"")")</f>
        <v>0.97587290000000004</v>
      </c>
      <c r="R21" s="9" cm="1">
        <f t="array" ref="R21">_xll.FDS(C21,"P_PRICE(0)/P_PRICE_low_PR(0,,,,,,""PRICE"",""INTRA"",""52W"")-1")</f>
        <v>0.23391603999999999</v>
      </c>
      <c r="S21" s="3" cm="1">
        <f t="array" ref="S21">_xll.FDS(C21,"FG_TOTAL_RETURNC(0,-12AM)")</f>
        <v>16.174866000000002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194</v>
      </c>
      <c r="F22" cm="1">
        <f t="array" ref="F22">_xll.FDS(C22,"FMA_COS_DOWN(""EPS"",""1M"",+1,0,,,""PORTAGG"",""MEANR"")")</f>
        <v>149</v>
      </c>
      <c r="G22" cm="1">
        <f t="array" ref="G22">_xll.FDS(A22,"SIZE(FG_CONSTITUENTS)")</f>
        <v>503</v>
      </c>
      <c r="H22" s="9">
        <f t="shared" si="20"/>
        <v>0.38568588469184889</v>
      </c>
      <c r="I22" s="9">
        <f t="shared" si="21"/>
        <v>0.29622266401590458</v>
      </c>
      <c r="J22" s="9">
        <f t="shared" si="22"/>
        <v>8.946322067594431E-2</v>
      </c>
      <c r="K22" s="5" cm="1">
        <f t="array" ref="K22">_xll.FDS(A22,"FMA_PCT_ABOVE_MAVG(200,0,,,,""PORTAGG"")")/100</f>
        <v>0.72455089820359309</v>
      </c>
      <c r="L22" s="41" cm="1">
        <f t="array" ref="L22">_xll.FDSB(A22,"PERCENT_CHANGE(FMA_EPS(+1,0,,,,""PORTAGG"",""MEAN""),FMA_EPS(+1,-1AM,,,,""PORTAGG"",""MEAN""))")</f>
        <v>-0.11336090427918299</v>
      </c>
      <c r="M22" s="41" cm="1">
        <f t="array" ref="M22">_xll.FDSB(A22,"PERCENT_CHANGE(FMA_EPS(+1,0,,,,""PORTAGG"",""MEAN""),FMA_EPS(+1,-3AM,,,,""PORTAGG"",""MEAN""))")</f>
        <v>-0.78761910135795699</v>
      </c>
      <c r="N22" s="3" cm="1">
        <f t="array" ref="N22">_xll.FDS(C22,"FG_TOTAL_RETURNC(0,-1AM)")</f>
        <v>6.2294602000000001</v>
      </c>
      <c r="O22" s="3" cm="1">
        <f t="array" ref="O22">_xll.FDS(C22,"FG_TOTAL_RETURNC(0,-3AM)")</f>
        <v>3.1263112999999998</v>
      </c>
      <c r="P22" s="3" cm="1">
        <f t="array" ref="P22">_xll.FDS(C22,"FG_TOTAL_RETURNC(0,-6AM)")</f>
        <v>9.0560320000000001</v>
      </c>
      <c r="Q22" s="9" cm="1">
        <f t="array" ref="Q22">_xll.FDS(C22,"P_PRICE(0)/P_PRICE_HIGH_PR(0,,,,,,""PRICE"",""INTRA"",""52W"")")</f>
        <v>0.97248566000000003</v>
      </c>
      <c r="R22" s="9" cm="1">
        <f t="array" ref="R22">_xll.FDS(C22,"P_PRICE(0)/P_PRICE_low_PR(0,,,,,,""PRICE"",""INTRA"",""52W"")-1")</f>
        <v>0.34310006999999998</v>
      </c>
      <c r="S22" s="3" cm="1">
        <f t="array" ref="S22">_xll.FDS(C22,"FG_TOTAL_RETURNC(0,-12AM)")</f>
        <v>24.062812999999998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25</v>
      </c>
      <c r="F23" cm="1">
        <f t="array" ref="F23">_xll.FDS(C23,"FMA_COS_DOWN(""EPS"",""1M"",+1,0,,,""PORTAGG"",""MEANR"")")</f>
        <v>21</v>
      </c>
      <c r="G23" cm="1">
        <f t="array" ref="G23">_xll.FDS(A23,"SIZE(FG_CONSTITUENTS)")</f>
        <v>52</v>
      </c>
      <c r="H23" s="9">
        <f t="shared" ref="H23" si="24">E23/$G23</f>
        <v>0.48076923076923078</v>
      </c>
      <c r="I23" s="9">
        <f t="shared" ref="I23" si="25">F23/$G23</f>
        <v>0.40384615384615385</v>
      </c>
      <c r="J23" s="9">
        <f t="shared" ref="J23" si="26">H23-I23</f>
        <v>7.6923076923076927E-2</v>
      </c>
      <c r="K23" s="5" cm="1">
        <f t="array" ref="K23">_xll.FDS(A23,"FMA_PCT_ABOVE_MAVG(200,0,,,,""PORTAGG"")")/100</f>
        <v>0.64705882352941202</v>
      </c>
      <c r="L23" s="41" cm="1">
        <f t="array" ref="L23">_xll.FDSB(A23,"PERCENT_CHANGE(FMA_EPS(+1,0,,,,""PORTAGG"",""MEAN""),FMA_EPS(+1,-1AM,,,,""PORTAGG"",""MEAN""))")</f>
        <v>1.29758305301008</v>
      </c>
      <c r="M23" s="41" cm="1">
        <f t="array" ref="M23">_xll.FDSB(A23,"PERCENT_CHANGE(FMA_EPS(+1,0,,,,""PORTAGG"",""MEAN""),FMA_EPS(+1,-3AM,,,,""PORTAGG"",""MEAN""))")</f>
        <v>6.2567002804777401</v>
      </c>
      <c r="N23" s="3" cm="1">
        <f t="array" ref="N23">_xll.FDS(C23,"FG_TOTAL_RETURNC(0,-1AM)")</f>
        <v>3.276062</v>
      </c>
      <c r="O23" s="3" cm="1">
        <f t="array" ref="O23">_xll.FDS(C23,"FG_TOTAL_RETURNC(0,-3AM)")</f>
        <v>-4.6587763000000004</v>
      </c>
      <c r="P23" s="3" cm="1">
        <f t="array" ref="P23">_xll.FDS(C23,"FG_TOTAL_RETURNC(0,-6AM)")</f>
        <v>12.604486</v>
      </c>
      <c r="Q23" s="9" cm="1">
        <f t="array" ref="Q23">_xll.FDS(C23,"P_PRICE(0)/P_PRICE_HIGH_PR(0,,,,,,""PRICE"",""INTRA"",""52W"")")</f>
        <v>0.87538092999999995</v>
      </c>
      <c r="R23" s="9" cm="1">
        <f t="array" ref="R23">_xll.FDS(C23,"P_PRICE(0)/P_PRICE_low_PR(0,,,,,,""PRICE"",""INTRA"",""52W"")-1")</f>
        <v>0.23921381999999999</v>
      </c>
      <c r="S23" s="3" cm="1">
        <f t="array" ref="S23">_xll.FDS(C23,"FG_TOTAL_RETURNC(0,-12AM)")</f>
        <v>-3.6539912000000001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-0.19336604999999998</v>
      </c>
      <c r="E4" s="9">
        <f>HLOOKUP(B4,'Monthly Returns'!$A$1:$Q$134, 132, FALSE)</f>
        <v>0.10743801652892562</v>
      </c>
      <c r="H4" s="9">
        <f>HLOOKUP(B4,'Yearly returns'!$B$1:$N$140, 133, FALSE)</f>
        <v>0.12396694214876033</v>
      </c>
      <c r="I4" s="9">
        <f>HLOOKUP(B4,'Yearly returns'!$B$1:$N$140, 138, FALSE)</f>
        <v>0.72899999999999998</v>
      </c>
      <c r="J4" s="183">
        <f>1/E4</f>
        <v>9.3076923076923066</v>
      </c>
      <c r="K4" s="185">
        <f>PERCENTRANK($J$4:$J$16,J4)*100</f>
        <v>58.3</v>
      </c>
      <c r="L4" s="47">
        <f>(1-PERCENTRANK($E$4:$E$16,E4))*100</f>
        <v>75</v>
      </c>
      <c r="M4" s="47">
        <f>(1-PERCENTRANK($H$4:$H$16,H4))*100</f>
        <v>50</v>
      </c>
      <c r="N4" s="47">
        <f>(1-PERCENTRANK($I$4:$I$16,I4))*100</f>
        <v>75</v>
      </c>
      <c r="P4">
        <f>L4*Assumption!$E$53 + M4*Assumption!$F$53 + N4*Assumption!$G$53</f>
        <v>68.75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-0.26438492000000002</v>
      </c>
      <c r="E5" s="9">
        <f>HLOOKUP(B5,'Monthly Returns'!$A$1:$Q$134, 132, FALSE)</f>
        <v>0.10743801652892562</v>
      </c>
      <c r="H5" s="9">
        <f>HLOOKUP(B5,'Yearly returns'!$B$1:$N$140, 133, FALSE)</f>
        <v>0.15702479338842976</v>
      </c>
      <c r="I5" s="9">
        <f>HLOOKUP(B5,'Yearly returns'!$B$1:$N$140, 138, FALSE)</f>
        <v>0.88500000000000001</v>
      </c>
      <c r="J5" s="183">
        <f t="shared" ref="J5:J16" si="0">1/E5</f>
        <v>9.3076923076923066</v>
      </c>
      <c r="K5" s="185">
        <f t="shared" ref="K5:K16" si="1">PERCENTRANK($J$4:$J$16,J5)*100</f>
        <v>58.3</v>
      </c>
      <c r="L5" s="47">
        <f t="shared" ref="L5:L16" si="2">(1-PERCENTRANK($E$4:$E$16,E5))*100</f>
        <v>75</v>
      </c>
      <c r="M5" s="47">
        <f t="shared" ref="M5:M16" si="3">(1-PERCENTRANK($H$4:$H$16,H5))*100</f>
        <v>25</v>
      </c>
      <c r="N5" s="47">
        <f t="shared" ref="N5:N16" si="4">(1-PERCENTRANK($I$4:$I$16,I5))*100</f>
        <v>16.700000000000003</v>
      </c>
      <c r="P5">
        <f>L5*Assumption!$E$53 + M5*Assumption!$F$53 + N5*Assumption!$G$53</f>
        <v>33.35</v>
      </c>
      <c r="R5" cm="1">
        <f t="array" ref="R5">_xlfn.PERCENTRANK.EXC(_xlfn._xlws.FILTER(P$4:P$16, ISNUMBER(P$4:P$16)),P5)*100</f>
        <v>28.499999999999996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-0.24695336999999998</v>
      </c>
      <c r="E6" s="9">
        <f>HLOOKUP(B6,'Monthly Returns'!$A$1:$Q$134, 132, FALSE)</f>
        <v>9.9173553719008267E-2</v>
      </c>
      <c r="H6" s="9">
        <f>HLOOKUP(B6,'Yearly returns'!$B$1:$N$140, 133, FALSE)</f>
        <v>0.1487603305785124</v>
      </c>
      <c r="I6" s="9">
        <f>HLOOKUP(B6,'Yearly returns'!$B$1:$N$140, 138, FALSE)</f>
        <v>0.81899999999999995</v>
      </c>
      <c r="J6" s="183">
        <f t="shared" si="0"/>
        <v>10.083333333333334</v>
      </c>
      <c r="K6" s="185">
        <f t="shared" si="1"/>
        <v>83.3</v>
      </c>
      <c r="L6" s="47">
        <f t="shared" si="2"/>
        <v>83.399999999999991</v>
      </c>
      <c r="M6" s="47">
        <f t="shared" si="3"/>
        <v>41.7</v>
      </c>
      <c r="N6" s="47">
        <f t="shared" si="4"/>
        <v>50</v>
      </c>
      <c r="P6">
        <f>L6*Assumption!$E$53 + M6*Assumption!$F$53 + N6*Assumption!$G$53</f>
        <v>56.274999999999999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-0.22230678999999998</v>
      </c>
      <c r="E7" s="9">
        <f>HLOOKUP(B7,'Monthly Returns'!$A$1:$Q$134, 132, FALSE)</f>
        <v>0.15702479338842976</v>
      </c>
      <c r="H7" s="9">
        <f>HLOOKUP(B7,'Yearly returns'!$B$1:$N$140, 133, FALSE)</f>
        <v>0.23966942148760331</v>
      </c>
      <c r="I7" s="9">
        <f>HLOOKUP(B7,'Yearly returns'!$B$1:$N$140, 138, FALSE)</f>
        <v>0.81899999999999995</v>
      </c>
      <c r="J7" s="183">
        <f t="shared" si="0"/>
        <v>6.3684210526315788</v>
      </c>
      <c r="K7" s="185">
        <f t="shared" si="1"/>
        <v>0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50</v>
      </c>
      <c r="P7">
        <f>L7*Assumption!$E$53 + M7*Assumption!$F$53 + N7*Assumption!$G$53</f>
        <v>31.274999999999999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-0.12314069999999999</v>
      </c>
      <c r="E8" s="9">
        <f>HLOOKUP(B8,'Monthly Returns'!$A$1:$Q$134, 132, FALSE)</f>
        <v>9.0909090909090912E-2</v>
      </c>
      <c r="H8" s="9">
        <f>HLOOKUP(B8,'Yearly returns'!$B$1:$N$140, 133, FALSE)</f>
        <v>0.10743801652892562</v>
      </c>
      <c r="I8" s="9">
        <f>HLOOKUP(B8,'Yearly returns'!$B$1:$N$140, 138, FALSE)</f>
        <v>0.72099999999999997</v>
      </c>
      <c r="J8" s="183">
        <f t="shared" si="0"/>
        <v>11</v>
      </c>
      <c r="K8" s="185">
        <f t="shared" si="1"/>
        <v>91.600000000000009</v>
      </c>
      <c r="L8" s="47">
        <f t="shared" si="2"/>
        <v>100</v>
      </c>
      <c r="M8" s="47">
        <f t="shared" si="3"/>
        <v>75</v>
      </c>
      <c r="N8" s="47">
        <f t="shared" si="4"/>
        <v>83.399999999999991</v>
      </c>
      <c r="P8">
        <f>L8*Assumption!$E$53 + M8*Assumption!$F$53 + N8*Assumption!$G$53</f>
        <v>85.449999999999989</v>
      </c>
      <c r="R8" cm="1">
        <f t="array" ref="R8">_xlfn.PERCENTRANK.EXC(_xlfn._xlws.FILTER(P$4:P$16, ISNUMBER(P$4:P$16)),P8)*100</f>
        <v>92.800000000000011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-0.11241693</v>
      </c>
      <c r="E9" s="9">
        <f>HLOOKUP(B9,'Monthly Returns'!$A$1:$Q$134, 132, FALSE)</f>
        <v>0.10743801652892562</v>
      </c>
      <c r="H9" s="9">
        <f>HLOOKUP(B9,'Yearly returns'!$B$1:$N$140, 133, FALSE)</f>
        <v>9.0909090909090912E-2</v>
      </c>
      <c r="I9" s="9">
        <f>HLOOKUP(B9,'Yearly returns'!$B$1:$N$140, 138, FALSE)</f>
        <v>0.81899999999999995</v>
      </c>
      <c r="J9" s="183">
        <f t="shared" si="0"/>
        <v>9.3076923076923066</v>
      </c>
      <c r="K9" s="185">
        <f t="shared" si="1"/>
        <v>58.3</v>
      </c>
      <c r="L9" s="47">
        <f t="shared" si="2"/>
        <v>75</v>
      </c>
      <c r="M9" s="47">
        <f t="shared" si="3"/>
        <v>83.399999999999991</v>
      </c>
      <c r="N9" s="47">
        <f t="shared" si="4"/>
        <v>50</v>
      </c>
      <c r="P9">
        <f>L9*Assumption!$E$53 + M9*Assumption!$F$53 + N9*Assumption!$G$53</f>
        <v>64.599999999999994</v>
      </c>
      <c r="R9" cm="1">
        <f t="array" ref="R9">_xlfn.PERCENTRANK.EXC(_xlfn._xlws.FILTER(P$4:P$16, ISNUMBER(P$4:P$16)),P9)*100</f>
        <v>64.2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-0.23429548</v>
      </c>
      <c r="E10" s="9">
        <f>HLOOKUP(B10,'Monthly Returns'!$A$1:$Q$134, 132, FALSE)</f>
        <v>0.13223140495867769</v>
      </c>
      <c r="H10" s="9">
        <f>HLOOKUP(B10,'Yearly returns'!$B$1:$N$140, 133, FALSE)</f>
        <v>0.1487603305785124</v>
      </c>
      <c r="I10" s="9">
        <f>HLOOKUP(B10,'Yearly returns'!$B$1:$N$140, 138, FALSE)</f>
        <v>0.91800000000000004</v>
      </c>
      <c r="J10" s="183">
        <f t="shared" si="0"/>
        <v>7.5625</v>
      </c>
      <c r="K10" s="185">
        <f t="shared" si="1"/>
        <v>50</v>
      </c>
      <c r="L10" s="47">
        <f t="shared" si="2"/>
        <v>50</v>
      </c>
      <c r="M10" s="47">
        <f t="shared" si="3"/>
        <v>41.7</v>
      </c>
      <c r="N10" s="47">
        <f t="shared" si="4"/>
        <v>0</v>
      </c>
      <c r="P10">
        <f>L10*Assumption!$E$53 + M10*Assumption!$F$53 + N10*Assumption!$G$53</f>
        <v>22.925000000000001</v>
      </c>
      <c r="R10" cm="1">
        <f t="array" ref="R10">_xlfn.PERCENTRANK.EXC(_xlfn._xlws.FILTER(P$4:P$16, ISNUMBER(P$4:P$16)),P10)*100</f>
        <v>14.2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-0.13320410000000002</v>
      </c>
      <c r="E11" s="9">
        <f>HLOOKUP(B11,'Monthly Returns'!$A$1:$Q$134, 132, FALSE)</f>
        <v>0.1487603305785124</v>
      </c>
      <c r="H11" s="9">
        <f>HLOOKUP(B11,'Yearly returns'!$B$1:$N$140, 133, FALSE)</f>
        <v>8.2644628099173556E-2</v>
      </c>
      <c r="I11" s="9">
        <f>HLOOKUP(B11,'Yearly returns'!$B$1:$N$140, 138, FALSE)</f>
        <v>0.5</v>
      </c>
      <c r="J11" s="183">
        <f t="shared" si="0"/>
        <v>6.7222222222222223</v>
      </c>
      <c r="K11" s="185">
        <f t="shared" si="1"/>
        <v>25</v>
      </c>
      <c r="L11" s="47">
        <f t="shared" si="2"/>
        <v>33.4</v>
      </c>
      <c r="M11" s="47">
        <f t="shared" si="3"/>
        <v>91.7</v>
      </c>
      <c r="N11" s="47">
        <f t="shared" si="4"/>
        <v>100</v>
      </c>
      <c r="P11">
        <f>L11*Assumption!$E$53 + M11*Assumption!$F$53 + N11*Assumption!$G$53</f>
        <v>81.275000000000006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-0.17438776</v>
      </c>
      <c r="E12" s="9">
        <f>HLOOKUP(B12,'Monthly Returns'!$A$1:$Q$134, 132, FALSE)</f>
        <v>9.0909090909090912E-2</v>
      </c>
      <c r="H12" s="9">
        <f>HLOOKUP(B12,'Yearly returns'!$B$1:$N$140, 133, FALSE)</f>
        <v>5.7851239669421489E-2</v>
      </c>
      <c r="I12" s="9">
        <f>HLOOKUP(B12,'Yearly returns'!$B$1:$N$140, 138, FALSE)</f>
        <v>0.82699999999999996</v>
      </c>
      <c r="J12" s="183">
        <f t="shared" si="0"/>
        <v>11</v>
      </c>
      <c r="K12" s="185">
        <f t="shared" si="1"/>
        <v>91.600000000000009</v>
      </c>
      <c r="L12" s="47">
        <f t="shared" si="2"/>
        <v>100</v>
      </c>
      <c r="M12" s="47">
        <f t="shared" si="3"/>
        <v>100</v>
      </c>
      <c r="N12" s="47">
        <f t="shared" si="4"/>
        <v>25</v>
      </c>
      <c r="P12">
        <f>L12*Assumption!$E$53 + M12*Assumption!$F$53 + N12*Assumption!$G$53</f>
        <v>62.5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-0.25119942000000001</v>
      </c>
      <c r="E13" s="9">
        <f>HLOOKUP(B13,'Monthly Returns'!$A$1:$Q$134, 132, FALSE)</f>
        <v>0.14049586776859505</v>
      </c>
      <c r="H13" s="9">
        <f>HLOOKUP(B13,'Yearly returns'!$B$1:$N$140, 133, FALSE)</f>
        <v>0.11570247933884298</v>
      </c>
      <c r="I13" s="9">
        <f>HLOOKUP(B13,'Yearly returns'!$B$1:$N$140, 138, FALSE)</f>
        <v>0.58099999999999996</v>
      </c>
      <c r="J13" s="183">
        <f t="shared" si="0"/>
        <v>7.117647058823529</v>
      </c>
      <c r="K13" s="185">
        <f t="shared" si="1"/>
        <v>41.6</v>
      </c>
      <c r="L13" s="47">
        <f t="shared" si="2"/>
        <v>41.7</v>
      </c>
      <c r="M13" s="47">
        <f t="shared" si="3"/>
        <v>58.400000000000006</v>
      </c>
      <c r="N13" s="47">
        <f t="shared" si="4"/>
        <v>91.7</v>
      </c>
      <c r="P13">
        <f>L13*Assumption!$E$53 + M13*Assumption!$F$53 + N13*Assumption!$G$53</f>
        <v>70.875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-0.20148050000000001</v>
      </c>
      <c r="E14" s="9">
        <f>HLOOKUP(B14,'Monthly Returns'!$A$1:$Q$134, 132, FALSE)</f>
        <v>0.1487603305785124</v>
      </c>
      <c r="H14" s="9">
        <f>HLOOKUP(B14,'Yearly returns'!$B$1:$N$140, 133, FALSE)</f>
        <v>0.10743801652892562</v>
      </c>
      <c r="I14" s="9">
        <f>HLOOKUP(B14,'Yearly returns'!$B$1:$N$140, 138, FALSE)</f>
        <v>0.754</v>
      </c>
      <c r="J14" s="183">
        <f t="shared" si="0"/>
        <v>6.7222222222222223</v>
      </c>
      <c r="K14" s="185">
        <f t="shared" si="1"/>
        <v>25</v>
      </c>
      <c r="L14" s="47">
        <f t="shared" si="2"/>
        <v>33.4</v>
      </c>
      <c r="M14" s="47">
        <f t="shared" si="3"/>
        <v>75</v>
      </c>
      <c r="N14" s="47">
        <f t="shared" si="4"/>
        <v>66.7</v>
      </c>
      <c r="P14">
        <f>L14*Assumption!$E$53 + M14*Assumption!$F$53 + N14*Assumption!$G$53</f>
        <v>60.45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-0.21868855000000001</v>
      </c>
      <c r="E15" s="9">
        <f>HLOOKUP(B15,'Monthly Returns'!$A$1:$Q$134, 132, FALSE)</f>
        <v>0.15702479338842976</v>
      </c>
      <c r="H15" s="9">
        <f>HLOOKUP(B15,'Yearly returns'!$B$1:$N$140, 133, FALSE)</f>
        <v>0.18181818181818182</v>
      </c>
      <c r="I15" s="9">
        <f>HLOOKUP(B15,'Yearly returns'!$B$1:$N$140, 138, FALSE)</f>
        <v>0.89300000000000002</v>
      </c>
      <c r="J15" s="183">
        <f t="shared" si="0"/>
        <v>6.3684210526315788</v>
      </c>
      <c r="K15" s="185">
        <f t="shared" si="1"/>
        <v>0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8.3999999999999968</v>
      </c>
      <c r="P15">
        <f>L15*Assumption!$E$53 + M15*Assumption!$F$53 + N15*Assumption!$G$53</f>
        <v>12.55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-0.26519130000000002</v>
      </c>
      <c r="E16" s="9">
        <f>HLOOKUP(B16,'Monthly Returns'!$A$1:$Q$134, 132, FALSE)</f>
        <v>0.15702479338842976</v>
      </c>
      <c r="H16" s="9">
        <f>HLOOKUP(B16,'Yearly returns'!$B$1:$N$140, 133, FALSE)</f>
        <v>0.28925619834710742</v>
      </c>
      <c r="I16" s="9">
        <f>HLOOKUP(B16,'Yearly returns'!$B$1:$N$140, 138, FALSE)</f>
        <v>0.754</v>
      </c>
      <c r="J16" s="183">
        <f t="shared" si="0"/>
        <v>6.3684210526315788</v>
      </c>
      <c r="K16" s="185">
        <f t="shared" si="1"/>
        <v>0</v>
      </c>
      <c r="L16" s="47">
        <f t="shared" si="2"/>
        <v>16.700000000000003</v>
      </c>
      <c r="M16" s="47">
        <f t="shared" si="3"/>
        <v>0</v>
      </c>
      <c r="N16" s="47">
        <f t="shared" si="4"/>
        <v>66.7</v>
      </c>
      <c r="P16">
        <f>L16*Assumption!$E$53 + M16*Assumption!$F$53 + N16*Assumption!$G$53</f>
        <v>37.525000000000006</v>
      </c>
      <c r="R16" cm="1">
        <f t="array" ref="R16">_xlfn.PERCENTRANK.EXC(_xlfn._xlws.FILTER(P$4:P$16, ISNUMBER(P$4:P$16)),P16)*100</f>
        <v>35.699999999999996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0.98299999999999998</v>
      </c>
      <c r="G5" s="141" cm="1">
        <f t="array" ref="G5">_xll.FDSZ(C5,"FG_PRICE(0)")</f>
        <v>49.81</v>
      </c>
      <c r="H5" s="141" cm="1">
        <f t="array" ref="H5">_xll.FDSZ(C5,"FG_PRICE_MAVG(0,,,,30)")</f>
        <v>47.458570000000002</v>
      </c>
      <c r="I5" s="141" cm="1">
        <f t="array" ref="I5">_xll.FDSZ(C5,"FG_PRICE_MAVG(0,,,,60)")</f>
        <v>46.661495000000002</v>
      </c>
      <c r="J5" s="141" cm="1">
        <f t="array" ref="J5">_xll.FDSZ(C5,"FG_PRICE_MAVG(0,,,,200)")</f>
        <v>46.136090000000003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418.98309999999998</v>
      </c>
      <c r="T5" s="7" cm="1">
        <f t="array" ref="T5">_xll.FDSZ($R5,"FG_PRICE(0)")</f>
        <v>418.98309999999998</v>
      </c>
      <c r="U5" s="7" cm="1">
        <f t="array" ref="U5">_xll.FDSZ($R5,"FG_PRICE(0)")</f>
        <v>418.98309999999998</v>
      </c>
      <c r="V5" s="7" cm="1">
        <f t="array" ref="V5">_xll.FDSZ($R5,"FG_PRICE(0)")</f>
        <v>418.98309999999998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0.95</v>
      </c>
      <c r="G6" s="141" cm="1">
        <f t="array" ref="G6">_xll.FDSZ(C6,"FG_PRICE(0)")</f>
        <v>25.58</v>
      </c>
      <c r="H6" s="141" cm="1">
        <f t="array" ref="H6">_xll.FDSZ(C6,"FG_PRICE_MAVG(0,,,,30)")</f>
        <v>24.891999999999999</v>
      </c>
      <c r="I6" s="141" cm="1">
        <f t="array" ref="I6">_xll.FDSZ(C6,"FG_PRICE_MAVG(0,,,,60)")</f>
        <v>24.801500000000001</v>
      </c>
      <c r="J6" s="141" cm="1">
        <f t="array" ref="J6">_xll.FDSZ(C6,"FG_PRICE_MAVG(0,,,,200)")</f>
        <v>24.1675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372.60773</v>
      </c>
      <c r="T6" s="7" cm="1">
        <f t="array" ref="T6">_xll.FDSZ($R6,"FG_PRICE(0)")</f>
        <v>372.60773</v>
      </c>
      <c r="U6" s="7" cm="1">
        <f t="array" ref="U6">_xll.FDSZ($R6,"FG_PRICE(0)")</f>
        <v>372.60773</v>
      </c>
      <c r="V6" s="7" cm="1">
        <f t="array" ref="V6">_xll.FDSZ($R6,"FG_PRICE(0)")</f>
        <v>372.60773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0.95899999999999996</v>
      </c>
      <c r="G7" s="141" cm="1">
        <f t="array" ref="G7">_xll.FDSZ(C7,"FG_PRICE(0)")</f>
        <v>39.78</v>
      </c>
      <c r="H7" s="141" cm="1">
        <f t="array" ref="H7">_xll.FDSZ(C7,"FG_PRICE_MAVG(0,,,,30)")</f>
        <v>38.858665000000002</v>
      </c>
      <c r="I7" s="141" cm="1">
        <f t="array" ref="I7">_xll.FDSZ(C7,"FG_PRICE_MAVG(0,,,,60)")</f>
        <v>38.209667000000003</v>
      </c>
      <c r="J7" s="141" cm="1">
        <f t="array" ref="J7">_xll.FDSZ(C7,"FG_PRICE_MAVG(0,,,,200)")</f>
        <v>37.274000000000001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304.46582000000001</v>
      </c>
      <c r="T7" s="7" cm="1">
        <f t="array" ref="T7">_xll.FDSZ($R7,"FG_PRICE(0)")</f>
        <v>304.46582000000001</v>
      </c>
      <c r="U7" s="7" cm="1">
        <f t="array" ref="U7">_xll.FDSZ($R7,"FG_PRICE(0)")</f>
        <v>304.46582000000001</v>
      </c>
      <c r="V7" s="7" cm="1">
        <f t="array" ref="V7">_xll.FDSZ($R7,"FG_PRICE(0)")</f>
        <v>304.46582000000001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0.92600000000000005</v>
      </c>
      <c r="G8" s="141" cm="1">
        <f t="array" ref="G8">_xll.FDSZ(C8,"FG_PRICE(0)")</f>
        <v>32.26</v>
      </c>
      <c r="H8" s="141" cm="1">
        <f t="array" ref="H8">_xll.FDSZ(C8,"FG_PRICE_MAVG(0,,,,30)")</f>
        <v>31.241667</v>
      </c>
      <c r="I8" s="141" cm="1">
        <f t="array" ref="I8">_xll.FDSZ(C8,"FG_PRICE_MAVG(0,,,,60)")</f>
        <v>31.07</v>
      </c>
      <c r="J8" s="141" cm="1">
        <f t="array" ref="J8">_xll.FDSZ(C8,"FG_PRICE_MAVG(0,,,,200)")</f>
        <v>30.516200000000001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9.9275359999999999</v>
      </c>
      <c r="T8" s="7" cm="1">
        <f t="array" ref="T8">_xll.FDSZ($R8,"FG_PRICE(0)")</f>
        <v>9.9275359999999999</v>
      </c>
      <c r="U8" s="7" cm="1">
        <f t="array" ref="U8">_xll.FDSZ($R8,"FG_PRICE(0)")</f>
        <v>9.9275359999999999</v>
      </c>
      <c r="V8" s="7" cm="1">
        <f t="array" ref="V8">_xll.FDSZ($R8,"FG_PRICE(0)")</f>
        <v>9.9275359999999999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0.98299999999999998</v>
      </c>
      <c r="G9" s="141" cm="1">
        <f t="array" ref="G9">_xll.FDSZ(C9,"FG_PRICE(0)")</f>
        <v>70.58</v>
      </c>
      <c r="H9" s="141" cm="1">
        <f t="array" ref="H9">_xll.FDSZ(C9,"FG_PRICE_MAVG(0,,,,30)")</f>
        <v>68.708336000000003</v>
      </c>
      <c r="I9" s="141" cm="1">
        <f t="array" ref="I9">_xll.FDSZ(C9,"FG_PRICE_MAVG(0,,,,60)")</f>
        <v>68.810329999999993</v>
      </c>
      <c r="J9" s="141" cm="1">
        <f t="array" ref="J9">_xll.FDSZ(C9,"FG_PRICE_MAVG(0,,,,200)")</f>
        <v>67.585800000000006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179.92232000000001</v>
      </c>
      <c r="T9" s="7" cm="1">
        <f t="array" ref="T9">_xll.FDSZ($R9,"FG_PRICE(0)")</f>
        <v>179.92232000000001</v>
      </c>
      <c r="U9" s="7" cm="1">
        <f t="array" ref="U9">_xll.FDSZ($R9,"FG_PRICE(0)")</f>
        <v>179.92232000000001</v>
      </c>
      <c r="V9" s="7" cm="1">
        <f t="array" ref="V9">_xll.FDSZ($R9,"FG_PRICE(0)")</f>
        <v>179.92232000000001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0.90100000000000002</v>
      </c>
      <c r="G10" s="141" cm="1">
        <f t="array" ref="G10">_xll.FDSZ(C10,"FG_PRICE(0)")</f>
        <v>51.42</v>
      </c>
      <c r="H10" s="141" cm="1">
        <f t="array" ref="H10">_xll.FDSZ(C10,"FG_PRICE_MAVG(0,,,,30)")</f>
        <v>50.840331999999997</v>
      </c>
      <c r="I10" s="141" cm="1">
        <f t="array" ref="I10">_xll.FDSZ(C10,"FG_PRICE_MAVG(0,,,,60)")</f>
        <v>49.908670000000001</v>
      </c>
      <c r="J10" s="141" cm="1">
        <f t="array" ref="J10">_xll.FDSZ(C10,"FG_PRICE_MAVG(0,,,,200)")</f>
        <v>47.958199999999998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349.84710000000001</v>
      </c>
      <c r="T10" s="7" cm="1">
        <f t="array" ref="T10">_xll.FDSZ($R10,"FG_PRICE(0)")</f>
        <v>349.84710000000001</v>
      </c>
      <c r="U10" s="7" cm="1">
        <f t="array" ref="U10">_xll.FDSZ($R10,"FG_PRICE(0)")</f>
        <v>349.84710000000001</v>
      </c>
      <c r="V10" s="7" cm="1">
        <f t="array" ref="V10">_xll.FDSZ($R10,"FG_PRICE(0)")</f>
        <v>349.84710000000001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0.92600000000000005</v>
      </c>
      <c r="G11" s="141" cm="1">
        <f t="array" ref="G11">_xll.FDSZ(C11,"FG_PRICE(0)")</f>
        <v>36.880000000000003</v>
      </c>
      <c r="H11" s="141" cm="1">
        <f t="array" ref="H11">_xll.FDSZ(C11,"FG_PRICE_MAVG(0,,,,30)")</f>
        <v>36.264330000000001</v>
      </c>
      <c r="I11" s="141" cm="1">
        <f t="array" ref="I11">_xll.FDSZ(C11,"FG_PRICE_MAVG(0,,,,60)")</f>
        <v>35.795000000000002</v>
      </c>
      <c r="J11" s="141" cm="1">
        <f t="array" ref="J11">_xll.FDSZ(C11,"FG_PRICE_MAVG(0,,,,200)")</f>
        <v>34.288649999999997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132.95576</v>
      </c>
      <c r="T11" s="7" cm="1">
        <f t="array" ref="T11">_xll.FDSZ($R11,"FG_PRICE(0)")</f>
        <v>132.95576</v>
      </c>
      <c r="U11" s="7" cm="1">
        <f t="array" ref="U11">_xll.FDSZ($R11,"FG_PRICE(0)")</f>
        <v>132.95576</v>
      </c>
      <c r="V11" s="7" cm="1">
        <f t="array" ref="V11">_xll.FDSZ($R11,"FG_PRICE(0)")</f>
        <v>132.95576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0.77</v>
      </c>
      <c r="G12" s="141" cm="1">
        <f t="array" ref="G12">_xll.FDSZ(C12,"FG_PRICE(0)")</f>
        <v>461.04</v>
      </c>
      <c r="H12" s="141" cm="1">
        <f t="array" ref="H12">_xll.FDSZ(C12,"FG_PRICE_MAVG(0,,,,30)")</f>
        <v>463.63866999999999</v>
      </c>
      <c r="I12" s="141" cm="1">
        <f t="array" ref="I12">_xll.FDSZ(C12,"FG_PRICE_MAVG(0,,,,60)")</f>
        <v>473.83031999999997</v>
      </c>
      <c r="J12" s="141" cm="1">
        <f t="array" ref="J12">_xll.FDSZ(C12,"FG_PRICE_MAVG(0,,,,200)")</f>
        <v>441.06554999999997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411.69875999999999</v>
      </c>
      <c r="T12" s="7" cm="1">
        <f t="array" ref="T12">_xll.FDSZ($R12,"FG_PRICE(0)")</f>
        <v>411.69875999999999</v>
      </c>
      <c r="U12" s="7" cm="1">
        <f t="array" ref="U12">_xll.FDSZ($R12,"FG_PRICE(0)")</f>
        <v>411.69875999999999</v>
      </c>
      <c r="V12" s="7" cm="1">
        <f t="array" ref="V12">_xll.FDSZ($R12,"FG_PRICE(0)")</f>
        <v>411.69875999999999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0.91800000000000004</v>
      </c>
      <c r="G13" s="141" cm="1">
        <f t="array" ref="G13">_xll.FDSZ(C13,"FG_PRICE(0)")</f>
        <v>549.61</v>
      </c>
      <c r="H13" s="141" cm="1">
        <f t="array" ref="H13">_xll.FDSZ(C13,"FG_PRICE_MAVG(0,,,,30)")</f>
        <v>546.57330000000002</v>
      </c>
      <c r="I13" s="141" cm="1">
        <f t="array" ref="I13">_xll.FDSZ(C13,"FG_PRICE_MAVG(0,,,,60)")</f>
        <v>548.25819999999999</v>
      </c>
      <c r="J13" s="141" cm="1">
        <f t="array" ref="J13">_xll.FDSZ(C13,"FG_PRICE_MAVG(0,,,,200)")</f>
        <v>513.00969999999995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411.69875999999999</v>
      </c>
      <c r="T13" s="7" cm="1">
        <f t="array" ref="T13">_xll.FDSZ($R13,"FG_PRICE(0)")</f>
        <v>411.69875999999999</v>
      </c>
      <c r="U13" s="7" cm="1">
        <f t="array" ref="U13">_xll.FDSZ($R13,"FG_PRICE(0)")</f>
        <v>411.69875999999999</v>
      </c>
      <c r="V13" s="7" cm="1">
        <f t="array" ref="V13">_xll.FDSZ($R13,"FG_PRICE(0)")</f>
        <v>411.69875999999999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0.85199999999999998</v>
      </c>
      <c r="G14" s="141" cm="1">
        <f t="array" ref="G14">_xll.FDSZ(C14,"FG_PRICE(0)")</f>
        <v>39.03</v>
      </c>
      <c r="H14" s="141" cm="1">
        <f t="array" ref="H14">_xll.FDSZ(C14,"FG_PRICE_MAVG(0,,,,30)")</f>
        <v>38.614666</v>
      </c>
      <c r="I14" s="141" cm="1">
        <f t="array" ref="I14">_xll.FDSZ(C14,"FG_PRICE_MAVG(0,,,,60)")</f>
        <v>38.650664999999996</v>
      </c>
      <c r="J14" s="141" cm="1">
        <f t="array" ref="J14">_xll.FDSZ(C14,"FG_PRICE_MAVG(0,,,,200)")</f>
        <v>39.481625000000001</v>
      </c>
      <c r="L14">
        <f t="shared" si="0"/>
        <v>1</v>
      </c>
      <c r="M14">
        <f t="shared" si="1"/>
        <v>1</v>
      </c>
      <c r="N14">
        <f t="shared" si="2"/>
        <v>0</v>
      </c>
      <c r="P14">
        <f t="shared" si="3"/>
        <v>2</v>
      </c>
      <c r="R14" t="s">
        <v>845</v>
      </c>
      <c r="S14" s="7" cm="1">
        <f t="array" ref="S14">_xll.FDSZ($R14,"FG_PRICE(0)")</f>
        <v>411.69875999999999</v>
      </c>
      <c r="T14" s="7" cm="1">
        <f t="array" ref="T14">_xll.FDSZ($R14,"FG_PRICE(0)")</f>
        <v>411.69875999999999</v>
      </c>
      <c r="U14" s="7" cm="1">
        <f t="array" ref="U14">_xll.FDSZ($R14,"FG_PRICE(0)")</f>
        <v>411.69875999999999</v>
      </c>
      <c r="V14" s="7" cm="1">
        <f t="array" ref="V14">_xll.FDSZ($R14,"FG_PRICE(0)")</f>
        <v>411.69875999999999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0.81899999999999995</v>
      </c>
      <c r="G15" s="141" cm="1">
        <f t="array" ref="G15">_xll.FDSZ(C15,"FG_PRICE(0)")</f>
        <v>48.74</v>
      </c>
      <c r="H15" s="141" cm="1">
        <f t="array" ref="H15">_xll.FDSZ(C15,"FG_PRICE_MAVG(0,,,,30)")</f>
        <v>48.937668000000002</v>
      </c>
      <c r="I15" s="141" cm="1">
        <f t="array" ref="I15">_xll.FDSZ(C15,"FG_PRICE_MAVG(0,,,,60)")</f>
        <v>49.958500000000001</v>
      </c>
      <c r="J15" s="141" cm="1">
        <f t="array" ref="J15">_xll.FDSZ(C15,"FG_PRICE_MAVG(0,,,,200)")</f>
        <v>47.946759999999998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411.69875999999999</v>
      </c>
      <c r="T15" s="7" cm="1">
        <f t="array" ref="T15">_xll.FDSZ($R15,"FG_PRICE(0)")</f>
        <v>411.69875999999999</v>
      </c>
      <c r="U15" s="7" cm="1">
        <f t="array" ref="U15">_xll.FDSZ($R15,"FG_PRICE(0)")</f>
        <v>411.69875999999999</v>
      </c>
      <c r="V15" s="7" cm="1">
        <f t="array" ref="V15">_xll.FDSZ($R15,"FG_PRICE(0)")</f>
        <v>411.69875999999999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0.86</v>
      </c>
      <c r="G16" s="141" cm="1">
        <f t="array" ref="G16">_xll.FDSZ(C16,"FG_PRICE(0)")</f>
        <v>40.53</v>
      </c>
      <c r="H16" s="141" cm="1">
        <f t="array" ref="H16">_xll.FDSZ(C16,"FG_PRICE_MAVG(0,,,,30)")</f>
        <v>40.182335000000002</v>
      </c>
      <c r="I16" s="141" cm="1">
        <f t="array" ref="I16">_xll.FDSZ(C16,"FG_PRICE_MAVG(0,,,,60)")</f>
        <v>40.368332000000002</v>
      </c>
      <c r="J16" s="141" cm="1">
        <f t="array" ref="J16">_xll.FDSZ(C16,"FG_PRICE_MAVG(0,,,,200)")</f>
        <v>39.444626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411.69875999999999</v>
      </c>
      <c r="T16" s="7" cm="1">
        <f t="array" ref="T16">_xll.FDSZ($R16,"FG_PRICE(0)")</f>
        <v>411.69875999999999</v>
      </c>
      <c r="U16" s="7" cm="1">
        <f t="array" ref="U16">_xll.FDSZ($R16,"FG_PRICE(0)")</f>
        <v>411.69875999999999</v>
      </c>
      <c r="V16" s="7" cm="1">
        <f t="array" ref="V16">_xll.FDSZ($R16,"FG_PRICE(0)")</f>
        <v>411.69875999999999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0.91800000000000004</v>
      </c>
      <c r="G17" s="141" cm="1">
        <f t="array" ref="G17">_xll.FDSZ(C17,"FG_PRICE(0)")</f>
        <v>38.25</v>
      </c>
      <c r="H17" s="141" cm="1">
        <f t="array" ref="H17">_xll.FDSZ(C17,"FG_PRICE_MAVG(0,,,,30)")</f>
        <v>37.100333999999997</v>
      </c>
      <c r="I17" s="141" cm="1">
        <f t="array" ref="I17">_xll.FDSZ(C17,"FG_PRICE_MAVG(0,,,,60)")</f>
        <v>36.961834000000003</v>
      </c>
      <c r="J17" s="141" cm="1">
        <f t="array" ref="J17">_xll.FDSZ(C17,"FG_PRICE_MAVG(0,,,,200)")</f>
        <v>36.016100000000002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411.69875999999999</v>
      </c>
      <c r="T17" s="7" cm="1">
        <f t="array" ref="T17">_xll.FDSZ($R17,"FG_PRICE(0)")</f>
        <v>411.69875999999999</v>
      </c>
      <c r="U17" s="7" cm="1">
        <f t="array" ref="U17">_xll.FDSZ($R17,"FG_PRICE(0)")</f>
        <v>411.69875999999999</v>
      </c>
      <c r="V17" s="7" cm="1">
        <f t="array" ref="V17">_xll.FDSZ($R17,"FG_PRICE(0)")</f>
        <v>411.69875999999999</v>
      </c>
    </row>
    <row r="19" spans="1:22" x14ac:dyDescent="0.35">
      <c r="K19" s="1" t="s">
        <v>906</v>
      </c>
      <c r="L19" s="1">
        <f>SUM(L5:L17)</f>
        <v>11</v>
      </c>
      <c r="M19" s="1">
        <f t="shared" ref="M19:N19" si="4">SUM(M5:M17)</f>
        <v>11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0.84615384615384615</v>
      </c>
      <c r="M22" s="182">
        <f t="shared" ref="M22:N22" si="6">M19/M20</f>
        <v>0.84615384615384615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91.3</v>
      </c>
      <c r="D3" cm="1">
        <f t="array" ref="D3">_xll.FDS($A3,"FG_PRICE_MAVG(0,,,,30)")</f>
        <v>100.504</v>
      </c>
      <c r="E3" s="47" cm="1">
        <f t="array" ref="E3">_xll.FDS($A3,"FG_PRICE_CHANGE(0,-1AM)")</f>
        <v>-12.363217508159</v>
      </c>
      <c r="F3" s="47" cm="1">
        <f t="array" ref="F3">_xll.FDS($A3,"FG_PRICE_CHANGE(0,-3AM)")</f>
        <v>-14.6888432068772</v>
      </c>
      <c r="G3" s="47" cm="1">
        <f t="array" ref="G3">_xll.FDS($A3,"FG_PRICE_CHANGE(0,-6AM)")</f>
        <v>-21.435332587556999</v>
      </c>
      <c r="H3" s="47" cm="1">
        <f t="array" ref="H3">_xll.FDS($A3,"FG_PRICE_CHANGE(0,-1AY)")</f>
        <v>-22.052420387603501</v>
      </c>
      <c r="I3" s="47" cm="1">
        <f t="array" ref="I3">_xll.FDS($A3,"FG_PRICE(0)/MAX(FG_PRICE(0,-1AY))")</f>
        <v>0.63332408435072096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4.0774999999999997</v>
      </c>
      <c r="D4" cm="1">
        <f t="array" ref="D4">_xll.FDS($A4,"FG_PRICE_MAVG(0,,,,30)")</f>
        <v>4.0911499999999998</v>
      </c>
      <c r="E4" s="47" cm="1">
        <f t="array" ref="E4">_xll.FDS($A4,"FG_PRICE_CHANGE(0,-1AM)")</f>
        <v>2.3468875502008002</v>
      </c>
      <c r="F4" s="47" cm="1">
        <f t="array" ref="F4">_xll.FDS($A4,"FG_PRICE_CHANGE(0,-3AM)")</f>
        <v>-11.732871522892101</v>
      </c>
      <c r="G4" s="47" cm="1">
        <f t="array" ref="G4">_xll.FDS($A4,"FG_PRICE_CHANGE(0,-6AM)")</f>
        <v>6.0744016649323598</v>
      </c>
      <c r="H4" s="47" cm="1">
        <f t="array" ref="H4">_xll.FDS($A4,"FG_PRICE_CHANGE(0,-1AY)")</f>
        <v>6.9929152453424201</v>
      </c>
      <c r="I4" s="47" cm="1">
        <f t="array" ref="I4">_xll.FDS($A4,"FG_PRICE(0)/MAX(FG_PRICE(0,-1AY))")</f>
        <v>0.79654229341668303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-6.9167389418907099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5.61</v>
      </c>
      <c r="D6" cm="1">
        <f t="array" ref="D6">_xll.FDS($A6,"FG_PRICE_MAVG(0,,,,30)")</f>
        <v>5.3082500000000001</v>
      </c>
      <c r="E6" s="47" cm="1">
        <f t="array" ref="E6">_xll.FDS($A6,"FG_PRICE_CHANGE(0,-1AM)")</f>
        <v>3.9851714550509998</v>
      </c>
      <c r="F6" s="47" cm="1">
        <f t="array" ref="F6">_xll.FDS($A6,"FG_PRICE_CHANGE(0,-3AM)")</f>
        <v>-13.258600695786599</v>
      </c>
      <c r="G6" s="47" cm="1">
        <f t="array" ref="G6">_xll.FDS($A6,"FG_PRICE_CHANGE(0,-6AM)")</f>
        <v>2.7943197434723102</v>
      </c>
      <c r="H6" s="47" cm="1">
        <f t="array" ref="H6">_xll.FDS($A6,"FG_PRICE_CHANGE(0,-1AY)")</f>
        <v>-2.0087336244541398</v>
      </c>
      <c r="I6" s="47" cm="1">
        <f t="array" ref="I6">_xll.FDS($A6,"FG_PRICE(0)/MAX(FG_PRICE(0,-1AY))")</f>
        <v>0.80114244912531196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4021</v>
      </c>
      <c r="D7" cm="1">
        <f t="array" ref="D7">_xll.FDS($A7,"FG_PRICE_MAVG(0,,,,30)")</f>
        <v>3948.7</v>
      </c>
      <c r="E7" s="47" cm="1">
        <f t="array" ref="E7">_xll.FDS($A7,"FG_PRICE_CHANGE(0,-1AM)")</f>
        <v>2.3155216284987299</v>
      </c>
      <c r="F7" s="47" cm="1">
        <f t="array" ref="F7">_xll.FDS($A7,"FG_PRICE_CHANGE(0,-3AM)")</f>
        <v>3.9555325749741401</v>
      </c>
      <c r="G7" s="47" cm="1">
        <f t="array" ref="G7">_xll.FDS($A7,"FG_PRICE_CHANGE(0,-6AM)")</f>
        <v>-0.69152877253643197</v>
      </c>
      <c r="H7" s="47" cm="1">
        <f t="array" ref="H7">_xll.FDS($A7,"FG_PRICE_CHANGE(0,-1AY)")</f>
        <v>5.8157894736842204</v>
      </c>
      <c r="I7" s="47" cm="1">
        <f t="array" ref="I7">_xll.FDS($A7,"FG_PRICE(0)/MAX(FG_PRICE(0,-1AY))")</f>
        <v>0.87813933173181902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934</v>
      </c>
      <c r="D8" cm="1">
        <f t="array" ref="D8">_xll.FDS($A8,"FG_PRICE_MAVG(0,,,,30)")</f>
        <v>947.46669999999995</v>
      </c>
      <c r="E8" s="47" cm="1">
        <f t="array" ref="E8">_xll.FDS($A8,"FG_PRICE_CHANGE(0,-1AM)")</f>
        <v>1.41150922909881</v>
      </c>
      <c r="F8" s="47" cm="1">
        <f t="array" ref="F8">_xll.FDS($A8,"FG_PRICE_CHANGE(0,-3AM)")</f>
        <v>-6.0362173038229301</v>
      </c>
      <c r="G8" s="47" cm="1">
        <f t="array" ref="G8">_xll.FDS($A8,"FG_PRICE_CHANGE(0,-6AM)")</f>
        <v>5.1801801801801801</v>
      </c>
      <c r="H8" s="47" cm="1">
        <f t="array" ref="H8">_xll.FDS($A8,"FG_PRICE_CHANGE(0,-1AY)")</f>
        <v>-1.68421052631579</v>
      </c>
      <c r="I8" s="47" cm="1">
        <f t="array" ref="I8">_xll.FDS($A8,"FG_PRICE(0)/MAX(FG_PRICE(0,-1AY))")</f>
        <v>0.87371375116931704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15770</v>
      </c>
      <c r="D9" cm="1">
        <f t="array" ref="D9">_xll.FDS($A9,"FG_PRICE_MAVG(0,,,,30)")</f>
        <v>16143.333000000001</v>
      </c>
      <c r="E9" s="47" cm="1">
        <f t="array" ref="E9">_xll.FDS($A9,"FG_PRICE_CHANGE(0,-1AM)")</f>
        <v>0.70242656449552898</v>
      </c>
      <c r="F9" s="47" cm="1">
        <f t="array" ref="F9">_xll.FDS($A9,"FG_PRICE_CHANGE(0,-3AM)")</f>
        <v>-14.0130861504907</v>
      </c>
      <c r="G9" s="47" cm="1">
        <f t="array" ref="G9">_xll.FDS($A9,"FG_PRICE_CHANGE(0,-6AM)")</f>
        <v>-10.3977272727273</v>
      </c>
      <c r="H9" s="47" cm="1">
        <f t="array" ref="H9">_xll.FDS($A9,"FG_PRICE_CHANGE(0,-1AY)")</f>
        <v>-24.182692307692299</v>
      </c>
      <c r="I9" s="47" cm="1">
        <f t="array" ref="I9">_xll.FDS($A9,"FG_PRICE(0)/MAX(FG_PRICE(0,-1AY))")</f>
        <v>0.74124559341950602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955</v>
      </c>
      <c r="D10" cm="1">
        <f t="array" ref="D10">_xll.FDS($A10,"FG_PRICE_MAVG(0,,,,30)")</f>
        <v>941.66669999999999</v>
      </c>
      <c r="E10" s="47" cm="1">
        <f t="array" ref="E10">_xll.FDS($A10,"FG_PRICE_CHANGE(0,-1AM)")</f>
        <v>10.404624277456699</v>
      </c>
      <c r="F10" s="47" cm="1">
        <f t="array" ref="F10">_xll.FDS($A10,"FG_PRICE_CHANGE(0,-3AM)")</f>
        <v>2.4678111587982801</v>
      </c>
      <c r="G10" s="47" cm="1">
        <f t="array" ref="G10">_xll.FDS($A10,"FG_PRICE_CHANGE(0,-6AM)")</f>
        <v>0.52631578947368596</v>
      </c>
      <c r="H10" s="47" cm="1">
        <f t="array" ref="H10">_xll.FDS($A10,"FG_PRICE_CHANGE(0,-1AY)")</f>
        <v>-21.3991769547325</v>
      </c>
      <c r="I10" s="47" cm="1">
        <f t="array" ref="I10">_xll.FDS($A10,"FG_PRICE(0)/MAX(FG_PRICE(0,-1AY))")</f>
        <v>0.73180076628352497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536.79999999999995</v>
      </c>
      <c r="D11" cm="1">
        <f t="array" ref="D11">_xll.FDS($A11,"FG_PRICE_MAVG(0,,,,30)")</f>
        <v>526.19665999999995</v>
      </c>
      <c r="E11" s="47" cm="1">
        <f t="array" ref="E11">_xll.FDS($A11,"FG_PRICE_CHANGE(0,-1AM)")</f>
        <v>4.0511727078891298</v>
      </c>
      <c r="F11" s="47" cm="1">
        <f t="array" ref="F11">_xll.FDS($A11,"FG_PRICE_CHANGE(0,-3AM)")</f>
        <v>-4.1941816883812297</v>
      </c>
      <c r="G11" s="47" cm="1">
        <f t="array" ref="G11">_xll.FDS($A11,"FG_PRICE_CHANGE(0,-6AM)")</f>
        <v>-9.6752481911492492</v>
      </c>
      <c r="H11" s="47" cm="1">
        <f t="array" ref="H11">_xll.FDS($A11,"FG_PRICE_CHANGE(0,-1AY)")</f>
        <v>-28.129602356406501</v>
      </c>
      <c r="I11" s="47" cm="1">
        <f t="array" ref="I11">_xll.FDS($A11,"FG_PRICE(0)/MAX(FG_PRICE(0,-1AY))")</f>
        <v>0.70317002881844404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0.88908434000000003</v>
      </c>
      <c r="D12" cm="1">
        <f t="array" ref="D12">_xll.FDS($A12,"FG_PRICE_MAVG(0,,,,30)")</f>
        <v>0.89439400000000002</v>
      </c>
      <c r="E12" s="47" cm="1">
        <f t="array" ref="E12">_xll.FDS($A12,"FG_PRICE_CHANGE(0,-1AM)")</f>
        <v>-1.15767512887194</v>
      </c>
      <c r="F12" s="47" cm="1">
        <f t="array" ref="F12">_xll.FDS($A12,"FG_PRICE_CHANGE(0,-3AM)")</f>
        <v>-7.5592246383262296</v>
      </c>
      <c r="G12" s="47" cm="1">
        <f t="array" ref="G12">_xll.FDS($A12,"FG_PRICE_CHANGE(0,-6AM)")</f>
        <v>-8.2603936789090593</v>
      </c>
      <c r="H12" s="47" cm="1">
        <f t="array" ref="H12">_xll.FDS($A12,"FG_PRICE_CHANGE(0,-1AY)")</f>
        <v>-6.8931353972123404</v>
      </c>
      <c r="I12" s="47" cm="1">
        <f t="array" ref="I12">_xll.FDS($A12,"FG_PRICE(0)/MAX(FG_PRICE(0,-1AY))")</f>
        <v>0.85488878846153804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41887</v>
      </c>
      <c r="B2" s="3" cm="1">
        <f t="array" ref="B2:B122">_xll.FDS(B1,"FMA_PE(LTMA,-10AY,0,AM,""PORTAGG"",""MEANR"")")</f>
        <v>17.983627386233501</v>
      </c>
      <c r="C2" s="3" cm="1">
        <f t="array" ref="C2:C122">_xll.FDS(C1,"FMA_PE(LTMA,-10AY,0,AM,""PORTAGG"",""MEANR"")")</f>
        <v>15.4287814317086</v>
      </c>
      <c r="D2" s="3" cm="1">
        <f t="array" ref="D2:D122">_xll.FDS(D1,"FMA_PE(LTMA,-10AY,0,AM,""PORTAGG"",""MEANR"")")</f>
        <v>16.455636571983799</v>
      </c>
      <c r="E2" s="3" cm="1">
        <f t="array" ref="E2:E122">_xll.FDS(E1,"FMA_PE(LTMA,-10AY,0,AM,""PORTAGG"",""MEANR"")")</f>
        <v>14.3897508616592</v>
      </c>
      <c r="F2" s="3" cm="1">
        <f t="array" ref="F2:F122">_xll.FDS(F1,"FMA_PE(LTMA,-10AY,0,AM,""PORTAGG"",""MEANR"")")</f>
        <v>15.108177083780699</v>
      </c>
      <c r="G2" s="3" cm="1">
        <f t="array" ref="G2:G122">_xll.FDS(G1,"FMA_PE(LTMA,-10AY,0,AM,""PORTAGG"",""MEANR"")")</f>
        <v>17.4556852486492</v>
      </c>
      <c r="H2" s="3" cm="1">
        <f t="array" ref="H2:H122">_xll.FDS(H1,"FMA_PE(LTMA,-10AY,0,AM,""PORTAGG"",""MEANR"")")</f>
        <v>14.2715438638989</v>
      </c>
      <c r="I2" s="3" cm="1">
        <f t="array" ref="I2:I122">_xll.FDS(I1,"FMA_PE(LTMA,-10AY,0,AM,""PORTAGG"",""MEANR"")")</f>
        <v>19.489328905743101</v>
      </c>
      <c r="J2" s="3" cm="1">
        <f t="array" ref="J2:J122">_xll.FDS(J1,"FMA_PE(LTMA,-10AY,0,AM,""PORTAGG"",""MEANR"")")</f>
        <v>16.541474153006199</v>
      </c>
      <c r="K2" s="3" cm="1">
        <f t="array" ref="K2:K122">_xll.FDS(K1,"FMA_PE(LTMA,-10AY,0,AM,""PORTAGG"",""MEANR"")")</f>
        <v>15.6191410911619</v>
      </c>
      <c r="L2" s="3" cm="1">
        <f t="array" ref="L2:L122">_xll.FDS(L1,"FMA_PE(LTMA,-10AY,0,AM,""PORTAGG"",""MEANR"")")</f>
        <v>16.8108522847625</v>
      </c>
      <c r="M2" s="3" cm="1">
        <f t="array" ref="M2:M122">_xll.FDS(M1,"FMA_PE(LTMA,-10AY,0,AM,""PORTAGG"",""MEANR"")")</f>
        <v>15.846347340869899</v>
      </c>
      <c r="N2" s="3" cm="1">
        <f t="array" ref="N2:N122">_xll.FDS(N1,"FMA_PE(LTMA,-10AY,0,AM,""PORTAGG"",""MEANR"")")</f>
        <v>18.126239962798898</v>
      </c>
    </row>
    <row r="3" spans="1:14" x14ac:dyDescent="0.35">
      <c r="A3" s="2">
        <v>41915</v>
      </c>
      <c r="B3" s="3">
        <v>17.872677820667899</v>
      </c>
      <c r="C3" s="3">
        <v>14.7038804114428</v>
      </c>
      <c r="D3" s="3">
        <v>15.823903717389699</v>
      </c>
      <c r="E3" s="3">
        <v>13.737405136245799</v>
      </c>
      <c r="F3" s="3">
        <v>15.069695567942</v>
      </c>
      <c r="G3" s="3">
        <v>17.0624895336422</v>
      </c>
      <c r="H3" s="3">
        <v>13.6852686540251</v>
      </c>
      <c r="I3" s="3">
        <v>19.252508713617701</v>
      </c>
      <c r="J3" s="3">
        <v>16.3629751097438</v>
      </c>
      <c r="K3" s="3">
        <v>15.0806966009467</v>
      </c>
      <c r="L3" s="3">
        <v>16.576628969631098</v>
      </c>
      <c r="M3" s="3">
        <v>15.7984597954535</v>
      </c>
      <c r="N3" s="3">
        <v>17.212070444637799</v>
      </c>
    </row>
    <row r="4" spans="1:14" x14ac:dyDescent="0.35">
      <c r="A4" s="2">
        <v>41948</v>
      </c>
      <c r="B4" s="3">
        <v>18.462817621152801</v>
      </c>
      <c r="C4" s="3">
        <v>15.2499315932884</v>
      </c>
      <c r="D4" s="3">
        <v>15.603675644524101</v>
      </c>
      <c r="E4" s="3">
        <v>13.747344969219499</v>
      </c>
      <c r="F4" s="3">
        <v>15.7529697383541</v>
      </c>
      <c r="G4" s="3">
        <v>17.3368118245982</v>
      </c>
      <c r="H4" s="3">
        <v>13.803844936570099</v>
      </c>
      <c r="I4" s="3">
        <v>19.684417499639601</v>
      </c>
      <c r="J4" s="3">
        <v>16.760537434600799</v>
      </c>
      <c r="K4" s="3">
        <v>14.8720072309785</v>
      </c>
      <c r="L4" s="3">
        <v>17.093680405761901</v>
      </c>
      <c r="M4" s="3">
        <v>16.643331819799599</v>
      </c>
      <c r="N4" s="3">
        <v>17.130878449453601</v>
      </c>
    </row>
    <row r="5" spans="1:14" x14ac:dyDescent="0.35">
      <c r="A5" s="2">
        <v>41978</v>
      </c>
      <c r="B5" s="3">
        <v>18.950035849425898</v>
      </c>
      <c r="C5" s="3">
        <v>14.479613828904</v>
      </c>
      <c r="D5" s="3">
        <v>15.564710823245001</v>
      </c>
      <c r="E5" s="3">
        <v>14.710912343684001</v>
      </c>
      <c r="F5" s="3">
        <v>16.227787573475599</v>
      </c>
      <c r="G5" s="3">
        <v>17.6835024755792</v>
      </c>
      <c r="H5" s="3">
        <v>14.0599915353285</v>
      </c>
      <c r="I5" s="3">
        <v>20.433601547645999</v>
      </c>
      <c r="J5" s="3">
        <v>17.2264384592387</v>
      </c>
      <c r="K5" s="3">
        <v>15.572865406763199</v>
      </c>
      <c r="L5" s="3">
        <v>17.971605975491201</v>
      </c>
      <c r="M5" s="3">
        <v>17.568425964100101</v>
      </c>
      <c r="N5" s="3">
        <v>19.034897757715601</v>
      </c>
    </row>
    <row r="6" spans="1:14" x14ac:dyDescent="0.35">
      <c r="A6" s="2">
        <v>42009</v>
      </c>
      <c r="B6" s="3">
        <v>19.330893750590899</v>
      </c>
      <c r="C6" s="3">
        <v>14.8676512206262</v>
      </c>
      <c r="D6" s="3">
        <v>15.295373118768699</v>
      </c>
      <c r="E6" s="3">
        <v>13.8163584476121</v>
      </c>
      <c r="F6" s="3">
        <v>15.786506414494699</v>
      </c>
      <c r="G6" s="3">
        <v>17.007805920036699</v>
      </c>
      <c r="H6" s="3">
        <v>13.3464258553365</v>
      </c>
      <c r="I6" s="3">
        <v>19.719110243152301</v>
      </c>
      <c r="J6" s="3">
        <v>16.9642216139524</v>
      </c>
      <c r="K6" s="3">
        <v>14.5145396435084</v>
      </c>
      <c r="L6" s="3">
        <v>17.116011036862901</v>
      </c>
      <c r="M6" s="3">
        <v>17.474503462214599</v>
      </c>
      <c r="N6" s="3">
        <v>17.427925294386299</v>
      </c>
    </row>
    <row r="7" spans="1:14" x14ac:dyDescent="0.35">
      <c r="A7" s="2">
        <v>42040</v>
      </c>
      <c r="B7" s="3">
        <v>20.054121777133801</v>
      </c>
      <c r="C7" s="3">
        <v>15.8355048485128</v>
      </c>
      <c r="D7" s="3">
        <v>16.321759586799999</v>
      </c>
      <c r="E7" s="3">
        <v>15.741705667096801</v>
      </c>
      <c r="F7" s="3">
        <v>15.542078528424501</v>
      </c>
      <c r="G7" s="3">
        <v>17.027853429441102</v>
      </c>
      <c r="H7" s="3">
        <v>14.5097757026506</v>
      </c>
      <c r="I7" s="3">
        <v>19.888777838981401</v>
      </c>
      <c r="J7" s="3">
        <v>17.269373367961801</v>
      </c>
      <c r="K7" s="3">
        <v>16.593318919623499</v>
      </c>
      <c r="L7" s="3">
        <v>18.667193083857001</v>
      </c>
      <c r="M7" s="3">
        <v>18.913232517121301</v>
      </c>
      <c r="N7" s="3">
        <v>26.027472088992699</v>
      </c>
    </row>
    <row r="8" spans="1:14" x14ac:dyDescent="0.35">
      <c r="A8" s="2">
        <v>42068</v>
      </c>
      <c r="B8" s="3">
        <v>20.492814198360701</v>
      </c>
      <c r="C8" s="3">
        <v>16.201504068618199</v>
      </c>
      <c r="D8" s="3">
        <v>17.033922308894802</v>
      </c>
      <c r="E8" s="3">
        <v>16.484446551813299</v>
      </c>
      <c r="F8" s="3">
        <v>16.908684855857199</v>
      </c>
      <c r="G8" s="3">
        <v>17.969491350200201</v>
      </c>
      <c r="H8" s="3">
        <v>15.1999278026168</v>
      </c>
      <c r="I8" s="3">
        <v>20.753866447059298</v>
      </c>
      <c r="J8" s="3">
        <v>17.582445889361001</v>
      </c>
      <c r="K8" s="3">
        <v>17.5539469900637</v>
      </c>
      <c r="L8" s="3">
        <v>20.126925858057898</v>
      </c>
      <c r="M8" s="3">
        <v>20.204170484116801</v>
      </c>
      <c r="N8" s="3">
        <v>44.777948743931098</v>
      </c>
    </row>
    <row r="9" spans="1:14" x14ac:dyDescent="0.35">
      <c r="A9" s="2">
        <v>42096</v>
      </c>
      <c r="B9" s="3">
        <v>20.270112697210699</v>
      </c>
      <c r="C9" s="3">
        <v>16.264467527338599</v>
      </c>
      <c r="D9" s="3">
        <v>17.095456503967</v>
      </c>
      <c r="E9" s="3">
        <v>16.5142576521012</v>
      </c>
      <c r="F9" s="3">
        <v>16.846137982127001</v>
      </c>
      <c r="G9" s="3">
        <v>18.028330397076001</v>
      </c>
      <c r="H9" s="3">
        <v>15.260198360748401</v>
      </c>
      <c r="I9" s="3">
        <v>20.457636356411999</v>
      </c>
      <c r="J9" s="3">
        <v>17.486201614717402</v>
      </c>
      <c r="K9" s="3">
        <v>17.570205694985201</v>
      </c>
      <c r="L9" s="3">
        <v>19.935824790479</v>
      </c>
      <c r="M9" s="3">
        <v>19.957723936774499</v>
      </c>
      <c r="N9" s="3">
        <v>42.280248173087699</v>
      </c>
    </row>
    <row r="10" spans="1:14" x14ac:dyDescent="0.35">
      <c r="A10" s="2">
        <v>42129</v>
      </c>
      <c r="B10" s="3">
        <v>20.086129000941501</v>
      </c>
      <c r="C10" s="3">
        <v>16.3611839071656</v>
      </c>
      <c r="D10" s="3">
        <v>17.3157590602558</v>
      </c>
      <c r="E10" s="3">
        <v>16.1186372789155</v>
      </c>
      <c r="F10" s="3">
        <v>16.8713659396306</v>
      </c>
      <c r="G10" s="3">
        <v>18.032342092250101</v>
      </c>
      <c r="H10" s="3">
        <v>15.550277503084001</v>
      </c>
      <c r="I10" s="3">
        <v>20.267039312836701</v>
      </c>
      <c r="J10" s="3">
        <v>17.493833982612099</v>
      </c>
      <c r="K10" s="3">
        <v>17.367004206320001</v>
      </c>
      <c r="L10" s="3">
        <v>19.5055140107455</v>
      </c>
      <c r="M10" s="3">
        <v>19.090066600102801</v>
      </c>
      <c r="N10" s="3">
        <v>39.116860931977399</v>
      </c>
    </row>
    <row r="11" spans="1:14" x14ac:dyDescent="0.35">
      <c r="A11" s="2">
        <v>42160</v>
      </c>
      <c r="B11" s="3">
        <v>20.0336627665395</v>
      </c>
      <c r="C11" s="3">
        <v>15.903407640675301</v>
      </c>
      <c r="D11" s="3">
        <v>17.214938806769101</v>
      </c>
      <c r="E11" s="3">
        <v>15.739368166165599</v>
      </c>
      <c r="F11" s="3">
        <v>17.110005736913902</v>
      </c>
      <c r="G11" s="3">
        <v>17.963415190258299</v>
      </c>
      <c r="H11" s="3">
        <v>15.586889537424399</v>
      </c>
      <c r="I11" s="3">
        <v>20.172492313508901</v>
      </c>
      <c r="J11" s="3">
        <v>17.459044065596899</v>
      </c>
      <c r="K11" s="3">
        <v>17.243103493124298</v>
      </c>
      <c r="L11" s="3">
        <v>19.2076391194278</v>
      </c>
      <c r="M11" s="3">
        <v>19.0488071638603</v>
      </c>
      <c r="N11" s="3">
        <v>36.119344323091298</v>
      </c>
    </row>
    <row r="12" spans="1:14" x14ac:dyDescent="0.35">
      <c r="A12" s="2">
        <v>42187</v>
      </c>
      <c r="B12" s="3">
        <v>19.8755888358466</v>
      </c>
      <c r="C12" s="3">
        <v>16.060629673591801</v>
      </c>
      <c r="D12" s="3">
        <v>17.084285553942699</v>
      </c>
      <c r="E12" s="3">
        <v>15.471700557444001</v>
      </c>
      <c r="F12" s="3">
        <v>16.830358136769402</v>
      </c>
      <c r="G12" s="3">
        <v>17.8155523923486</v>
      </c>
      <c r="H12" s="3">
        <v>15.5181994991463</v>
      </c>
      <c r="I12" s="3">
        <v>19.945281380103701</v>
      </c>
      <c r="J12" s="3">
        <v>17.388139830441599</v>
      </c>
      <c r="K12" s="3">
        <v>16.9947151139488</v>
      </c>
      <c r="L12" s="3">
        <v>18.9265659133696</v>
      </c>
      <c r="M12" s="3">
        <v>18.559482320071101</v>
      </c>
      <c r="N12" s="3">
        <v>33.483948253963</v>
      </c>
    </row>
    <row r="13" spans="1:14" x14ac:dyDescent="0.35">
      <c r="A13" s="2">
        <v>42221</v>
      </c>
      <c r="B13" s="3">
        <v>19.920922529419499</v>
      </c>
      <c r="C13" s="3">
        <v>16.177675375676198</v>
      </c>
      <c r="D13" s="3">
        <v>17.052024484635702</v>
      </c>
      <c r="E13" s="3">
        <v>15.6052511322959</v>
      </c>
      <c r="F13" s="3">
        <v>16.8592540171534</v>
      </c>
      <c r="G13" s="3">
        <v>18.285734826890799</v>
      </c>
      <c r="H13" s="3">
        <v>15.877271693326</v>
      </c>
      <c r="I13" s="3">
        <v>20.4444952207174</v>
      </c>
      <c r="J13" s="3">
        <v>17.5115822905505</v>
      </c>
      <c r="K13" s="3">
        <v>17.355277393095498</v>
      </c>
      <c r="L13" s="3">
        <v>19.125444630024798</v>
      </c>
      <c r="M13" s="3">
        <v>18.492625913800499</v>
      </c>
      <c r="N13" s="3">
        <v>31.039893551392701</v>
      </c>
    </row>
    <row r="14" spans="1:14" x14ac:dyDescent="0.35">
      <c r="A14" s="2">
        <v>42251</v>
      </c>
      <c r="B14" s="3">
        <v>18.960416878998998</v>
      </c>
      <c r="C14" s="3">
        <v>15.0967343099177</v>
      </c>
      <c r="D14" s="3">
        <v>16.328975682907299</v>
      </c>
      <c r="E14" s="3">
        <v>14.191533718031399</v>
      </c>
      <c r="F14" s="3">
        <v>15.257443794033801</v>
      </c>
      <c r="G14" s="3">
        <v>17.169183261872099</v>
      </c>
      <c r="H14" s="3">
        <v>14.7873240569561</v>
      </c>
      <c r="I14" s="3">
        <v>19.164703830244701</v>
      </c>
      <c r="J14" s="3">
        <v>16.521673327667699</v>
      </c>
      <c r="K14" s="3">
        <v>15.8143877385292</v>
      </c>
      <c r="L14" s="3">
        <v>17.284342800923898</v>
      </c>
      <c r="M14" s="3">
        <v>17.170688106377501</v>
      </c>
      <c r="N14" s="3">
        <v>27.2539900020776</v>
      </c>
    </row>
    <row r="15" spans="1:14" x14ac:dyDescent="0.35">
      <c r="A15" s="2">
        <v>42282</v>
      </c>
      <c r="B15" s="3">
        <v>18.683564333436401</v>
      </c>
      <c r="C15" s="3">
        <v>15.3488236226837</v>
      </c>
      <c r="D15" s="3">
        <v>16.581510650323299</v>
      </c>
      <c r="E15" s="3">
        <v>13.9332648593257</v>
      </c>
      <c r="F15" s="3">
        <v>15.182711355319199</v>
      </c>
      <c r="G15" s="3">
        <v>17.327417719954799</v>
      </c>
      <c r="H15" s="3">
        <v>15.427571814539499</v>
      </c>
      <c r="I15" s="3">
        <v>19.460720504671499</v>
      </c>
      <c r="J15" s="3">
        <v>16.879864421150302</v>
      </c>
      <c r="K15" s="3">
        <v>15.871772281634501</v>
      </c>
      <c r="L15" s="3">
        <v>16.958673576552499</v>
      </c>
      <c r="M15" s="3">
        <v>16.817238624874602</v>
      </c>
      <c r="N15" s="3">
        <v>25.025233521522999</v>
      </c>
    </row>
    <row r="16" spans="1:14" x14ac:dyDescent="0.35">
      <c r="A16" s="2">
        <v>42313</v>
      </c>
      <c r="B16" s="3">
        <v>19.7015098394529</v>
      </c>
      <c r="C16" s="3">
        <v>15.5008039130305</v>
      </c>
      <c r="D16" s="3">
        <v>16.7157195868797</v>
      </c>
      <c r="E16" s="3">
        <v>14.5508482448361</v>
      </c>
      <c r="F16" s="3">
        <v>15.8461241083871</v>
      </c>
      <c r="G16" s="3">
        <v>17.743659044324499</v>
      </c>
      <c r="H16" s="3">
        <v>15.852334389378299</v>
      </c>
      <c r="I16" s="3">
        <v>20.515993526888401</v>
      </c>
      <c r="J16" s="3">
        <v>17.5813054609057</v>
      </c>
      <c r="K16" s="3">
        <v>16.580159475787099</v>
      </c>
      <c r="L16" s="3">
        <v>17.5086438758435</v>
      </c>
      <c r="M16" s="3">
        <v>17.401863475425799</v>
      </c>
      <c r="N16" s="3">
        <v>22.8876069097334</v>
      </c>
    </row>
    <row r="17" spans="1:14" x14ac:dyDescent="0.35">
      <c r="A17" s="2">
        <v>42342</v>
      </c>
      <c r="B17" s="3">
        <v>19.565970804072499</v>
      </c>
      <c r="C17" s="3">
        <v>15.5206311202538</v>
      </c>
      <c r="D17" s="3">
        <v>16.577150937627099</v>
      </c>
      <c r="E17" s="3">
        <v>14.2539952798487</v>
      </c>
      <c r="F17" s="3">
        <v>16.030834578885599</v>
      </c>
      <c r="G17" s="3">
        <v>17.490270163684499</v>
      </c>
      <c r="H17" s="3">
        <v>15.703416970626501</v>
      </c>
      <c r="I17" s="3">
        <v>20.606448980712599</v>
      </c>
      <c r="J17" s="3">
        <v>17.494984232058801</v>
      </c>
      <c r="K17" s="3">
        <v>15.8426349844756</v>
      </c>
      <c r="L17" s="3">
        <v>17.515579687661301</v>
      </c>
      <c r="M17" s="3">
        <v>16.808565884435801</v>
      </c>
      <c r="N17" s="3">
        <v>20.6936266018261</v>
      </c>
    </row>
    <row r="18" spans="1:14" x14ac:dyDescent="0.35">
      <c r="A18" s="2">
        <v>42374</v>
      </c>
      <c r="B18" s="3">
        <v>19.6691631314958</v>
      </c>
      <c r="C18" s="3">
        <v>15.673809535257099</v>
      </c>
      <c r="D18" s="3">
        <v>15.643202493241199</v>
      </c>
      <c r="E18" s="3">
        <v>13.4533946958159</v>
      </c>
      <c r="F18" s="3">
        <v>15.265221059050999</v>
      </c>
      <c r="G18" s="3">
        <v>17.049019118627299</v>
      </c>
      <c r="H18" s="3">
        <v>15.3882231980068</v>
      </c>
      <c r="I18" s="3">
        <v>19.8384526066082</v>
      </c>
      <c r="J18" s="3">
        <v>16.905557873381099</v>
      </c>
      <c r="K18" s="3">
        <v>15.0681818382652</v>
      </c>
      <c r="L18" s="3">
        <v>16.517223283846899</v>
      </c>
      <c r="M18" s="3">
        <v>15.356201390231799</v>
      </c>
      <c r="N18" s="3">
        <v>17.922449890607599</v>
      </c>
    </row>
    <row r="19" spans="1:14" x14ac:dyDescent="0.35">
      <c r="A19" s="2">
        <v>42405</v>
      </c>
      <c r="B19" s="3">
        <v>19.065479037999001</v>
      </c>
      <c r="C19" s="3">
        <v>15.203856351292099</v>
      </c>
      <c r="D19" s="3">
        <v>15.5297259416792</v>
      </c>
      <c r="E19" s="3">
        <v>12.327156706635099</v>
      </c>
      <c r="F19" s="3">
        <v>14.136253206000999</v>
      </c>
      <c r="G19" s="3">
        <v>16.642484337339301</v>
      </c>
      <c r="H19" s="3">
        <v>14.7802774680551</v>
      </c>
      <c r="I19" s="3">
        <v>17.639035608338698</v>
      </c>
      <c r="J19" s="3">
        <v>16.2966838906097</v>
      </c>
      <c r="K19" s="3">
        <v>14.764407453886401</v>
      </c>
      <c r="L19" s="3">
        <v>15.7003699241801</v>
      </c>
      <c r="M19" s="3">
        <v>14.806654346537099</v>
      </c>
      <c r="N19" s="3">
        <v>14.210870753576801</v>
      </c>
    </row>
    <row r="20" spans="1:14" x14ac:dyDescent="0.35">
      <c r="A20" s="2">
        <v>42433</v>
      </c>
      <c r="B20" s="3">
        <v>19.330163946949298</v>
      </c>
      <c r="C20" s="3">
        <v>15.0670649567759</v>
      </c>
      <c r="D20" s="3">
        <v>15.806776648673001</v>
      </c>
      <c r="E20" s="3">
        <v>12.7186772140856</v>
      </c>
      <c r="F20" s="3">
        <v>13.9379006042755</v>
      </c>
      <c r="G20" s="3">
        <v>16.6344526418168</v>
      </c>
      <c r="H20" s="3">
        <v>15.5936516191535</v>
      </c>
      <c r="I20" s="3">
        <v>18.251666686771301</v>
      </c>
      <c r="J20" s="3">
        <v>16.188193427520002</v>
      </c>
      <c r="K20" s="3">
        <v>15.1988117677065</v>
      </c>
      <c r="L20" s="3">
        <v>16.4170373863784</v>
      </c>
      <c r="M20" s="3">
        <v>15.649399920353799</v>
      </c>
      <c r="N20" s="3">
        <v>15.4230131530954</v>
      </c>
    </row>
    <row r="21" spans="1:14" x14ac:dyDescent="0.35">
      <c r="A21" s="2">
        <v>42465</v>
      </c>
      <c r="B21" s="3">
        <v>19.3274242869639</v>
      </c>
      <c r="C21" s="3">
        <v>15.0301830953501</v>
      </c>
      <c r="D21" s="3">
        <v>15.9556918269446</v>
      </c>
      <c r="E21" s="3">
        <v>12.664643356005699</v>
      </c>
      <c r="F21" s="3">
        <v>13.6186619242539</v>
      </c>
      <c r="G21" s="3">
        <v>16.6054409013563</v>
      </c>
      <c r="H21" s="3">
        <v>15.6901483127265</v>
      </c>
      <c r="I21" s="3">
        <v>18.378961584606099</v>
      </c>
      <c r="J21" s="3">
        <v>16.445215307047398</v>
      </c>
      <c r="K21" s="3">
        <v>15.019899922188999</v>
      </c>
      <c r="L21" s="3">
        <v>16.2901712574341</v>
      </c>
      <c r="M21" s="3">
        <v>15.4732072382439</v>
      </c>
      <c r="N21" s="3">
        <v>15.059259300041999</v>
      </c>
    </row>
    <row r="22" spans="1:14" x14ac:dyDescent="0.35">
      <c r="A22" s="2">
        <v>42495</v>
      </c>
      <c r="B22" s="3">
        <v>19.521134454912399</v>
      </c>
      <c r="C22" s="3">
        <v>15.5604973412131</v>
      </c>
      <c r="D22" s="3">
        <v>16.286854305224399</v>
      </c>
      <c r="E22" s="3">
        <v>12.752692293922999</v>
      </c>
      <c r="F22" s="3">
        <v>13.641131587834099</v>
      </c>
      <c r="G22" s="3">
        <v>16.690584240056101</v>
      </c>
      <c r="H22" s="3">
        <v>15.8121971797004</v>
      </c>
      <c r="I22" s="3">
        <v>18.272205050996501</v>
      </c>
      <c r="J22" s="3">
        <v>16.565182572190999</v>
      </c>
      <c r="K22" s="3">
        <v>15.075024373504499</v>
      </c>
      <c r="L22" s="3">
        <v>16.129593888682699</v>
      </c>
      <c r="M22" s="3">
        <v>15.4984224651059</v>
      </c>
      <c r="N22" s="3">
        <v>15.0973133126916</v>
      </c>
    </row>
    <row r="23" spans="1:14" x14ac:dyDescent="0.35">
      <c r="A23" s="2">
        <v>42524</v>
      </c>
      <c r="B23" s="3">
        <v>19.816584877094598</v>
      </c>
      <c r="C23" s="3">
        <v>15.7232898649166</v>
      </c>
      <c r="D23" s="3">
        <v>16.7490838649762</v>
      </c>
      <c r="E23" s="3">
        <v>12.865397474548599</v>
      </c>
      <c r="F23" s="3">
        <v>14.0461427162594</v>
      </c>
      <c r="G23" s="3">
        <v>17.112112660667002</v>
      </c>
      <c r="H23" s="3">
        <v>15.9914968248398</v>
      </c>
      <c r="I23" s="3">
        <v>18.612662159573901</v>
      </c>
      <c r="J23" s="3">
        <v>16.775348219495299</v>
      </c>
      <c r="K23" s="3">
        <v>15.158762902613301</v>
      </c>
      <c r="L23" s="3">
        <v>16.276474067442798</v>
      </c>
      <c r="M23" s="3">
        <v>15.4832213384227</v>
      </c>
      <c r="N23" s="3">
        <v>14.945608473552801</v>
      </c>
    </row>
    <row r="24" spans="1:14" x14ac:dyDescent="0.35">
      <c r="A24" s="2">
        <v>42556</v>
      </c>
      <c r="B24" s="3">
        <v>19.772354929859699</v>
      </c>
      <c r="C24" s="3">
        <v>15.7746927354885</v>
      </c>
      <c r="D24" s="3">
        <v>16.9254547963187</v>
      </c>
      <c r="E24" s="3">
        <v>12.546563183822199</v>
      </c>
      <c r="F24" s="3">
        <v>13.730146459593501</v>
      </c>
      <c r="G24" s="3">
        <v>17.037173886336401</v>
      </c>
      <c r="H24" s="3">
        <v>16.253363778310501</v>
      </c>
      <c r="I24" s="3">
        <v>18.594969421509798</v>
      </c>
      <c r="J24" s="3">
        <v>16.876056610056501</v>
      </c>
      <c r="K24" s="3">
        <v>14.6532647669358</v>
      </c>
      <c r="L24" s="3">
        <v>15.637871945487399</v>
      </c>
      <c r="M24" s="3">
        <v>15.2059291036699</v>
      </c>
      <c r="N24" s="3">
        <v>14.198388858364</v>
      </c>
    </row>
    <row r="25" spans="1:14" x14ac:dyDescent="0.35">
      <c r="A25" s="2">
        <v>42587</v>
      </c>
      <c r="B25" s="3">
        <v>20.512742281026298</v>
      </c>
      <c r="C25" s="3">
        <v>16.384872952962301</v>
      </c>
      <c r="D25" s="3">
        <v>17.3146709775102</v>
      </c>
      <c r="E25" s="3">
        <v>13.155826440389401</v>
      </c>
      <c r="F25" s="3">
        <v>13.841499679465</v>
      </c>
      <c r="G25" s="3">
        <v>17.687868498453099</v>
      </c>
      <c r="H25" s="3">
        <v>16.756799986365099</v>
      </c>
      <c r="I25" s="3">
        <v>19.5329308689128</v>
      </c>
      <c r="J25" s="3">
        <v>17.468849584160601</v>
      </c>
      <c r="K25" s="3">
        <v>14.9545166599993</v>
      </c>
      <c r="L25" s="3">
        <v>16.037097223404899</v>
      </c>
      <c r="M25" s="3">
        <v>15.7900628623453</v>
      </c>
      <c r="N25" s="3">
        <v>14.9832031710918</v>
      </c>
    </row>
    <row r="26" spans="1:14" x14ac:dyDescent="0.35">
      <c r="A26" s="2">
        <v>42615</v>
      </c>
      <c r="B26" s="3">
        <v>20.963367602413001</v>
      </c>
      <c r="C26" s="3">
        <v>16.3823856602455</v>
      </c>
      <c r="D26" s="3">
        <v>17.6838143347528</v>
      </c>
      <c r="E26" s="3">
        <v>13.4928239289522</v>
      </c>
      <c r="F26" s="3">
        <v>14.381164911327</v>
      </c>
      <c r="G26" s="3">
        <v>17.997480192462302</v>
      </c>
      <c r="H26" s="3">
        <v>17.149282739420901</v>
      </c>
      <c r="I26" s="3">
        <v>19.605800662066599</v>
      </c>
      <c r="J26" s="3">
        <v>17.6159089870747</v>
      </c>
      <c r="K26" s="3">
        <v>15.1507258838969</v>
      </c>
      <c r="L26" s="3">
        <v>16.416986301033202</v>
      </c>
      <c r="M26" s="3">
        <v>16.2003736307799</v>
      </c>
      <c r="N26" s="3">
        <v>15.1038076396175</v>
      </c>
    </row>
    <row r="27" spans="1:14" x14ac:dyDescent="0.35">
      <c r="A27" s="2">
        <v>42648</v>
      </c>
      <c r="B27" s="3">
        <v>20.7834162222603</v>
      </c>
      <c r="C27" s="3">
        <v>16.773899993091899</v>
      </c>
      <c r="D27" s="3">
        <v>17.8407987540674</v>
      </c>
      <c r="E27" s="3">
        <v>13.6726229136129</v>
      </c>
      <c r="F27" s="3">
        <v>14.3406621245522</v>
      </c>
      <c r="G27" s="3">
        <v>18.081940022103002</v>
      </c>
      <c r="H27" s="3">
        <v>17.253571161236799</v>
      </c>
      <c r="I27" s="3">
        <v>20.001328554227001</v>
      </c>
      <c r="J27" s="3">
        <v>17.722847810131</v>
      </c>
      <c r="K27" s="3">
        <v>14.968296485777699</v>
      </c>
      <c r="L27" s="3">
        <v>16.174001011072001</v>
      </c>
      <c r="M27" s="3">
        <v>16.583788179056999</v>
      </c>
      <c r="N27" s="3">
        <v>14.689364681980001</v>
      </c>
    </row>
    <row r="28" spans="1:14" x14ac:dyDescent="0.35">
      <c r="A28" s="2">
        <v>42678</v>
      </c>
      <c r="B28" s="3">
        <v>19.476175382872999</v>
      </c>
      <c r="C28" s="3">
        <v>16.449703358597599</v>
      </c>
      <c r="D28" s="3">
        <v>17.970837064313599</v>
      </c>
      <c r="E28" s="3">
        <v>13.325628354474601</v>
      </c>
      <c r="F28" s="3">
        <v>14.347881767995</v>
      </c>
      <c r="G28" s="3">
        <v>17.241912086967499</v>
      </c>
      <c r="H28" s="3">
        <v>16.243146022489601</v>
      </c>
      <c r="I28" s="3">
        <v>19.247877803863201</v>
      </c>
      <c r="J28" s="3">
        <v>17.2918700891375</v>
      </c>
      <c r="K28" s="3">
        <v>14.5633468580625</v>
      </c>
      <c r="L28" s="3">
        <v>15.377786701034299</v>
      </c>
      <c r="M28" s="3">
        <v>16.520479815049299</v>
      </c>
      <c r="N28" s="3">
        <v>14.342818422267399</v>
      </c>
    </row>
    <row r="29" spans="1:14" x14ac:dyDescent="0.35">
      <c r="A29" s="2">
        <v>42709</v>
      </c>
      <c r="B29" s="3">
        <v>19.821511452186499</v>
      </c>
      <c r="C29" s="3">
        <v>16.985938296884299</v>
      </c>
      <c r="D29" s="3">
        <v>18.871233570717401</v>
      </c>
      <c r="E29" s="3">
        <v>13.7479585931902</v>
      </c>
      <c r="F29" s="3">
        <v>15.7483668400535</v>
      </c>
      <c r="G29" s="3">
        <v>17.464418633049</v>
      </c>
      <c r="H29" s="3">
        <v>16.4496460437663</v>
      </c>
      <c r="I29" s="3">
        <v>19.788873215966401</v>
      </c>
      <c r="J29" s="3">
        <v>18.3364458914144</v>
      </c>
      <c r="K29" s="3">
        <v>14.987353332708601</v>
      </c>
      <c r="L29" s="3">
        <v>15.477260487464999</v>
      </c>
      <c r="M29" s="3">
        <v>17.465748667458101</v>
      </c>
      <c r="N29" s="3">
        <v>14.5165554621368</v>
      </c>
    </row>
    <row r="30" spans="1:14" x14ac:dyDescent="0.35">
      <c r="A30" s="2">
        <v>42740</v>
      </c>
      <c r="B30" s="3">
        <v>20.2665249623298</v>
      </c>
      <c r="C30" s="3">
        <v>18.0074410085465</v>
      </c>
      <c r="D30" s="3">
        <v>19.703688427083801</v>
      </c>
      <c r="E30" s="3">
        <v>14.922336840431401</v>
      </c>
      <c r="F30" s="3">
        <v>16.727386017059199</v>
      </c>
      <c r="G30" s="3">
        <v>18.600600665910299</v>
      </c>
      <c r="H30" s="3">
        <v>17.307656111135302</v>
      </c>
      <c r="I30" s="3">
        <v>20.700249906825</v>
      </c>
      <c r="J30" s="3">
        <v>19.038107020221901</v>
      </c>
      <c r="K30" s="3">
        <v>15.8850510586225</v>
      </c>
      <c r="L30" s="3">
        <v>16.368699317394402</v>
      </c>
      <c r="M30" s="3">
        <v>18.229318685113199</v>
      </c>
      <c r="N30" s="3">
        <v>27.858852986114702</v>
      </c>
    </row>
    <row r="31" spans="1:14" x14ac:dyDescent="0.35">
      <c r="A31" s="2">
        <v>42769</v>
      </c>
      <c r="B31" s="3">
        <v>20.5408386654425</v>
      </c>
      <c r="C31" s="3">
        <v>17.4936874239121</v>
      </c>
      <c r="D31" s="3">
        <v>19.652609400635601</v>
      </c>
      <c r="E31" s="3">
        <v>14.854522018650099</v>
      </c>
      <c r="F31" s="3">
        <v>16.149801285961502</v>
      </c>
      <c r="G31" s="3">
        <v>18.614309266236699</v>
      </c>
      <c r="H31" s="3">
        <v>17.173059394453201</v>
      </c>
      <c r="I31" s="3">
        <v>21.2572761468263</v>
      </c>
      <c r="J31" s="3">
        <v>19.047005828249301</v>
      </c>
      <c r="K31" s="3">
        <v>15.6304564442559</v>
      </c>
      <c r="L31" s="3">
        <v>16.169639708597899</v>
      </c>
      <c r="M31" s="3">
        <v>17.317713288185999</v>
      </c>
      <c r="N31" s="3">
        <v>20.4174498420508</v>
      </c>
    </row>
    <row r="32" spans="1:14" x14ac:dyDescent="0.35">
      <c r="A32" s="2">
        <v>42797</v>
      </c>
      <c r="B32" s="3">
        <v>19.813883577431898</v>
      </c>
      <c r="C32" s="3">
        <v>17.502128523886</v>
      </c>
      <c r="D32" s="3">
        <v>19.408432760869101</v>
      </c>
      <c r="E32" s="3">
        <v>15.0052215600377</v>
      </c>
      <c r="F32" s="3">
        <v>15.9673059796334</v>
      </c>
      <c r="G32" s="3">
        <v>19.6758440484471</v>
      </c>
      <c r="H32" s="3">
        <v>17.3620600606368</v>
      </c>
      <c r="I32" s="3">
        <v>21.721969833570299</v>
      </c>
      <c r="J32" s="3">
        <v>19.505996452940799</v>
      </c>
      <c r="K32" s="3">
        <v>15.6320599128845</v>
      </c>
      <c r="L32" s="3">
        <v>16.454638553325498</v>
      </c>
      <c r="M32" s="3">
        <v>17.4512606454946</v>
      </c>
      <c r="N32" s="3">
        <v>85.356461563519105</v>
      </c>
    </row>
    <row r="33" spans="1:14" x14ac:dyDescent="0.35">
      <c r="A33" s="2">
        <v>42830</v>
      </c>
      <c r="B33" s="3">
        <v>19.832341857190499</v>
      </c>
      <c r="C33" s="3">
        <v>17.365662584274201</v>
      </c>
      <c r="D33" s="3">
        <v>19.080590729486701</v>
      </c>
      <c r="E33" s="3">
        <v>14.9333060458976</v>
      </c>
      <c r="F33" s="3">
        <v>15.6680833271569</v>
      </c>
      <c r="G33" s="3">
        <v>19.445029742186598</v>
      </c>
      <c r="H33" s="3">
        <v>17.0876435451875</v>
      </c>
      <c r="I33" s="3">
        <v>21.6285403045298</v>
      </c>
      <c r="J33" s="3">
        <v>19.299231883806598</v>
      </c>
      <c r="K33" s="3">
        <v>15.643280832317499</v>
      </c>
      <c r="L33" s="3">
        <v>16.503905402052599</v>
      </c>
      <c r="M33" s="3">
        <v>17.529284857689099</v>
      </c>
      <c r="N33" s="3">
        <v>77.604919798469496</v>
      </c>
    </row>
    <row r="34" spans="1:14" x14ac:dyDescent="0.35">
      <c r="A34" s="2">
        <v>42860</v>
      </c>
      <c r="B34" s="3">
        <v>19.9256887239669</v>
      </c>
      <c r="C34" s="3">
        <v>17.169328088793101</v>
      </c>
      <c r="D34" s="3">
        <v>18.740857202903499</v>
      </c>
      <c r="E34" s="3">
        <v>14.9403757085166</v>
      </c>
      <c r="F34" s="3">
        <v>15.627879072451901</v>
      </c>
      <c r="G34" s="3">
        <v>19.568803253253801</v>
      </c>
      <c r="H34" s="3">
        <v>16.859083858322101</v>
      </c>
      <c r="I34" s="3">
        <v>21.809418313997998</v>
      </c>
      <c r="J34" s="3">
        <v>19.236049608789099</v>
      </c>
      <c r="K34" s="3">
        <v>15.9135986208447</v>
      </c>
      <c r="L34" s="3">
        <v>16.803753627096899</v>
      </c>
      <c r="M34" s="3">
        <v>17.6864132403546</v>
      </c>
      <c r="N34" s="3">
        <v>70.794887800270601</v>
      </c>
    </row>
    <row r="35" spans="1:14" x14ac:dyDescent="0.35">
      <c r="A35" s="2">
        <v>42891</v>
      </c>
      <c r="B35" s="3">
        <v>20.005608337542601</v>
      </c>
      <c r="C35" s="3">
        <v>16.865229523568999</v>
      </c>
      <c r="D35" s="3">
        <v>18.372630930777799</v>
      </c>
      <c r="E35" s="3">
        <v>14.835066015997301</v>
      </c>
      <c r="F35" s="3">
        <v>15.7478035623803</v>
      </c>
      <c r="G35" s="3">
        <v>19.619132632227199</v>
      </c>
      <c r="H35" s="3">
        <v>16.7684839533811</v>
      </c>
      <c r="I35" s="3">
        <v>22.098834388289401</v>
      </c>
      <c r="J35" s="3">
        <v>19.218017637460399</v>
      </c>
      <c r="K35" s="3">
        <v>15.7816163851802</v>
      </c>
      <c r="L35" s="3">
        <v>16.735291712014298</v>
      </c>
      <c r="M35" s="3">
        <v>17.603459371310201</v>
      </c>
      <c r="N35" s="3">
        <v>63.264010642147902</v>
      </c>
    </row>
    <row r="36" spans="1:14" x14ac:dyDescent="0.35">
      <c r="A36" s="2">
        <v>42921</v>
      </c>
      <c r="B36" s="3">
        <v>20.065007635235698</v>
      </c>
      <c r="C36" s="3">
        <v>16.812743834769599</v>
      </c>
      <c r="D36" s="3">
        <v>18.004894758875999</v>
      </c>
      <c r="E36" s="3">
        <v>14.5547321753244</v>
      </c>
      <c r="F36" s="3">
        <v>15.536256645394699</v>
      </c>
      <c r="G36" s="3">
        <v>19.344691353337399</v>
      </c>
      <c r="H36" s="3">
        <v>16.439668551563098</v>
      </c>
      <c r="I36" s="3">
        <v>21.636625302630499</v>
      </c>
      <c r="J36" s="3">
        <v>19.100567629563098</v>
      </c>
      <c r="K36" s="3">
        <v>15.599645913650701</v>
      </c>
      <c r="L36" s="3">
        <v>16.525709817675299</v>
      </c>
      <c r="M36" s="3">
        <v>17.623383352735999</v>
      </c>
      <c r="N36" s="3">
        <v>56.307291806184899</v>
      </c>
    </row>
    <row r="37" spans="1:14" x14ac:dyDescent="0.35">
      <c r="A37" s="2">
        <v>42951</v>
      </c>
      <c r="B37" s="3">
        <v>20.499315720976401</v>
      </c>
      <c r="C37" s="3">
        <v>16.7726012076477</v>
      </c>
      <c r="D37" s="3">
        <v>18.004535328454502</v>
      </c>
      <c r="E37" s="3">
        <v>14.384462145059601</v>
      </c>
      <c r="F37" s="3">
        <v>15.4156211265165</v>
      </c>
      <c r="G37" s="3">
        <v>19.469674832319999</v>
      </c>
      <c r="H37" s="3">
        <v>16.468691944279001</v>
      </c>
      <c r="I37" s="3">
        <v>22.085048652256098</v>
      </c>
      <c r="J37" s="3">
        <v>19.1759928307014</v>
      </c>
      <c r="K37" s="3">
        <v>15.6458437199166</v>
      </c>
      <c r="L37" s="3">
        <v>16.774660640371199</v>
      </c>
      <c r="M37" s="3">
        <v>17.073735810425301</v>
      </c>
      <c r="N37" s="3">
        <v>49.538256012372997</v>
      </c>
    </row>
    <row r="38" spans="1:14" x14ac:dyDescent="0.35">
      <c r="A38" s="2">
        <v>42983</v>
      </c>
      <c r="B38" s="3">
        <v>20.5317829617236</v>
      </c>
      <c r="C38" s="3">
        <v>16.5860820895819</v>
      </c>
      <c r="D38" s="3">
        <v>17.395709657562701</v>
      </c>
      <c r="E38" s="3">
        <v>14.0962221471015</v>
      </c>
      <c r="F38" s="3">
        <v>14.7795916691502</v>
      </c>
      <c r="G38" s="3">
        <v>19.05677541268</v>
      </c>
      <c r="H38" s="3">
        <v>15.973973451420401</v>
      </c>
      <c r="I38" s="3">
        <v>22.172790461459201</v>
      </c>
      <c r="J38" s="3">
        <v>18.991696918870499</v>
      </c>
      <c r="K38" s="3">
        <v>15.4694853271565</v>
      </c>
      <c r="L38" s="3">
        <v>16.545687064133698</v>
      </c>
      <c r="M38" s="3">
        <v>16.897023458453098</v>
      </c>
      <c r="N38" s="3">
        <v>41.931086053769498</v>
      </c>
    </row>
    <row r="39" spans="1:14" x14ac:dyDescent="0.35">
      <c r="A39" s="2">
        <v>43013</v>
      </c>
      <c r="B39" s="3">
        <v>20.695200473997801</v>
      </c>
      <c r="C39" s="3">
        <v>16.2487694774901</v>
      </c>
      <c r="D39" s="3">
        <v>17.709410669013899</v>
      </c>
      <c r="E39" s="3">
        <v>14.7420595268113</v>
      </c>
      <c r="F39" s="3">
        <v>14.9926095404089</v>
      </c>
      <c r="G39" s="3">
        <v>19.630434642645099</v>
      </c>
      <c r="H39" s="3">
        <v>15.89133976918</v>
      </c>
      <c r="I39" s="3">
        <v>22.5298874760764</v>
      </c>
      <c r="J39" s="3">
        <v>19.5180553127718</v>
      </c>
      <c r="K39" s="3">
        <v>16.0160470788399</v>
      </c>
      <c r="L39" s="3">
        <v>17.144423537659801</v>
      </c>
      <c r="M39" s="3">
        <v>17.7106842902514</v>
      </c>
      <c r="N39" s="3">
        <v>35.328383494693099</v>
      </c>
    </row>
    <row r="40" spans="1:14" x14ac:dyDescent="0.35">
      <c r="A40" s="2">
        <v>43042</v>
      </c>
      <c r="B40" s="3">
        <v>21.224425943874898</v>
      </c>
      <c r="C40" s="3">
        <v>16.7574925946574</v>
      </c>
      <c r="D40" s="3">
        <v>17.499644170045499</v>
      </c>
      <c r="E40" s="3">
        <v>15.484692573117099</v>
      </c>
      <c r="F40" s="3">
        <v>15.6429949377032</v>
      </c>
      <c r="G40" s="3">
        <v>20.4025119141339</v>
      </c>
      <c r="H40" s="3">
        <v>15.624330035030701</v>
      </c>
      <c r="I40" s="3">
        <v>22.922741628369302</v>
      </c>
      <c r="J40" s="3">
        <v>19.6418530820794</v>
      </c>
      <c r="K40" s="3">
        <v>16.355642955354501</v>
      </c>
      <c r="L40" s="3">
        <v>17.587829790568399</v>
      </c>
      <c r="M40" s="3">
        <v>18.554438201379099</v>
      </c>
      <c r="N40" s="3">
        <v>28.8236970843374</v>
      </c>
    </row>
    <row r="41" spans="1:14" x14ac:dyDescent="0.35">
      <c r="A41" s="2">
        <v>43074</v>
      </c>
      <c r="B41" s="3">
        <v>21.599953577402001</v>
      </c>
      <c r="C41" s="3">
        <v>16.581768614465201</v>
      </c>
      <c r="D41" s="3">
        <v>17.1706231492076</v>
      </c>
      <c r="E41" s="3">
        <v>15.380720540265701</v>
      </c>
      <c r="F41" s="3">
        <v>16.033687661975002</v>
      </c>
      <c r="G41" s="3">
        <v>20.341298241874</v>
      </c>
      <c r="H41" s="3">
        <v>15.0861064701452</v>
      </c>
      <c r="I41" s="3">
        <v>22.842570732089399</v>
      </c>
      <c r="J41" s="3">
        <v>19.9045551056557</v>
      </c>
      <c r="K41" s="3">
        <v>16.133729720382998</v>
      </c>
      <c r="L41" s="3">
        <v>17.152569839221101</v>
      </c>
      <c r="M41" s="3">
        <v>18.092666414671399</v>
      </c>
      <c r="N41" s="3">
        <v>21.475264503681899</v>
      </c>
    </row>
    <row r="42" spans="1:14" x14ac:dyDescent="0.35">
      <c r="A42" s="2">
        <v>43105</v>
      </c>
      <c r="B42" s="3">
        <v>22.517960567398202</v>
      </c>
      <c r="C42" s="3">
        <v>16.923370942454099</v>
      </c>
      <c r="D42" s="3">
        <v>17.3595918329497</v>
      </c>
      <c r="E42" s="3">
        <v>15.7535137770254</v>
      </c>
      <c r="F42" s="3">
        <v>16.922904005547899</v>
      </c>
      <c r="G42" s="3">
        <v>21.057188107414898</v>
      </c>
      <c r="H42" s="3">
        <v>15.592709430966901</v>
      </c>
      <c r="I42" s="3">
        <v>24.392980708362199</v>
      </c>
      <c r="J42" s="3">
        <v>20.7309814694718</v>
      </c>
      <c r="K42" s="3">
        <v>16.429417587492399</v>
      </c>
      <c r="L42" s="3">
        <v>17.5555633645405</v>
      </c>
      <c r="M42" s="3">
        <v>18.317603233151502</v>
      </c>
      <c r="N42" s="3">
        <v>15.5876928086994</v>
      </c>
    </row>
    <row r="43" spans="1:14" x14ac:dyDescent="0.35">
      <c r="A43" s="2">
        <v>43136</v>
      </c>
      <c r="B43" s="3">
        <v>21.943237517608001</v>
      </c>
      <c r="C43" s="3">
        <v>16.672500750426501</v>
      </c>
      <c r="D43" s="3">
        <v>16.059327134606999</v>
      </c>
      <c r="E43" s="3">
        <v>14.647993460971501</v>
      </c>
      <c r="F43" s="3">
        <v>16.067198204845901</v>
      </c>
      <c r="G43" s="3">
        <v>21.159772576596399</v>
      </c>
      <c r="H43" s="3">
        <v>14.8136579348908</v>
      </c>
      <c r="I43" s="3">
        <v>23.163701145284801</v>
      </c>
      <c r="J43" s="3">
        <v>19.555124986710702</v>
      </c>
      <c r="K43" s="3">
        <v>15.8440986032476</v>
      </c>
      <c r="L43" s="3">
        <v>16.953899125960799</v>
      </c>
      <c r="M43" s="3">
        <v>18.234021269306201</v>
      </c>
      <c r="N43" s="3">
        <v>15.150981615588201</v>
      </c>
    </row>
    <row r="44" spans="1:14" x14ac:dyDescent="0.35">
      <c r="A44" s="2">
        <v>43164</v>
      </c>
      <c r="B44" s="3">
        <v>22.554667527845499</v>
      </c>
      <c r="C44" s="3">
        <v>16.482790496630901</v>
      </c>
      <c r="D44" s="3">
        <v>15.8252126454802</v>
      </c>
      <c r="E44" s="3">
        <v>14.1845947257319</v>
      </c>
      <c r="F44" s="3">
        <v>14.3765184712123</v>
      </c>
      <c r="G44" s="3">
        <v>21.1192797576558</v>
      </c>
      <c r="H44" s="3">
        <v>13.948007581054201</v>
      </c>
      <c r="I44" s="3">
        <v>24.086829238216701</v>
      </c>
      <c r="J44" s="3">
        <v>19.761021127085399</v>
      </c>
      <c r="K44" s="3">
        <v>15.5412494147307</v>
      </c>
      <c r="L44" s="3">
        <v>16.6188823016561</v>
      </c>
      <c r="M44" s="3">
        <v>16.910996026509501</v>
      </c>
      <c r="N44" s="3">
        <v>14.146974277918099</v>
      </c>
    </row>
    <row r="45" spans="1:14" x14ac:dyDescent="0.35">
      <c r="A45" s="2">
        <v>43195</v>
      </c>
      <c r="B45" s="3">
        <v>22.377237242062499</v>
      </c>
      <c r="C45" s="3">
        <v>16.277638831690499</v>
      </c>
      <c r="D45" s="3">
        <v>15.661493370954799</v>
      </c>
      <c r="E45" s="3">
        <v>14.1380493886415</v>
      </c>
      <c r="F45" s="3">
        <v>14.2619606144606</v>
      </c>
      <c r="G45" s="3">
        <v>20.6109973396877</v>
      </c>
      <c r="H45" s="3">
        <v>13.946047053098701</v>
      </c>
      <c r="I45" s="3">
        <v>23.5701658212026</v>
      </c>
      <c r="J45" s="3">
        <v>19.4067854994972</v>
      </c>
      <c r="K45" s="3">
        <v>15.5130325688875</v>
      </c>
      <c r="L45" s="3">
        <v>16.5941786367897</v>
      </c>
      <c r="M45" s="3">
        <v>16.786188231780699</v>
      </c>
      <c r="N45" s="3">
        <v>14.1179176956991</v>
      </c>
    </row>
    <row r="46" spans="1:14" x14ac:dyDescent="0.35">
      <c r="A46" s="2">
        <v>43224</v>
      </c>
      <c r="B46" s="3">
        <v>22.4001870149689</v>
      </c>
      <c r="C46" s="3">
        <v>16.318920521432101</v>
      </c>
      <c r="D46" s="3">
        <v>15.5888812557178</v>
      </c>
      <c r="E46" s="3">
        <v>14.2092224463604</v>
      </c>
      <c r="F46" s="3">
        <v>14.2649089849868</v>
      </c>
      <c r="G46" s="3">
        <v>20.244410889373601</v>
      </c>
      <c r="H46" s="3">
        <v>14.0284792862355</v>
      </c>
      <c r="I46" s="3">
        <v>23.265680097236999</v>
      </c>
      <c r="J46" s="3">
        <v>19.058499173026402</v>
      </c>
      <c r="K46" s="3">
        <v>15.6045680442604</v>
      </c>
      <c r="L46" s="3">
        <v>16.566287067404001</v>
      </c>
      <c r="M46" s="3">
        <v>16.767361780480702</v>
      </c>
      <c r="N46" s="3">
        <v>14.2418853683048</v>
      </c>
    </row>
    <row r="47" spans="1:14" x14ac:dyDescent="0.35">
      <c r="A47" s="2">
        <v>43256</v>
      </c>
      <c r="B47" s="3">
        <v>22.566476353723999</v>
      </c>
      <c r="C47" s="3">
        <v>16.128729095430899</v>
      </c>
      <c r="D47" s="3">
        <v>15.547576390938501</v>
      </c>
      <c r="E47" s="3">
        <v>14.1159730238994</v>
      </c>
      <c r="F47" s="3">
        <v>14.1566981415257</v>
      </c>
      <c r="G47" s="3">
        <v>19.5861064224637</v>
      </c>
      <c r="H47" s="3">
        <v>13.992016338047</v>
      </c>
      <c r="I47" s="3">
        <v>23.364514909671701</v>
      </c>
      <c r="J47" s="3">
        <v>18.929271799174799</v>
      </c>
      <c r="K47" s="3">
        <v>15.4465881124828</v>
      </c>
      <c r="L47" s="3">
        <v>16.677657787183499</v>
      </c>
      <c r="M47" s="3">
        <v>16.5722557009748</v>
      </c>
      <c r="N47" s="3">
        <v>13.503613596390201</v>
      </c>
    </row>
    <row r="48" spans="1:14" x14ac:dyDescent="0.35">
      <c r="A48" s="2">
        <v>43286</v>
      </c>
      <c r="B48" s="3">
        <v>22.987326321953802</v>
      </c>
      <c r="C48" s="3">
        <v>16.294591290495401</v>
      </c>
      <c r="D48" s="3">
        <v>15.452595192286701</v>
      </c>
      <c r="E48" s="3">
        <v>13.9773049915734</v>
      </c>
      <c r="F48" s="3">
        <v>13.7639131252252</v>
      </c>
      <c r="G48" s="3">
        <v>19.2683541656349</v>
      </c>
      <c r="H48" s="3">
        <v>13.807358156789</v>
      </c>
      <c r="I48" s="3">
        <v>23.022277111368801</v>
      </c>
      <c r="J48" s="3">
        <v>18.612078780871801</v>
      </c>
      <c r="K48" s="3">
        <v>15.2001185541932</v>
      </c>
      <c r="L48" s="3">
        <v>16.510627539720598</v>
      </c>
      <c r="M48" s="3">
        <v>16.443026978230701</v>
      </c>
      <c r="N48" s="3">
        <v>13.3347099376857</v>
      </c>
    </row>
    <row r="49" spans="1:14" x14ac:dyDescent="0.35">
      <c r="A49" s="2">
        <v>43315</v>
      </c>
      <c r="B49" s="3">
        <v>22.8067158433713</v>
      </c>
      <c r="C49" s="3">
        <v>16.2757098476572</v>
      </c>
      <c r="D49" s="3">
        <v>15.4898696571682</v>
      </c>
      <c r="E49" s="3">
        <v>14.100185674295901</v>
      </c>
      <c r="F49" s="3">
        <v>13.817542361079701</v>
      </c>
      <c r="G49" s="3">
        <v>19.2603756519011</v>
      </c>
      <c r="H49" s="3">
        <v>13.858750204557101</v>
      </c>
      <c r="I49" s="3">
        <v>23.1215312910434</v>
      </c>
      <c r="J49" s="3">
        <v>18.6694704620637</v>
      </c>
      <c r="K49" s="3">
        <v>15.233278584111501</v>
      </c>
      <c r="L49" s="3">
        <v>16.7994862466477</v>
      </c>
      <c r="M49" s="3">
        <v>16.591554833111299</v>
      </c>
      <c r="N49" s="3">
        <v>13.138708932178201</v>
      </c>
    </row>
    <row r="50" spans="1:14" x14ac:dyDescent="0.35">
      <c r="A50" s="2">
        <v>43348</v>
      </c>
      <c r="B50" s="3">
        <v>23.558709919080801</v>
      </c>
      <c r="C50" s="3">
        <v>16.169362047924899</v>
      </c>
      <c r="D50" s="3">
        <v>15.1433273415689</v>
      </c>
      <c r="E50" s="3">
        <v>13.7807829973947</v>
      </c>
      <c r="F50" s="3">
        <v>13.457972864698601</v>
      </c>
      <c r="G50" s="3">
        <v>18.591088380964301</v>
      </c>
      <c r="H50" s="3">
        <v>13.429884995343199</v>
      </c>
      <c r="I50" s="3">
        <v>23.166543015293598</v>
      </c>
      <c r="J50" s="3">
        <v>18.613323718819</v>
      </c>
      <c r="K50" s="3">
        <v>14.7554133338367</v>
      </c>
      <c r="L50" s="3">
        <v>16.496897856415899</v>
      </c>
      <c r="M50" s="3">
        <v>16.646629682941299</v>
      </c>
      <c r="N50" s="3">
        <v>12.431264686918199</v>
      </c>
    </row>
    <row r="51" spans="1:14" x14ac:dyDescent="0.35">
      <c r="A51" s="2">
        <v>43378</v>
      </c>
      <c r="B51" s="3">
        <v>23.449993125320798</v>
      </c>
      <c r="C51" s="3">
        <v>15.977770122929901</v>
      </c>
      <c r="D51" s="3">
        <v>14.969414590597401</v>
      </c>
      <c r="E51" s="3">
        <v>13.781215691356399</v>
      </c>
      <c r="F51" s="3">
        <v>13.826205500792801</v>
      </c>
      <c r="G51" s="3">
        <v>18.3122112676716</v>
      </c>
      <c r="H51" s="3">
        <v>13.378461227367501</v>
      </c>
      <c r="I51" s="3">
        <v>22.723672599253302</v>
      </c>
      <c r="J51" s="3">
        <v>18.423668867478899</v>
      </c>
      <c r="K51" s="3">
        <v>14.812674416223199</v>
      </c>
      <c r="L51" s="3">
        <v>16.072184616543002</v>
      </c>
      <c r="M51" s="3">
        <v>16.476418952154699</v>
      </c>
      <c r="N51" s="3">
        <v>12.1324381587575</v>
      </c>
    </row>
    <row r="52" spans="1:14" x14ac:dyDescent="0.35">
      <c r="A52" s="2">
        <v>43409</v>
      </c>
      <c r="B52" s="3">
        <v>22.713353360954599</v>
      </c>
      <c r="C52" s="3">
        <v>15.2411174495412</v>
      </c>
      <c r="D52" s="3">
        <v>14.262966091743101</v>
      </c>
      <c r="E52" s="3">
        <v>13.119512108423599</v>
      </c>
      <c r="F52" s="3">
        <v>12.770534530188799</v>
      </c>
      <c r="G52" s="3">
        <v>17.940933039687401</v>
      </c>
      <c r="H52" s="3">
        <v>12.878598243554</v>
      </c>
      <c r="I52" s="3">
        <v>20.9857768679462</v>
      </c>
      <c r="J52" s="3">
        <v>17.369387902590098</v>
      </c>
      <c r="K52" s="3">
        <v>14.163269502982899</v>
      </c>
      <c r="L52" s="3">
        <v>15.6044647661352</v>
      </c>
      <c r="M52" s="3">
        <v>15.3242569637264</v>
      </c>
      <c r="N52" s="3">
        <v>11.485189373083999</v>
      </c>
    </row>
    <row r="53" spans="1:14" x14ac:dyDescent="0.35">
      <c r="A53" s="2">
        <v>43438</v>
      </c>
      <c r="B53" s="3">
        <v>23.0470691600501</v>
      </c>
      <c r="C53" s="3">
        <v>14.9693648605516</v>
      </c>
      <c r="D53" s="3">
        <v>13.9417337044614</v>
      </c>
      <c r="E53" s="3">
        <v>12.951416712136201</v>
      </c>
      <c r="F53" s="3">
        <v>12.727544740148099</v>
      </c>
      <c r="G53" s="3">
        <v>17.745351839677699</v>
      </c>
      <c r="H53" s="3">
        <v>12.5983627836019</v>
      </c>
      <c r="I53" s="3">
        <v>20.285284100764599</v>
      </c>
      <c r="J53" s="3">
        <v>16.8848339833356</v>
      </c>
      <c r="K53" s="3">
        <v>13.8040310433241</v>
      </c>
      <c r="L53" s="3">
        <v>15.424903242302401</v>
      </c>
      <c r="M53" s="3">
        <v>14.7477333239919</v>
      </c>
      <c r="N53" s="3">
        <v>11.117628302912101</v>
      </c>
    </row>
    <row r="54" spans="1:14" x14ac:dyDescent="0.35">
      <c r="A54" s="2">
        <v>43469</v>
      </c>
      <c r="B54" s="3">
        <v>22.7918941770155</v>
      </c>
      <c r="C54" s="3">
        <v>14.604301598672601</v>
      </c>
      <c r="D54" s="3">
        <v>13.237324790273099</v>
      </c>
      <c r="E54" s="3">
        <v>12.276878693981701</v>
      </c>
      <c r="F54" s="3">
        <v>11.291793147776801</v>
      </c>
      <c r="G54" s="3">
        <v>16.4991314313888</v>
      </c>
      <c r="H54" s="3">
        <v>12.1286869949997</v>
      </c>
      <c r="I54" s="3">
        <v>19.047600141498201</v>
      </c>
      <c r="J54" s="3">
        <v>15.661848882611499</v>
      </c>
      <c r="K54" s="3">
        <v>12.936133117115</v>
      </c>
      <c r="L54" s="3">
        <v>14.3128616096014</v>
      </c>
      <c r="M54" s="3">
        <v>14.0807560582387</v>
      </c>
      <c r="N54" s="3">
        <v>10.7065671091417</v>
      </c>
    </row>
    <row r="55" spans="1:14" x14ac:dyDescent="0.35">
      <c r="A55" s="2">
        <v>43501</v>
      </c>
      <c r="B55" s="3">
        <v>23.450616133192199</v>
      </c>
      <c r="C55" s="3">
        <v>15.6639305854256</v>
      </c>
      <c r="D55" s="3">
        <v>14.713215632068801</v>
      </c>
      <c r="E55" s="3">
        <v>13.0811776193763</v>
      </c>
      <c r="F55" s="3">
        <v>12.3101030801056</v>
      </c>
      <c r="G55" s="3">
        <v>17.8379810416589</v>
      </c>
      <c r="H55" s="3">
        <v>12.806315044065601</v>
      </c>
      <c r="I55" s="3">
        <v>20.687379955152601</v>
      </c>
      <c r="J55" s="3">
        <v>16.868683392424298</v>
      </c>
      <c r="K55" s="3">
        <v>14.0044043596255</v>
      </c>
      <c r="L55" s="3">
        <v>15.612235018553701</v>
      </c>
      <c r="M55" s="3">
        <v>16.374514070098499</v>
      </c>
      <c r="N55" s="3">
        <v>11.208265902901299</v>
      </c>
    </row>
    <row r="56" spans="1:14" x14ac:dyDescent="0.35">
      <c r="A56" s="2">
        <v>43529</v>
      </c>
      <c r="B56" s="3">
        <v>24.171834928929101</v>
      </c>
      <c r="C56" s="3">
        <v>15.915434934632501</v>
      </c>
      <c r="D56" s="3">
        <v>14.731529434972</v>
      </c>
      <c r="E56" s="3">
        <v>13.2345070439029</v>
      </c>
      <c r="F56" s="3">
        <v>12.711588187979499</v>
      </c>
      <c r="G56" s="3">
        <v>18.331445356333301</v>
      </c>
      <c r="H56" s="3">
        <v>12.942549076433499</v>
      </c>
      <c r="I56" s="3">
        <v>20.916109030328499</v>
      </c>
      <c r="J56" s="3">
        <v>17.106705182571599</v>
      </c>
      <c r="K56" s="3">
        <v>14.580399486568201</v>
      </c>
      <c r="L56" s="3">
        <v>16.1547397115758</v>
      </c>
      <c r="M56" s="3">
        <v>18.132616796392501</v>
      </c>
      <c r="N56" s="3">
        <v>11.2870345759799</v>
      </c>
    </row>
    <row r="57" spans="1:14" x14ac:dyDescent="0.35">
      <c r="A57" s="2">
        <v>43560</v>
      </c>
      <c r="B57" s="3">
        <v>24.139948105837899</v>
      </c>
      <c r="C57" s="3">
        <v>15.8273105397965</v>
      </c>
      <c r="D57" s="3">
        <v>14.760676634779101</v>
      </c>
      <c r="E57" s="3">
        <v>13.282523840305499</v>
      </c>
      <c r="F57" s="3">
        <v>12.760892941707001</v>
      </c>
      <c r="G57" s="3">
        <v>18.2938420500146</v>
      </c>
      <c r="H57" s="3">
        <v>13.0138519249314</v>
      </c>
      <c r="I57" s="3">
        <v>21.1868404069312</v>
      </c>
      <c r="J57" s="3">
        <v>17.2259723789061</v>
      </c>
      <c r="K57" s="3">
        <v>14.615137197351901</v>
      </c>
      <c r="L57" s="3">
        <v>16.252115945298701</v>
      </c>
      <c r="M57" s="3">
        <v>17.904057247920299</v>
      </c>
      <c r="N57" s="3">
        <v>11.350172725349401</v>
      </c>
    </row>
    <row r="58" spans="1:14" x14ac:dyDescent="0.35">
      <c r="A58" s="2">
        <v>43588</v>
      </c>
      <c r="B58" s="3">
        <v>24.257729886183501</v>
      </c>
      <c r="C58" s="3">
        <v>15.8676886818646</v>
      </c>
      <c r="D58" s="3">
        <v>14.603299460824401</v>
      </c>
      <c r="E58" s="3">
        <v>13.427236034518</v>
      </c>
      <c r="F58" s="3">
        <v>12.7922780940252</v>
      </c>
      <c r="G58" s="3">
        <v>18.274824200920499</v>
      </c>
      <c r="H58" s="3">
        <v>13.0043341051328</v>
      </c>
      <c r="I58" s="3">
        <v>21.514255217652401</v>
      </c>
      <c r="J58" s="3">
        <v>17.3212839658182</v>
      </c>
      <c r="K58" s="3">
        <v>14.660294722462901</v>
      </c>
      <c r="L58" s="3">
        <v>16.360598730798401</v>
      </c>
      <c r="M58" s="3">
        <v>17.845865694235101</v>
      </c>
      <c r="N58" s="3">
        <v>11.344338989760001</v>
      </c>
    </row>
    <row r="59" spans="1:14" x14ac:dyDescent="0.35">
      <c r="A59" s="2">
        <v>43621</v>
      </c>
      <c r="B59" s="3">
        <v>24.063230230042301</v>
      </c>
      <c r="C59" s="3">
        <v>15.9188963233122</v>
      </c>
      <c r="D59" s="3">
        <v>14.4290006997731</v>
      </c>
      <c r="E59" s="3">
        <v>13.188269661368301</v>
      </c>
      <c r="F59" s="3">
        <v>12.6874199176189</v>
      </c>
      <c r="G59" s="3">
        <v>18.167351863222201</v>
      </c>
      <c r="H59" s="3">
        <v>12.8694795318226</v>
      </c>
      <c r="I59" s="3">
        <v>20.903217199457099</v>
      </c>
      <c r="J59" s="3">
        <v>17.050973529494801</v>
      </c>
      <c r="K59" s="3">
        <v>14.4058308010875</v>
      </c>
      <c r="L59" s="3">
        <v>16.119648163774499</v>
      </c>
      <c r="M59" s="3">
        <v>17.029229935318</v>
      </c>
      <c r="N59" s="3">
        <v>10.8961873582119</v>
      </c>
    </row>
    <row r="60" spans="1:14" x14ac:dyDescent="0.35">
      <c r="A60" s="2">
        <v>43651</v>
      </c>
      <c r="B60" s="3">
        <v>24.871479449347099</v>
      </c>
      <c r="C60" s="3">
        <v>16.417799908697798</v>
      </c>
      <c r="D60" s="3">
        <v>14.5243856543912</v>
      </c>
      <c r="E60" s="3">
        <v>13.5702585425229</v>
      </c>
      <c r="F60" s="3">
        <v>13.0301333971591</v>
      </c>
      <c r="G60" s="3">
        <v>18.402663006326399</v>
      </c>
      <c r="H60" s="3">
        <v>13.113470520951999</v>
      </c>
      <c r="I60" s="3">
        <v>21.8811280019573</v>
      </c>
      <c r="J60" s="3">
        <v>17.579372372956598</v>
      </c>
      <c r="K60" s="3">
        <v>14.743635385699701</v>
      </c>
      <c r="L60" s="3">
        <v>16.493667079252099</v>
      </c>
      <c r="M60" s="3">
        <v>17.162345942275</v>
      </c>
      <c r="N60" s="3">
        <v>11.309045772612601</v>
      </c>
    </row>
    <row r="61" spans="1:14" x14ac:dyDescent="0.35">
      <c r="A61" s="2">
        <v>43682</v>
      </c>
      <c r="B61" s="3">
        <v>25.285697737375902</v>
      </c>
      <c r="C61" s="3">
        <v>16.280905218375601</v>
      </c>
      <c r="D61" s="3">
        <v>14.372567111002899</v>
      </c>
      <c r="E61" s="3">
        <v>13.2427730977985</v>
      </c>
      <c r="F61" s="3">
        <v>12.710911846958499</v>
      </c>
      <c r="G61" s="3">
        <v>18.035835082349902</v>
      </c>
      <c r="H61" s="3">
        <v>12.790848894651401</v>
      </c>
      <c r="I61" s="3">
        <v>21.278221776629699</v>
      </c>
      <c r="J61" s="3">
        <v>17.185197702096499</v>
      </c>
      <c r="K61" s="3">
        <v>14.3922063041414</v>
      </c>
      <c r="L61" s="3">
        <v>16.160909490036101</v>
      </c>
      <c r="M61" s="3">
        <v>16.046525784095401</v>
      </c>
      <c r="N61" s="3">
        <v>10.964190170228999</v>
      </c>
    </row>
    <row r="62" spans="1:14" x14ac:dyDescent="0.35">
      <c r="A62" s="2">
        <v>43713</v>
      </c>
      <c r="B62" s="3">
        <v>28.647241077627601</v>
      </c>
      <c r="C62" s="3">
        <v>16.500556135568399</v>
      </c>
      <c r="D62" s="3">
        <v>14.541433664783501</v>
      </c>
      <c r="E62" s="3">
        <v>13.7164030331516</v>
      </c>
      <c r="F62" s="3">
        <v>13.0244304359016</v>
      </c>
      <c r="G62" s="3">
        <v>18.418909692953399</v>
      </c>
      <c r="H62" s="3">
        <v>12.943111746007901</v>
      </c>
      <c r="I62" s="3">
        <v>22.196154885892799</v>
      </c>
      <c r="J62" s="3">
        <v>17.7458866755352</v>
      </c>
      <c r="K62" s="3">
        <v>14.9718689447035</v>
      </c>
      <c r="L62" s="3">
        <v>16.895778894417798</v>
      </c>
      <c r="M62" s="3">
        <v>16.020025297024699</v>
      </c>
      <c r="N62" s="3">
        <v>11.2562537988683</v>
      </c>
    </row>
    <row r="63" spans="1:14" x14ac:dyDescent="0.35">
      <c r="A63" s="2">
        <v>43742</v>
      </c>
      <c r="B63" s="3">
        <v>28.593477123544499</v>
      </c>
      <c r="C63" s="3">
        <v>16.562423422893001</v>
      </c>
      <c r="D63" s="3">
        <v>14.515528308012501</v>
      </c>
      <c r="E63" s="3">
        <v>13.811260717159101</v>
      </c>
      <c r="F63" s="3">
        <v>13.334998302088</v>
      </c>
      <c r="G63" s="3">
        <v>18.141719372984198</v>
      </c>
      <c r="H63" s="3">
        <v>12.843161048971201</v>
      </c>
      <c r="I63" s="3">
        <v>22.1292038592204</v>
      </c>
      <c r="J63" s="3">
        <v>17.794563846311199</v>
      </c>
      <c r="K63" s="3">
        <v>14.849826978960399</v>
      </c>
      <c r="L63" s="3">
        <v>16.862680308422199</v>
      </c>
      <c r="M63" s="3">
        <v>16.062891820202701</v>
      </c>
      <c r="N63" s="3">
        <v>11.077142392818899</v>
      </c>
    </row>
    <row r="64" spans="1:14" x14ac:dyDescent="0.35">
      <c r="A64" s="2">
        <v>43774</v>
      </c>
      <c r="B64" s="3">
        <v>29.0680800002118</v>
      </c>
      <c r="C64" s="3">
        <v>17.3646413279847</v>
      </c>
      <c r="D64" s="3">
        <v>14.9427258791052</v>
      </c>
      <c r="E64" s="3">
        <v>15.0097125471325</v>
      </c>
      <c r="F64" s="3">
        <v>14.285126320149001</v>
      </c>
      <c r="G64" s="3">
        <v>18.794115899266199</v>
      </c>
      <c r="H64" s="3">
        <v>13.4249803835141</v>
      </c>
      <c r="I64" s="3">
        <v>23.280051840200201</v>
      </c>
      <c r="J64" s="3">
        <v>18.549262834623899</v>
      </c>
      <c r="K64" s="3">
        <v>15.8787147540394</v>
      </c>
      <c r="L64" s="3">
        <v>17.714717161320401</v>
      </c>
      <c r="M64" s="3">
        <v>17.078454664567701</v>
      </c>
      <c r="N64" s="3">
        <v>11.9223685456179</v>
      </c>
    </row>
    <row r="65" spans="1:14" x14ac:dyDescent="0.35">
      <c r="A65" s="2">
        <v>43804</v>
      </c>
      <c r="B65" s="3">
        <v>31.112547871373302</v>
      </c>
      <c r="C65" s="3">
        <v>17.450740385309601</v>
      </c>
      <c r="D65" s="3">
        <v>14.972315328854</v>
      </c>
      <c r="E65" s="3">
        <v>15.0959471570083</v>
      </c>
      <c r="F65" s="3">
        <v>14.963641024226099</v>
      </c>
      <c r="G65" s="3">
        <v>18.927856845331299</v>
      </c>
      <c r="H65" s="3">
        <v>13.2965649581538</v>
      </c>
      <c r="I65" s="3">
        <v>23.957341290642201</v>
      </c>
      <c r="J65" s="3">
        <v>18.996132210180601</v>
      </c>
      <c r="K65" s="3">
        <v>15.904122091268</v>
      </c>
      <c r="L65" s="3">
        <v>17.9689866471392</v>
      </c>
      <c r="M65" s="3">
        <v>15.7906279274087</v>
      </c>
      <c r="N65" s="3">
        <v>11.7597523983064</v>
      </c>
    </row>
    <row r="66" spans="1:14" x14ac:dyDescent="0.35">
      <c r="A66" s="2">
        <v>43833</v>
      </c>
      <c r="B66" s="3">
        <v>32.571479945753801</v>
      </c>
      <c r="C66" s="3">
        <v>17.828107226815799</v>
      </c>
      <c r="D66" s="3">
        <v>15.2569832294954</v>
      </c>
      <c r="E66" s="3">
        <v>15.465178709635399</v>
      </c>
      <c r="F66" s="3">
        <v>15.308901802897299</v>
      </c>
      <c r="G66" s="3">
        <v>19.744936542487299</v>
      </c>
      <c r="H66" s="3">
        <v>14.2079823267826</v>
      </c>
      <c r="I66" s="3">
        <v>25.623483549078699</v>
      </c>
      <c r="J66" s="3">
        <v>19.891539935517901</v>
      </c>
      <c r="K66" s="3">
        <v>16.662193104709001</v>
      </c>
      <c r="L66" s="3">
        <v>18.846282868005598</v>
      </c>
      <c r="M66" s="3">
        <v>16.3339184135267</v>
      </c>
      <c r="N66" s="3">
        <v>12.1860381147651</v>
      </c>
    </row>
    <row r="67" spans="1:14" x14ac:dyDescent="0.35">
      <c r="A67" s="2">
        <v>43866</v>
      </c>
      <c r="B67" s="3">
        <v>32.365819929633702</v>
      </c>
      <c r="C67" s="3">
        <v>18.359222776698601</v>
      </c>
      <c r="D67" s="3">
        <v>15.662571784206699</v>
      </c>
      <c r="E67" s="3">
        <v>15.557875394509299</v>
      </c>
      <c r="F67" s="3">
        <v>15.185140750703599</v>
      </c>
      <c r="G67" s="3">
        <v>20.075034031771601</v>
      </c>
      <c r="H67" s="3">
        <v>14.0101083952064</v>
      </c>
      <c r="I67" s="3">
        <v>26.5460090320524</v>
      </c>
      <c r="J67" s="3">
        <v>20.298439190722402</v>
      </c>
      <c r="K67" s="3">
        <v>16.501396241252401</v>
      </c>
      <c r="L67" s="3">
        <v>19.243636725014898</v>
      </c>
      <c r="M67" s="3">
        <v>14.4513408486056</v>
      </c>
      <c r="N67" s="3">
        <v>12.404488090169499</v>
      </c>
    </row>
    <row r="68" spans="1:14" x14ac:dyDescent="0.35">
      <c r="A68" s="2">
        <v>43895</v>
      </c>
      <c r="B68" s="3">
        <v>31.1861895853459</v>
      </c>
      <c r="C68" s="3">
        <v>16.936577107704998</v>
      </c>
      <c r="D68" s="3">
        <v>14.439223222136199</v>
      </c>
      <c r="E68" s="3">
        <v>14.0312245507893</v>
      </c>
      <c r="F68" s="3">
        <v>13.9767606784816</v>
      </c>
      <c r="G68" s="3">
        <v>18.0986126465301</v>
      </c>
      <c r="H68" s="3">
        <v>12.386880070589701</v>
      </c>
      <c r="I68" s="3">
        <v>23.8724937986035</v>
      </c>
      <c r="J68" s="3">
        <v>17.9678442551307</v>
      </c>
      <c r="K68" s="3">
        <v>14.6603155996763</v>
      </c>
      <c r="L68" s="3">
        <v>17.398816286225198</v>
      </c>
      <c r="M68" s="3">
        <v>12.9414594393177</v>
      </c>
      <c r="N68" s="3">
        <v>11.3171039475036</v>
      </c>
    </row>
    <row r="69" spans="1:14" x14ac:dyDescent="0.35">
      <c r="A69" s="2">
        <v>43924</v>
      </c>
      <c r="B69" s="3">
        <v>30.573284290504201</v>
      </c>
      <c r="C69" s="3">
        <v>16.362923493363599</v>
      </c>
      <c r="D69" s="3">
        <v>14.166093454174501</v>
      </c>
      <c r="E69" s="3">
        <v>13.8058123764859</v>
      </c>
      <c r="F69" s="3">
        <v>13.591168380161299</v>
      </c>
      <c r="G69" s="3">
        <v>17.795215902922902</v>
      </c>
      <c r="H69" s="3">
        <v>12.347480344654899</v>
      </c>
      <c r="I69" s="3">
        <v>23.3643675699042</v>
      </c>
      <c r="J69" s="3">
        <v>17.557040548759499</v>
      </c>
      <c r="K69" s="3">
        <v>14.3853848471338</v>
      </c>
      <c r="L69" s="3">
        <v>16.821582498221801</v>
      </c>
      <c r="M69" s="3">
        <v>13.0293895823384</v>
      </c>
      <c r="N69" s="3">
        <v>11.0870115154984</v>
      </c>
    </row>
    <row r="70" spans="1:14" x14ac:dyDescent="0.35">
      <c r="A70" s="2">
        <v>43956</v>
      </c>
      <c r="B70" s="3">
        <v>31.521761443133101</v>
      </c>
      <c r="C70" s="3">
        <v>17.282526957194399</v>
      </c>
      <c r="D70" s="3">
        <v>15.8058391768447</v>
      </c>
      <c r="E70" s="3">
        <v>15.049478766259901</v>
      </c>
      <c r="F70" s="3">
        <v>14.2484380361528</v>
      </c>
      <c r="G70" s="3">
        <v>18.542380119660901</v>
      </c>
      <c r="H70" s="3">
        <v>13.7051042781649</v>
      </c>
      <c r="I70" s="3">
        <v>25.222853980534499</v>
      </c>
      <c r="J70" s="3">
        <v>19.377367486191801</v>
      </c>
      <c r="K70" s="3">
        <v>15.857434918519401</v>
      </c>
      <c r="L70" s="3">
        <v>17.786753839903799</v>
      </c>
      <c r="M70" s="3">
        <v>14.9645211971387</v>
      </c>
      <c r="N70" s="3">
        <v>13.123127858852101</v>
      </c>
    </row>
    <row r="71" spans="1:14" x14ac:dyDescent="0.35">
      <c r="A71" s="2">
        <v>43987</v>
      </c>
      <c r="B71" s="3">
        <v>32.206663878387403</v>
      </c>
      <c r="C71" s="3">
        <v>18.548324421060599</v>
      </c>
      <c r="D71" s="3">
        <v>17.316430547899699</v>
      </c>
      <c r="E71" s="3">
        <v>17.215467938906301</v>
      </c>
      <c r="F71" s="3">
        <v>16.160350570178299</v>
      </c>
      <c r="G71" s="3">
        <v>19.387542534827901</v>
      </c>
      <c r="H71" s="3">
        <v>15.210188308014899</v>
      </c>
      <c r="I71" s="3">
        <v>26.923332132604699</v>
      </c>
      <c r="J71" s="3">
        <v>21.065922250958799</v>
      </c>
      <c r="K71" s="3">
        <v>18.0867626675666</v>
      </c>
      <c r="L71" s="3">
        <v>19.346556679396201</v>
      </c>
      <c r="M71" s="3">
        <v>16.625731631929099</v>
      </c>
      <c r="N71" s="3">
        <v>15.7615297031287</v>
      </c>
    </row>
    <row r="72" spans="1:14" x14ac:dyDescent="0.35">
      <c r="A72" s="2">
        <v>44014</v>
      </c>
      <c r="B72" s="3">
        <v>32.806938412357297</v>
      </c>
      <c r="C72" s="3">
        <v>18.669900874700001</v>
      </c>
      <c r="D72" s="3">
        <v>17.424769143055698</v>
      </c>
      <c r="E72" s="3">
        <v>17.969493827927401</v>
      </c>
      <c r="F72" s="3">
        <v>16.902731426795601</v>
      </c>
      <c r="G72" s="3">
        <v>19.7118619811028</v>
      </c>
      <c r="H72" s="3">
        <v>15.3090220568206</v>
      </c>
      <c r="I72" s="3">
        <v>27.9753212129365</v>
      </c>
      <c r="J72" s="3">
        <v>21.3671576635404</v>
      </c>
      <c r="K72" s="3">
        <v>18.965655785082198</v>
      </c>
      <c r="L72" s="3">
        <v>19.752142348652999</v>
      </c>
      <c r="M72" s="3">
        <v>17.5662302819605</v>
      </c>
      <c r="N72" s="3">
        <v>17.0037692368536</v>
      </c>
    </row>
    <row r="73" spans="1:14" x14ac:dyDescent="0.35">
      <c r="A73" s="2">
        <v>44048</v>
      </c>
      <c r="B73" s="3">
        <v>33.966080312311199</v>
      </c>
      <c r="C73" s="3">
        <v>19.1459162431076</v>
      </c>
      <c r="D73" s="3">
        <v>18.280206057692901</v>
      </c>
      <c r="E73" s="3">
        <v>19.0133427123044</v>
      </c>
      <c r="F73" s="3">
        <v>17.896463619511501</v>
      </c>
      <c r="G73" s="3">
        <v>20.143377771536802</v>
      </c>
      <c r="H73" s="3">
        <v>16.176456334782301</v>
      </c>
      <c r="I73" s="3">
        <v>29.0612759012872</v>
      </c>
      <c r="J73" s="3">
        <v>22.394201806414401</v>
      </c>
      <c r="K73" s="3">
        <v>21.562039369547499</v>
      </c>
      <c r="L73" s="3">
        <v>20.631863030256302</v>
      </c>
      <c r="M73" s="3">
        <v>17.282916518913499</v>
      </c>
      <c r="N73" s="3">
        <v>17.5971759967053</v>
      </c>
    </row>
    <row r="74" spans="1:14" x14ac:dyDescent="0.35">
      <c r="A74" s="2">
        <v>44078</v>
      </c>
      <c r="B74" s="3">
        <v>33.6290782545707</v>
      </c>
      <c r="C74" s="3">
        <v>19.476048812520201</v>
      </c>
      <c r="D74" s="3">
        <v>18.101345600358702</v>
      </c>
      <c r="E74" s="3">
        <v>19.8786602187384</v>
      </c>
      <c r="F74" s="3">
        <v>19.187527001777799</v>
      </c>
      <c r="G74" s="3">
        <v>20.441986961454099</v>
      </c>
      <c r="H74" s="3">
        <v>16.338410126251102</v>
      </c>
      <c r="I74" s="3">
        <v>30.644888342357799</v>
      </c>
      <c r="J74" s="3">
        <v>23.3883618513368</v>
      </c>
      <c r="K74" s="3">
        <v>22.690214163970101</v>
      </c>
      <c r="L74" s="3">
        <v>21.0197924715645</v>
      </c>
      <c r="M74" s="3">
        <v>17.230205352835998</v>
      </c>
      <c r="N74" s="3">
        <v>17.700031294662299</v>
      </c>
    </row>
    <row r="75" spans="1:14" x14ac:dyDescent="0.35">
      <c r="A75" s="2">
        <v>44109</v>
      </c>
      <c r="B75" s="3">
        <v>34.125277998261602</v>
      </c>
      <c r="C75" s="3">
        <v>19.457479461596101</v>
      </c>
      <c r="D75" s="3">
        <v>18.646395754920601</v>
      </c>
      <c r="E75" s="3">
        <v>20.6191656594584</v>
      </c>
      <c r="F75" s="3">
        <v>20.232051585860201</v>
      </c>
      <c r="G75" s="3">
        <v>20.9258082628109</v>
      </c>
      <c r="H75" s="3">
        <v>16.919882759493401</v>
      </c>
      <c r="I75" s="3">
        <v>31.1677596338711</v>
      </c>
      <c r="J75" s="3">
        <v>23.8868877735223</v>
      </c>
      <c r="K75" s="3">
        <v>23.588982665918699</v>
      </c>
      <c r="L75" s="3">
        <v>22.187918411898998</v>
      </c>
      <c r="M75" s="3">
        <v>18.271987188263601</v>
      </c>
      <c r="N75" s="3">
        <v>18.350920832695301</v>
      </c>
    </row>
    <row r="76" spans="1:14" x14ac:dyDescent="0.35">
      <c r="A76" s="2">
        <v>44140</v>
      </c>
      <c r="B76" s="3">
        <v>35.586632139841903</v>
      </c>
      <c r="C76" s="3">
        <v>20.398182397413201</v>
      </c>
      <c r="D76" s="3">
        <v>18.659882960295398</v>
      </c>
      <c r="E76" s="3">
        <v>19.674400036115699</v>
      </c>
      <c r="F76" s="3">
        <v>20.917088299299898</v>
      </c>
      <c r="G76" s="3">
        <v>20.893844256964002</v>
      </c>
      <c r="H76" s="3">
        <v>16.6499113448975</v>
      </c>
      <c r="I76" s="3">
        <v>32.210384495696601</v>
      </c>
      <c r="J76" s="3">
        <v>24.294819510486398</v>
      </c>
      <c r="K76" s="3">
        <v>24.726521454268699</v>
      </c>
      <c r="L76" s="3">
        <v>22.8864720142513</v>
      </c>
      <c r="M76" s="3">
        <v>15.895602245195899</v>
      </c>
      <c r="N76" s="3">
        <v>19.5343125399584</v>
      </c>
    </row>
    <row r="77" spans="1:14" x14ac:dyDescent="0.35">
      <c r="A77" s="2">
        <v>44169</v>
      </c>
      <c r="B77" s="3">
        <v>35.8585888067486</v>
      </c>
      <c r="C77" s="3">
        <v>22.732353709367398</v>
      </c>
      <c r="D77" s="3">
        <v>20.0369285715154</v>
      </c>
      <c r="E77" s="3">
        <v>20.903657251799501</v>
      </c>
      <c r="F77" s="3">
        <v>22.470085689607501</v>
      </c>
      <c r="G77" s="3">
        <v>20.965129121294598</v>
      </c>
      <c r="H77" s="3">
        <v>19.374672417097599</v>
      </c>
      <c r="I77" s="3">
        <v>33.909425900648003</v>
      </c>
      <c r="J77" s="3">
        <v>25.902761147071701</v>
      </c>
      <c r="K77" s="3">
        <v>28.382779798140401</v>
      </c>
      <c r="L77" s="3">
        <v>25.989704405346099</v>
      </c>
      <c r="M77" s="3">
        <v>17.112838821340901</v>
      </c>
      <c r="N77" s="3">
        <v>22.390488446890501</v>
      </c>
    </row>
    <row r="78" spans="1:14" x14ac:dyDescent="0.35">
      <c r="A78" s="2">
        <v>44201</v>
      </c>
      <c r="B78" s="3">
        <v>38.674399292323102</v>
      </c>
      <c r="C78" s="3">
        <v>23.321699790981601</v>
      </c>
      <c r="D78" s="3">
        <v>20.785009821791402</v>
      </c>
      <c r="E78" s="3">
        <v>21.91686018323</v>
      </c>
      <c r="F78" s="3">
        <v>23.392814054234201</v>
      </c>
      <c r="G78" s="3">
        <v>21.997441215425098</v>
      </c>
      <c r="H78" s="3">
        <v>19.983351640396599</v>
      </c>
      <c r="I78" s="3">
        <v>34.925457526137997</v>
      </c>
      <c r="J78" s="3">
        <v>27.1158368277781</v>
      </c>
      <c r="K78" s="3">
        <v>28.784610658198599</v>
      </c>
      <c r="L78" s="3">
        <v>27.372629629616299</v>
      </c>
      <c r="M78" s="3">
        <v>18.0734659350077</v>
      </c>
      <c r="N78" s="3">
        <v>23.2046955867023</v>
      </c>
    </row>
    <row r="79" spans="1:14" x14ac:dyDescent="0.35">
      <c r="A79" s="2">
        <v>44232</v>
      </c>
      <c r="B79" s="3">
        <v>36.486203614397702</v>
      </c>
      <c r="C79" s="3">
        <v>23.1150878054756</v>
      </c>
      <c r="D79" s="3">
        <v>20.957040244490202</v>
      </c>
      <c r="E79" s="3">
        <v>21.465731999715601</v>
      </c>
      <c r="F79" s="3">
        <v>23.7061061995201</v>
      </c>
      <c r="G79" s="3">
        <v>21.201702715562899</v>
      </c>
      <c r="H79" s="3">
        <v>19.275622564222299</v>
      </c>
      <c r="I79" s="3">
        <v>35.1932531442543</v>
      </c>
      <c r="J79" s="3">
        <v>27.1919832093099</v>
      </c>
      <c r="K79" s="3">
        <v>28.050648631715902</v>
      </c>
      <c r="L79" s="3">
        <v>28.5542728264823</v>
      </c>
      <c r="M79" s="3">
        <v>17.8190294126039</v>
      </c>
      <c r="N79" s="3">
        <v>22.036868794031701</v>
      </c>
    </row>
    <row r="80" spans="1:14" x14ac:dyDescent="0.35">
      <c r="A80" s="2">
        <v>44260</v>
      </c>
      <c r="B80" s="3">
        <v>34.3556536883641</v>
      </c>
      <c r="C80" s="3">
        <v>21.722389990913001</v>
      </c>
      <c r="D80" s="3">
        <v>19.927421093189999</v>
      </c>
      <c r="E80" s="3">
        <v>20.208939275794201</v>
      </c>
      <c r="F80" s="3">
        <v>21.604095331117101</v>
      </c>
      <c r="G80" s="3">
        <v>20.417164040446998</v>
      </c>
      <c r="H80" s="3">
        <v>18.749322792101299</v>
      </c>
      <c r="I80" s="3">
        <v>32.744254864548601</v>
      </c>
      <c r="J80" s="3">
        <v>26.2162832797577</v>
      </c>
      <c r="K80" s="3">
        <v>26.899678409556699</v>
      </c>
      <c r="L80" s="3">
        <v>28.718257066069</v>
      </c>
      <c r="M80" s="3">
        <v>17.6643862535228</v>
      </c>
      <c r="N80" s="3">
        <v>20.1575238448834</v>
      </c>
    </row>
    <row r="81" spans="1:14" x14ac:dyDescent="0.35">
      <c r="A81" s="2">
        <v>44291</v>
      </c>
      <c r="B81" s="3">
        <v>34.431133237674103</v>
      </c>
      <c r="C81" s="3">
        <v>21.2579597558633</v>
      </c>
      <c r="D81" s="3">
        <v>19.564190119334299</v>
      </c>
      <c r="E81" s="3">
        <v>20.030342570379599</v>
      </c>
      <c r="F81" s="3">
        <v>21.335765926571199</v>
      </c>
      <c r="G81" s="3">
        <v>20.448660409688301</v>
      </c>
      <c r="H81" s="3">
        <v>18.158418336911101</v>
      </c>
      <c r="I81" s="3">
        <v>32.6716433165575</v>
      </c>
      <c r="J81" s="3">
        <v>26.069642137110598</v>
      </c>
      <c r="K81" s="3">
        <v>26.194949968863899</v>
      </c>
      <c r="L81" s="3">
        <v>28.5699937198107</v>
      </c>
      <c r="M81" s="3">
        <v>18.202134948805501</v>
      </c>
      <c r="N81" s="3">
        <v>19.723602638345401</v>
      </c>
    </row>
    <row r="82" spans="1:14" x14ac:dyDescent="0.35">
      <c r="A82" s="2">
        <v>44321</v>
      </c>
      <c r="B82" s="3">
        <v>34.685228896680599</v>
      </c>
      <c r="C82" s="3">
        <v>20.995911160527601</v>
      </c>
      <c r="D82" s="3">
        <v>19.2010999100455</v>
      </c>
      <c r="E82" s="3">
        <v>19.260859096900699</v>
      </c>
      <c r="F82" s="3">
        <v>20.649158978357502</v>
      </c>
      <c r="G82" s="3">
        <v>20.459651797130999</v>
      </c>
      <c r="H82" s="3">
        <v>17.5917007470002</v>
      </c>
      <c r="I82" s="3">
        <v>31.823114695693</v>
      </c>
      <c r="J82" s="3">
        <v>25.4499790747563</v>
      </c>
      <c r="K82" s="3">
        <v>25.300329757845802</v>
      </c>
      <c r="L82" s="3">
        <v>27.780079629808501</v>
      </c>
      <c r="M82" s="3">
        <v>17.566500757987399</v>
      </c>
      <c r="N82" s="3">
        <v>19.035023899322599</v>
      </c>
    </row>
    <row r="83" spans="1:14" x14ac:dyDescent="0.35">
      <c r="A83" s="2">
        <v>44351</v>
      </c>
      <c r="B83" s="3">
        <v>35.289562056032601</v>
      </c>
      <c r="C83" s="3">
        <v>20.790936398748201</v>
      </c>
      <c r="D83" s="3">
        <v>18.776227756550501</v>
      </c>
      <c r="E83" s="3">
        <v>18.845306490665099</v>
      </c>
      <c r="F83" s="3">
        <v>20.2760655040573</v>
      </c>
      <c r="G83" s="3">
        <v>20.7389530193878</v>
      </c>
      <c r="H83" s="3">
        <v>17.055785228027101</v>
      </c>
      <c r="I83" s="3">
        <v>31.4616990303447</v>
      </c>
      <c r="J83" s="3">
        <v>25.0640225169311</v>
      </c>
      <c r="K83" s="3">
        <v>24.519172585080799</v>
      </c>
      <c r="L83" s="3">
        <v>27.044175237602399</v>
      </c>
      <c r="M83" s="3">
        <v>17.875187459799999</v>
      </c>
      <c r="N83" s="3">
        <v>18.585789715606001</v>
      </c>
    </row>
    <row r="84" spans="1:14" x14ac:dyDescent="0.35">
      <c r="A84" s="2">
        <v>44379</v>
      </c>
      <c r="B84" s="3">
        <v>36.274885341334198</v>
      </c>
      <c r="C84" s="3">
        <v>19.875008846007699</v>
      </c>
      <c r="D84" s="3">
        <v>18.430154729592498</v>
      </c>
      <c r="E84" s="3">
        <v>18.327172922818701</v>
      </c>
      <c r="F84" s="3">
        <v>19.799879328176299</v>
      </c>
      <c r="G84" s="3">
        <v>20.859253667377001</v>
      </c>
      <c r="H84" s="3">
        <v>16.340141504775399</v>
      </c>
      <c r="I84" s="3">
        <v>32.017160914353703</v>
      </c>
      <c r="J84" s="3">
        <v>24.9298725102189</v>
      </c>
      <c r="K84" s="3">
        <v>23.606904340173202</v>
      </c>
      <c r="L84" s="3">
        <v>26.5711065792281</v>
      </c>
      <c r="M84" s="3">
        <v>18.0065970890013</v>
      </c>
      <c r="N84" s="3">
        <v>17.976648403876101</v>
      </c>
    </row>
    <row r="85" spans="1:14" x14ac:dyDescent="0.35">
      <c r="A85" s="2">
        <v>44413</v>
      </c>
      <c r="B85" s="3">
        <v>36.873827808253097</v>
      </c>
      <c r="C85" s="3">
        <v>19.374532213047999</v>
      </c>
      <c r="D85" s="3">
        <v>17.682162549095299</v>
      </c>
      <c r="E85" s="3">
        <v>17.499693559302901</v>
      </c>
      <c r="F85" s="3">
        <v>19.035506677604001</v>
      </c>
      <c r="G85" s="3">
        <v>21.037624493189799</v>
      </c>
      <c r="H85" s="3">
        <v>15.3754170292388</v>
      </c>
      <c r="I85" s="3">
        <v>31.498729838857699</v>
      </c>
      <c r="J85" s="3">
        <v>24.132162776885899</v>
      </c>
      <c r="K85" s="3">
        <v>22.169965963524401</v>
      </c>
      <c r="L85" s="3">
        <v>26.432635067779302</v>
      </c>
      <c r="M85" s="3">
        <v>17.612205969121199</v>
      </c>
      <c r="N85" s="3">
        <v>16.370552517649799</v>
      </c>
    </row>
    <row r="86" spans="1:14" x14ac:dyDescent="0.35">
      <c r="A86" s="2">
        <v>44442</v>
      </c>
      <c r="B86" s="3">
        <v>38.526956743896697</v>
      </c>
      <c r="C86" s="3">
        <v>19.129416859843801</v>
      </c>
      <c r="D86" s="3">
        <v>17.2307850610811</v>
      </c>
      <c r="E86" s="3">
        <v>16.838690885760901</v>
      </c>
      <c r="F86" s="3">
        <v>18.6825471848225</v>
      </c>
      <c r="G86" s="3">
        <v>21.117430391872102</v>
      </c>
      <c r="H86" s="3">
        <v>14.735398077043399</v>
      </c>
      <c r="I86" s="3">
        <v>31.801079302446301</v>
      </c>
      <c r="J86" s="3">
        <v>24.008279662630098</v>
      </c>
      <c r="K86" s="3">
        <v>20.9659896350277</v>
      </c>
      <c r="L86" s="3">
        <v>25.910921233497</v>
      </c>
      <c r="M86" s="3">
        <v>17.573062413492799</v>
      </c>
      <c r="N86" s="3">
        <v>15.5697007485226</v>
      </c>
    </row>
    <row r="87" spans="1:14" x14ac:dyDescent="0.35">
      <c r="A87" s="2">
        <v>44474</v>
      </c>
      <c r="B87" s="3">
        <v>38.7556953052447</v>
      </c>
      <c r="C87" s="3">
        <v>18.4084024292499</v>
      </c>
      <c r="D87" s="3">
        <v>16.387358816531499</v>
      </c>
      <c r="E87" s="3">
        <v>15.8870370504725</v>
      </c>
      <c r="F87" s="3">
        <v>17.534637444765799</v>
      </c>
      <c r="G87" s="3">
        <v>19.984911255002299</v>
      </c>
      <c r="H87" s="3">
        <v>13.8487945626925</v>
      </c>
      <c r="I87" s="3">
        <v>30.151199184812999</v>
      </c>
      <c r="J87" s="3">
        <v>22.954330046360301</v>
      </c>
      <c r="K87" s="3">
        <v>19.461565816588099</v>
      </c>
      <c r="L87" s="3">
        <v>24.084953555052</v>
      </c>
      <c r="M87" s="3">
        <v>16.965071219850302</v>
      </c>
      <c r="N87" s="3">
        <v>14.6484996881572</v>
      </c>
    </row>
    <row r="88" spans="1:14" x14ac:dyDescent="0.35">
      <c r="A88" s="2">
        <v>44505</v>
      </c>
      <c r="B88" s="3">
        <v>39.372523342667698</v>
      </c>
      <c r="C88" s="3">
        <v>18.636976183230701</v>
      </c>
      <c r="D88" s="3">
        <v>16.663784082601001</v>
      </c>
      <c r="E88" s="3">
        <v>15.651709274325899</v>
      </c>
      <c r="F88" s="3">
        <v>17.6625304073096</v>
      </c>
      <c r="G88" s="3">
        <v>20.8484374996188</v>
      </c>
      <c r="H88" s="3">
        <v>13.433582130297699</v>
      </c>
      <c r="I88" s="3">
        <v>32.213712432702899</v>
      </c>
      <c r="J88" s="3">
        <v>23.569741821593801</v>
      </c>
      <c r="K88" s="3">
        <v>18.909624723662098</v>
      </c>
      <c r="L88" s="3">
        <v>24.8817462422519</v>
      </c>
      <c r="M88" s="3">
        <v>16.690951334356999</v>
      </c>
      <c r="N88" s="3">
        <v>14.162422491755899</v>
      </c>
    </row>
    <row r="89" spans="1:14" x14ac:dyDescent="0.35">
      <c r="A89" s="2">
        <v>44533</v>
      </c>
      <c r="B89" s="3">
        <v>37.488566859775702</v>
      </c>
      <c r="C89" s="3">
        <v>17.575416861578798</v>
      </c>
      <c r="D89" s="3">
        <v>15.4860500993552</v>
      </c>
      <c r="E89" s="3">
        <v>14.0789470831735</v>
      </c>
      <c r="F89" s="3">
        <v>16.530499782905299</v>
      </c>
      <c r="G89" s="3">
        <v>20.4227766564508</v>
      </c>
      <c r="H89" s="3">
        <v>12.4710273458915</v>
      </c>
      <c r="I89" s="3">
        <v>30.833505182773798</v>
      </c>
      <c r="J89" s="3">
        <v>22.474526749314499</v>
      </c>
      <c r="K89" s="3">
        <v>17.284165443924302</v>
      </c>
      <c r="L89" s="3">
        <v>22.395513661728501</v>
      </c>
      <c r="M89" s="3">
        <v>16.115371946416701</v>
      </c>
      <c r="N89" s="3">
        <v>12.2946929957655</v>
      </c>
    </row>
    <row r="90" spans="1:14" x14ac:dyDescent="0.35">
      <c r="A90" s="2">
        <v>44566</v>
      </c>
      <c r="B90" s="3">
        <v>39.694046254312397</v>
      </c>
      <c r="C90" s="3">
        <v>18.0633486339078</v>
      </c>
      <c r="D90" s="3">
        <v>15.2784019251917</v>
      </c>
      <c r="E90" s="3">
        <v>14.432154286385799</v>
      </c>
      <c r="F90" s="3">
        <v>16.492637020306301</v>
      </c>
      <c r="G90" s="3">
        <v>21.644928678272301</v>
      </c>
      <c r="H90" s="3">
        <v>12.621877799238099</v>
      </c>
      <c r="I90" s="3">
        <v>30.785491509919101</v>
      </c>
      <c r="J90" s="3">
        <v>22.881179827771401</v>
      </c>
      <c r="K90" s="3">
        <v>17.6676483364284</v>
      </c>
      <c r="L90" s="3">
        <v>22.637347858969001</v>
      </c>
      <c r="M90" s="3">
        <v>17.037946328805099</v>
      </c>
      <c r="N90" s="3">
        <v>12.5216046781717</v>
      </c>
    </row>
    <row r="91" spans="1:14" x14ac:dyDescent="0.35">
      <c r="A91" s="2">
        <v>44596</v>
      </c>
      <c r="B91" s="3">
        <v>37.155230137164097</v>
      </c>
      <c r="C91" s="3">
        <v>16.039336176834201</v>
      </c>
      <c r="D91" s="3">
        <v>15.4053005978925</v>
      </c>
      <c r="E91" s="3">
        <v>13.2834768294268</v>
      </c>
      <c r="F91" s="3">
        <v>15.255594210019799</v>
      </c>
      <c r="G91" s="3">
        <v>19.727882474386401</v>
      </c>
      <c r="H91" s="3">
        <v>12.655281776077301</v>
      </c>
      <c r="I91" s="3">
        <v>27.800375696767102</v>
      </c>
      <c r="J91" s="3">
        <v>21.5223124900856</v>
      </c>
      <c r="K91" s="3">
        <v>16.202816099200199</v>
      </c>
      <c r="L91" s="3">
        <v>19.916775428640602</v>
      </c>
      <c r="M91" s="3">
        <v>12.2284218674495</v>
      </c>
      <c r="N91" s="3">
        <v>11.715804815000199</v>
      </c>
    </row>
    <row r="92" spans="1:14" x14ac:dyDescent="0.35">
      <c r="A92" s="2">
        <v>44624</v>
      </c>
      <c r="B92" s="3">
        <v>35.319449426687299</v>
      </c>
      <c r="C92" s="3">
        <v>15.704104198327</v>
      </c>
      <c r="D92" s="3">
        <v>15.241983480751999</v>
      </c>
      <c r="E92" s="3">
        <v>12.315213633171901</v>
      </c>
      <c r="F92" s="3">
        <v>14.643589751361599</v>
      </c>
      <c r="G92" s="3">
        <v>18.3281041295579</v>
      </c>
      <c r="H92" s="3">
        <v>12.409122246795199</v>
      </c>
      <c r="I92" s="3">
        <v>26.557727858405102</v>
      </c>
      <c r="J92" s="3">
        <v>20.661460352854</v>
      </c>
      <c r="K92" s="3">
        <v>15.234993544216101</v>
      </c>
      <c r="L92" s="3">
        <v>18.1190720837917</v>
      </c>
      <c r="M92" s="3">
        <v>11.518428923040601</v>
      </c>
      <c r="N92" s="3">
        <v>10.4791778418614</v>
      </c>
    </row>
    <row r="93" spans="1:14" x14ac:dyDescent="0.35">
      <c r="A93" s="2">
        <v>44656</v>
      </c>
      <c r="B93" s="3">
        <v>34.762155314047803</v>
      </c>
      <c r="C93" s="3">
        <v>15.802361353859901</v>
      </c>
      <c r="D93" s="3">
        <v>15.0190182588501</v>
      </c>
      <c r="E93" s="3">
        <v>12.4445313677132</v>
      </c>
      <c r="F93" s="3">
        <v>14.5908375082711</v>
      </c>
      <c r="G93" s="3">
        <v>18.655388912266702</v>
      </c>
      <c r="H93" s="3">
        <v>12.3064979459522</v>
      </c>
      <c r="I93" s="3">
        <v>26.810038135415098</v>
      </c>
      <c r="J93" s="3">
        <v>20.678744676622902</v>
      </c>
      <c r="K93" s="3">
        <v>15.189660467982399</v>
      </c>
      <c r="L93" s="3">
        <v>18.578958588115398</v>
      </c>
      <c r="M93" s="3">
        <v>12.182119241243701</v>
      </c>
      <c r="N93" s="3">
        <v>10.5393033553931</v>
      </c>
    </row>
    <row r="94" spans="1:14" x14ac:dyDescent="0.35">
      <c r="A94" s="2">
        <v>44686</v>
      </c>
      <c r="B94" s="3">
        <v>34.775585011311698</v>
      </c>
      <c r="C94" s="3">
        <v>15.3765706768576</v>
      </c>
      <c r="D94" s="3">
        <v>14.4909372451549</v>
      </c>
      <c r="E94" s="3">
        <v>12.133419385808599</v>
      </c>
      <c r="F94" s="3">
        <v>14.321307072801901</v>
      </c>
      <c r="G94" s="3">
        <v>18.361000055555401</v>
      </c>
      <c r="H94" s="3">
        <v>11.9128173919073</v>
      </c>
      <c r="I94" s="3">
        <v>25.744649122478702</v>
      </c>
      <c r="J94" s="3">
        <v>19.988893563586402</v>
      </c>
      <c r="K94" s="3">
        <v>14.68510428746</v>
      </c>
      <c r="L94" s="3">
        <v>18.122570549100701</v>
      </c>
      <c r="M94" s="3">
        <v>12.131116706845299</v>
      </c>
      <c r="N94" s="3">
        <v>10.262894727540999</v>
      </c>
    </row>
    <row r="95" spans="1:14" x14ac:dyDescent="0.35">
      <c r="A95" s="2">
        <v>44715</v>
      </c>
      <c r="B95" s="3">
        <v>33.679915348789102</v>
      </c>
      <c r="C95" s="3">
        <v>15.018466191485899</v>
      </c>
      <c r="D95" s="3">
        <v>14.263986808508699</v>
      </c>
      <c r="E95" s="3">
        <v>12.1395886508631</v>
      </c>
      <c r="F95" s="3">
        <v>14.2563149526805</v>
      </c>
      <c r="G95" s="3">
        <v>18.144834936701901</v>
      </c>
      <c r="H95" s="3">
        <v>11.697043503168301</v>
      </c>
      <c r="I95" s="3">
        <v>25.236945717671599</v>
      </c>
      <c r="J95" s="3">
        <v>19.669517826041702</v>
      </c>
      <c r="K95" s="3">
        <v>14.3780401769879</v>
      </c>
      <c r="L95" s="3">
        <v>18.5384856092261</v>
      </c>
      <c r="M95" s="3">
        <v>13.8639753999406</v>
      </c>
      <c r="N95" s="3">
        <v>9.9698620191019103</v>
      </c>
    </row>
    <row r="96" spans="1:14" x14ac:dyDescent="0.35">
      <c r="A96" s="2">
        <v>44747</v>
      </c>
      <c r="B96" s="3">
        <v>33.009518024320798</v>
      </c>
      <c r="C96" s="3">
        <v>14.061907180251</v>
      </c>
      <c r="D96" s="3">
        <v>13.3689716905991</v>
      </c>
      <c r="E96" s="3">
        <v>11.198183453516799</v>
      </c>
      <c r="F96" s="3">
        <v>13.858065295883</v>
      </c>
      <c r="G96" s="3">
        <v>17.520461715962099</v>
      </c>
      <c r="H96" s="3">
        <v>10.891849545869499</v>
      </c>
      <c r="I96" s="3">
        <v>24.297711899166998</v>
      </c>
      <c r="J96" s="3">
        <v>18.782352609877101</v>
      </c>
      <c r="K96" s="3">
        <v>13.3011877057103</v>
      </c>
      <c r="L96" s="3">
        <v>17.830792391008298</v>
      </c>
      <c r="M96" s="3">
        <v>13.298327769711401</v>
      </c>
      <c r="N96" s="3">
        <v>9.1699785380957994</v>
      </c>
    </row>
    <row r="97" spans="1:14" x14ac:dyDescent="0.35">
      <c r="A97" s="2">
        <v>44778</v>
      </c>
      <c r="B97" s="3">
        <v>33.539052830890697</v>
      </c>
      <c r="C97" s="3">
        <v>14.5158510191603</v>
      </c>
      <c r="D97" s="3">
        <v>13.2356482006498</v>
      </c>
      <c r="E97" s="3">
        <v>11.2822825893904</v>
      </c>
      <c r="F97" s="3">
        <v>13.930106923460601</v>
      </c>
      <c r="G97" s="3">
        <v>18.229397623025701</v>
      </c>
      <c r="H97" s="3">
        <v>10.8441057802161</v>
      </c>
      <c r="I97" s="3">
        <v>25.940074050947601</v>
      </c>
      <c r="J97" s="3">
        <v>19.368605642266299</v>
      </c>
      <c r="K97" s="3">
        <v>13.2580760427594</v>
      </c>
      <c r="L97" s="3">
        <v>19.6490133056496</v>
      </c>
      <c r="M97" s="3">
        <v>14.561459759518099</v>
      </c>
      <c r="N97" s="3">
        <v>8.9263613842417602</v>
      </c>
    </row>
    <row r="98" spans="1:14" x14ac:dyDescent="0.35">
      <c r="A98" s="2">
        <v>44806</v>
      </c>
      <c r="B98" s="3">
        <v>34.272559961336398</v>
      </c>
      <c r="C98" s="3">
        <v>14.130471376196001</v>
      </c>
      <c r="D98" s="3">
        <v>12.770141994763801</v>
      </c>
      <c r="E98" s="3">
        <v>10.794892485824599</v>
      </c>
      <c r="F98" s="3">
        <v>13.669723369457699</v>
      </c>
      <c r="G98" s="3">
        <v>17.901274086306302</v>
      </c>
      <c r="H98" s="3">
        <v>10.275910878028601</v>
      </c>
      <c r="I98" s="3">
        <v>24.488898011538598</v>
      </c>
      <c r="J98" s="3">
        <v>18.543543506463401</v>
      </c>
      <c r="K98" s="3">
        <v>12.5414968858476</v>
      </c>
      <c r="L98" s="3">
        <v>18.444319428014101</v>
      </c>
      <c r="M98" s="3">
        <v>14.4811894667685</v>
      </c>
      <c r="N98" s="3">
        <v>8.5164120764443805</v>
      </c>
    </row>
    <row r="99" spans="1:14" x14ac:dyDescent="0.35">
      <c r="A99" s="2">
        <v>44839</v>
      </c>
      <c r="B99" s="3">
        <v>31.987669435943999</v>
      </c>
      <c r="C99" s="3">
        <v>13.7641799611389</v>
      </c>
      <c r="D99" s="3">
        <v>12.468268539633501</v>
      </c>
      <c r="E99" s="3">
        <v>10.298840201644699</v>
      </c>
      <c r="F99" s="3">
        <v>13.3202923437115</v>
      </c>
      <c r="G99" s="3">
        <v>17.186011688962399</v>
      </c>
      <c r="H99" s="3">
        <v>9.6429266826950695</v>
      </c>
      <c r="I99" s="3">
        <v>23.512610854516101</v>
      </c>
      <c r="J99" s="3">
        <v>17.878230295279</v>
      </c>
      <c r="K99" s="3">
        <v>11.7957597096166</v>
      </c>
      <c r="L99" s="3">
        <v>17.762551358759499</v>
      </c>
      <c r="M99" s="3">
        <v>14.7507267820555</v>
      </c>
      <c r="N99" s="3">
        <v>8.13005958920502</v>
      </c>
    </row>
    <row r="100" spans="1:14" x14ac:dyDescent="0.35">
      <c r="A100" s="2">
        <v>44869</v>
      </c>
      <c r="B100" s="3">
        <v>31.270870535386099</v>
      </c>
      <c r="C100" s="3">
        <v>13.520799388873501</v>
      </c>
      <c r="D100" s="3">
        <v>12.425173543867301</v>
      </c>
      <c r="E100" s="3">
        <v>10.572790090502799</v>
      </c>
      <c r="F100" s="3">
        <v>13.173411126539699</v>
      </c>
      <c r="G100" s="3">
        <v>18.6915925518893</v>
      </c>
      <c r="H100" s="3">
        <v>9.6052821907448998</v>
      </c>
      <c r="I100" s="3">
        <v>22.380172265952101</v>
      </c>
      <c r="J100" s="3">
        <v>17.668321751485902</v>
      </c>
      <c r="K100" s="3">
        <v>11.9132045567871</v>
      </c>
      <c r="L100" s="3">
        <v>17.413983272996699</v>
      </c>
      <c r="M100" s="3">
        <v>13.586734253038999</v>
      </c>
      <c r="N100" s="3">
        <v>8.2530279911071105</v>
      </c>
    </row>
    <row r="101" spans="1:14" x14ac:dyDescent="0.35">
      <c r="A101" s="2">
        <v>44900</v>
      </c>
      <c r="B101" s="3">
        <v>29.915007387426598</v>
      </c>
      <c r="C101" s="3">
        <v>14.4886411493223</v>
      </c>
      <c r="D101" s="3">
        <v>12.725838298473001</v>
      </c>
      <c r="E101" s="3">
        <v>10.964863084147</v>
      </c>
      <c r="F101" s="3">
        <v>13.303145590895101</v>
      </c>
      <c r="G101" s="3">
        <v>19.897654678298</v>
      </c>
      <c r="H101" s="3">
        <v>9.9878761855315794</v>
      </c>
      <c r="I101" s="3">
        <v>23.615635770861001</v>
      </c>
      <c r="J101" s="3">
        <v>18.292812544859402</v>
      </c>
      <c r="K101" s="3">
        <v>12.1306828983312</v>
      </c>
      <c r="L101" s="3">
        <v>18.5752302419356</v>
      </c>
      <c r="M101" s="3">
        <v>14.614998127462901</v>
      </c>
      <c r="N101" s="3">
        <v>7.8391706174754399</v>
      </c>
    </row>
    <row r="102" spans="1:14" x14ac:dyDescent="0.35">
      <c r="A102" s="2">
        <v>44931</v>
      </c>
      <c r="B102" s="3">
        <v>29.4896541731223</v>
      </c>
      <c r="C102" s="3">
        <v>13.7688918888419</v>
      </c>
      <c r="D102" s="3">
        <v>12.0988593219904</v>
      </c>
      <c r="E102" s="3">
        <v>10.9114563132537</v>
      </c>
      <c r="F102" s="3">
        <v>12.596093235180801</v>
      </c>
      <c r="G102" s="3">
        <v>20.6467536994688</v>
      </c>
      <c r="H102" s="3">
        <v>9.7230326572532899</v>
      </c>
      <c r="I102" s="3">
        <v>22.284793376131802</v>
      </c>
      <c r="J102" s="3">
        <v>17.279933062745702</v>
      </c>
      <c r="K102" s="3">
        <v>11.9318239607483</v>
      </c>
      <c r="L102" s="3">
        <v>18.4184195655811</v>
      </c>
      <c r="M102" s="3">
        <v>16.040689880412199</v>
      </c>
      <c r="N102" s="3">
        <v>7.7148591410542302</v>
      </c>
    </row>
    <row r="103" spans="1:14" x14ac:dyDescent="0.35">
      <c r="A103" s="2">
        <v>44960</v>
      </c>
      <c r="B103" s="3">
        <v>30.223410882039499</v>
      </c>
      <c r="C103" s="3">
        <v>14.9855807887684</v>
      </c>
      <c r="D103" s="3">
        <v>12.920473763008401</v>
      </c>
      <c r="E103" s="3">
        <v>11.7593307494523</v>
      </c>
      <c r="F103" s="3">
        <v>13.3921596769831</v>
      </c>
      <c r="G103" s="3">
        <v>20.818385139182599</v>
      </c>
      <c r="H103" s="3">
        <v>10.0982386653981</v>
      </c>
      <c r="I103" s="3">
        <v>26.241355908840401</v>
      </c>
      <c r="J103" s="3">
        <v>18.810014479717299</v>
      </c>
      <c r="K103" s="3">
        <v>13.108084942660501</v>
      </c>
      <c r="L103" s="3">
        <v>19.876085686847301</v>
      </c>
      <c r="M103" s="3">
        <v>27.307187881401099</v>
      </c>
      <c r="N103" s="3">
        <v>8.1886299510881102</v>
      </c>
    </row>
    <row r="104" spans="1:14" x14ac:dyDescent="0.35">
      <c r="A104" s="2">
        <v>44988</v>
      </c>
      <c r="B104" s="3">
        <v>29.485417354161498</v>
      </c>
      <c r="C104" s="3">
        <v>14.2712508232755</v>
      </c>
      <c r="D104" s="3">
        <v>12.6256451851189</v>
      </c>
      <c r="E104" s="3">
        <v>11.3760501465208</v>
      </c>
      <c r="F104" s="3">
        <v>13.6918332516899</v>
      </c>
      <c r="G104" s="3">
        <v>20.687381052026499</v>
      </c>
      <c r="H104" s="3">
        <v>10.264168434919799</v>
      </c>
      <c r="I104" s="3">
        <v>25.3131845487788</v>
      </c>
      <c r="J104" s="3">
        <v>18.109284126540999</v>
      </c>
      <c r="K104" s="3">
        <v>12.9301934572246</v>
      </c>
      <c r="L104" s="3">
        <v>20.660992092137</v>
      </c>
      <c r="M104" s="3">
        <v>25.5959309284219</v>
      </c>
      <c r="N104" s="3">
        <v>8.3207785911434797</v>
      </c>
    </row>
    <row r="105" spans="1:14" x14ac:dyDescent="0.35">
      <c r="A105" s="2">
        <v>45021</v>
      </c>
      <c r="B105" s="3">
        <v>28.852205484571599</v>
      </c>
      <c r="C105" s="3">
        <v>14.281536385520401</v>
      </c>
      <c r="D105" s="3">
        <v>12.649847057305401</v>
      </c>
      <c r="E105" s="3">
        <v>11.358376515491001</v>
      </c>
      <c r="F105" s="3">
        <v>13.619362559852799</v>
      </c>
      <c r="G105" s="3">
        <v>20.3868844644945</v>
      </c>
      <c r="H105" s="3">
        <v>10.293736506283</v>
      </c>
      <c r="I105" s="3">
        <v>25.5833188214046</v>
      </c>
      <c r="J105" s="3">
        <v>18.2200760438683</v>
      </c>
      <c r="K105" s="3">
        <v>13.017125917561501</v>
      </c>
      <c r="L105" s="3">
        <v>20.223164100101901</v>
      </c>
      <c r="M105" s="3">
        <v>24.159437589877001</v>
      </c>
      <c r="N105" s="3">
        <v>8.3012346575885108</v>
      </c>
    </row>
    <row r="106" spans="1:14" x14ac:dyDescent="0.35">
      <c r="A106" s="2">
        <v>45051</v>
      </c>
      <c r="B106" s="3">
        <v>28.356233551294501</v>
      </c>
      <c r="C106" s="3">
        <v>14.322312230491701</v>
      </c>
      <c r="D106" s="3">
        <v>12.806510385081699</v>
      </c>
      <c r="E106" s="3">
        <v>11.3842359903944</v>
      </c>
      <c r="F106" s="3">
        <v>13.8165901284843</v>
      </c>
      <c r="G106" s="3">
        <v>20.29931360474</v>
      </c>
      <c r="H106" s="3">
        <v>10.387223127772099</v>
      </c>
      <c r="I106" s="3">
        <v>25.6826816988101</v>
      </c>
      <c r="J106" s="3">
        <v>18.299084413562099</v>
      </c>
      <c r="K106" s="3">
        <v>13.1973835494956</v>
      </c>
      <c r="L106" s="3">
        <v>19.776093803076598</v>
      </c>
      <c r="M106" s="3">
        <v>23.118784810917798</v>
      </c>
      <c r="N106" s="3">
        <v>8.3490917383898804</v>
      </c>
    </row>
    <row r="107" spans="1:14" x14ac:dyDescent="0.35">
      <c r="A107" s="2">
        <v>45082</v>
      </c>
      <c r="B107" s="3">
        <v>26.759415626074102</v>
      </c>
      <c r="C107" s="3">
        <v>14.385242378665</v>
      </c>
      <c r="D107" s="3">
        <v>12.8744890030114</v>
      </c>
      <c r="E107" s="3">
        <v>11.245682103089299</v>
      </c>
      <c r="F107" s="3">
        <v>14.2817612706079</v>
      </c>
      <c r="G107" s="3">
        <v>19.621545675005901</v>
      </c>
      <c r="H107" s="3">
        <v>10.2932315653497</v>
      </c>
      <c r="I107" s="3">
        <v>26.6021446545065</v>
      </c>
      <c r="J107" s="3">
        <v>18.605678116307399</v>
      </c>
      <c r="K107" s="3">
        <v>13.076250671946401</v>
      </c>
      <c r="L107" s="3">
        <v>19.390823109513999</v>
      </c>
      <c r="M107" s="3">
        <v>21.8874239389507</v>
      </c>
      <c r="N107" s="3">
        <v>8.3940612994044095</v>
      </c>
    </row>
    <row r="108" spans="1:14" x14ac:dyDescent="0.35">
      <c r="A108" s="2">
        <v>45112</v>
      </c>
      <c r="B108" s="3">
        <v>26.043230254767199</v>
      </c>
      <c r="C108" s="3">
        <v>14.6860403063719</v>
      </c>
      <c r="D108" s="3">
        <v>13.0388636631785</v>
      </c>
      <c r="E108" s="3">
        <v>11.219711508219399</v>
      </c>
      <c r="F108" s="3">
        <v>14.670761701369999</v>
      </c>
      <c r="G108" s="3">
        <v>19.1749069461817</v>
      </c>
      <c r="H108" s="3">
        <v>10.311743843033801</v>
      </c>
      <c r="I108" s="3">
        <v>27.345437928960202</v>
      </c>
      <c r="J108" s="3">
        <v>19.1600449894745</v>
      </c>
      <c r="K108" s="3">
        <v>13.2189871215297</v>
      </c>
      <c r="L108" s="3">
        <v>19.196873687042199</v>
      </c>
      <c r="M108" s="3">
        <v>20.6371011476928</v>
      </c>
      <c r="N108" s="3">
        <v>8.6116403943602293</v>
      </c>
    </row>
    <row r="109" spans="1:14" x14ac:dyDescent="0.35">
      <c r="A109" s="2">
        <v>45142</v>
      </c>
      <c r="B109" s="3">
        <v>25.197104982112499</v>
      </c>
      <c r="C109" s="3">
        <v>14.978178529504</v>
      </c>
      <c r="D109" s="3">
        <v>13.413240710846701</v>
      </c>
      <c r="E109" s="3">
        <v>11.213051958937999</v>
      </c>
      <c r="F109" s="3">
        <v>14.5568098529008</v>
      </c>
      <c r="G109" s="3">
        <v>19.026707107467399</v>
      </c>
      <c r="H109" s="3">
        <v>10.5595951539584</v>
      </c>
      <c r="I109" s="3">
        <v>26.555731187558301</v>
      </c>
      <c r="J109" s="3">
        <v>19.378606952175399</v>
      </c>
      <c r="K109" s="3">
        <v>13.2911365973382</v>
      </c>
      <c r="L109" s="3">
        <v>18.727212453094602</v>
      </c>
      <c r="M109" s="3">
        <v>19.238530105377201</v>
      </c>
      <c r="N109" s="3">
        <v>8.3045536066359507</v>
      </c>
    </row>
    <row r="110" spans="1:14" x14ac:dyDescent="0.35">
      <c r="A110" s="2">
        <v>45174</v>
      </c>
      <c r="B110" s="3">
        <v>24.5057002212741</v>
      </c>
      <c r="C110" s="3">
        <v>15.1407340010825</v>
      </c>
      <c r="D110" s="3">
        <v>13.613222429619601</v>
      </c>
      <c r="E110" s="3">
        <v>11.2273463680396</v>
      </c>
      <c r="F110" s="3">
        <v>15.000491058673299</v>
      </c>
      <c r="G110" s="3">
        <v>18.694880556676399</v>
      </c>
      <c r="H110" s="3">
        <v>10.478885611015301</v>
      </c>
      <c r="I110" s="3">
        <v>26.8192532700714</v>
      </c>
      <c r="J110" s="3">
        <v>19.551065921101902</v>
      </c>
      <c r="K110" s="3">
        <v>13.212950174786799</v>
      </c>
      <c r="L110" s="3">
        <v>17.7300551534974</v>
      </c>
      <c r="M110" s="3">
        <v>17.867542813742698</v>
      </c>
      <c r="N110" s="3">
        <v>8.3892602086307306</v>
      </c>
    </row>
    <row r="111" spans="1:14" x14ac:dyDescent="0.35">
      <c r="A111" s="2">
        <v>45204</v>
      </c>
      <c r="B111" s="3">
        <v>23.705308844540198</v>
      </c>
      <c r="C111" s="3">
        <v>14.4800678832079</v>
      </c>
      <c r="D111" s="3">
        <v>13.0691587881789</v>
      </c>
      <c r="E111" s="3">
        <v>10.882919614836799</v>
      </c>
      <c r="F111" s="3">
        <v>14.518789512812299</v>
      </c>
      <c r="G111" s="3">
        <v>18.139825120442101</v>
      </c>
      <c r="H111" s="3">
        <v>10.379597505613599</v>
      </c>
      <c r="I111" s="3">
        <v>25.971331916289401</v>
      </c>
      <c r="J111" s="3">
        <v>18.979641328230802</v>
      </c>
      <c r="K111" s="3">
        <v>12.7882825091679</v>
      </c>
      <c r="L111" s="3">
        <v>16.414280928032401</v>
      </c>
      <c r="M111" s="3">
        <v>16.353996225028801</v>
      </c>
      <c r="N111" s="3">
        <v>8.0737106711415603</v>
      </c>
    </row>
    <row r="112" spans="1:14" x14ac:dyDescent="0.35">
      <c r="A112" s="2">
        <v>45233</v>
      </c>
      <c r="B112" s="3">
        <v>22.814491832974198</v>
      </c>
      <c r="C112" s="3">
        <v>14.880567845816801</v>
      </c>
      <c r="D112" s="3">
        <v>13.4832577920021</v>
      </c>
      <c r="E112" s="3">
        <v>10.911738891519599</v>
      </c>
      <c r="F112" s="3">
        <v>14.8537013387719</v>
      </c>
      <c r="G112" s="3">
        <v>17.781344018141901</v>
      </c>
      <c r="H112" s="3">
        <v>10.5249715971966</v>
      </c>
      <c r="I112" s="3">
        <v>26.3701895183098</v>
      </c>
      <c r="J112" s="3">
        <v>19.5024367173183</v>
      </c>
      <c r="K112" s="3">
        <v>12.8915689941505</v>
      </c>
      <c r="L112" s="3">
        <v>16.208359608248799</v>
      </c>
      <c r="M112" s="3">
        <v>15.939156559059199</v>
      </c>
      <c r="N112" s="3">
        <v>8.2097437390279797</v>
      </c>
    </row>
    <row r="113" spans="1:25" x14ac:dyDescent="0.35">
      <c r="A113" s="2">
        <v>45265</v>
      </c>
      <c r="B113" s="3">
        <v>23.282363056637902</v>
      </c>
      <c r="C113" s="3">
        <v>15.1844974119303</v>
      </c>
      <c r="D113" s="3">
        <v>13.9919596043372</v>
      </c>
      <c r="E113" s="3">
        <v>11.789154297348199</v>
      </c>
      <c r="F113" s="3">
        <v>15.0104619440931</v>
      </c>
      <c r="G113" s="3">
        <v>18.0289299996221</v>
      </c>
      <c r="H113" s="3">
        <v>10.879762264569999</v>
      </c>
      <c r="I113" s="3">
        <v>27.559859623562701</v>
      </c>
      <c r="J113" s="3">
        <v>20.493872782602502</v>
      </c>
      <c r="K113" s="3">
        <v>13.628537153915801</v>
      </c>
      <c r="L113" s="3">
        <v>16.4153553190691</v>
      </c>
      <c r="M113" s="3">
        <v>17.553398999904601</v>
      </c>
      <c r="N113" s="3">
        <v>8.6856267493843493</v>
      </c>
    </row>
    <row r="114" spans="1:25" x14ac:dyDescent="0.35">
      <c r="A114" s="2">
        <v>45296</v>
      </c>
      <c r="B114" s="3">
        <v>23.882163073788</v>
      </c>
      <c r="C114" s="3">
        <v>16.295392503106299</v>
      </c>
      <c r="D114" s="3">
        <v>14.5973041112515</v>
      </c>
      <c r="E114" s="3">
        <v>11.818982583355201</v>
      </c>
      <c r="F114" s="3">
        <v>15.4478087171327</v>
      </c>
      <c r="G114" s="3">
        <v>18.408754570820701</v>
      </c>
      <c r="H114" s="3">
        <v>11.325432568779201</v>
      </c>
      <c r="I114" s="3">
        <v>28.2226103275238</v>
      </c>
      <c r="J114" s="3">
        <v>21.398532591322599</v>
      </c>
      <c r="K114" s="3">
        <v>13.872862437685001</v>
      </c>
      <c r="L114" s="3">
        <v>16.213040802009999</v>
      </c>
      <c r="M114" s="3">
        <v>17.280505074645301</v>
      </c>
      <c r="N114" s="3">
        <v>8.9335681737664796</v>
      </c>
    </row>
    <row r="115" spans="1:25" x14ac:dyDescent="0.35">
      <c r="A115" s="2">
        <v>45327</v>
      </c>
      <c r="B115" s="3">
        <v>23.651104513018101</v>
      </c>
      <c r="C115" s="3">
        <v>16.4429404147936</v>
      </c>
      <c r="D115" s="3">
        <v>14.5254350915224</v>
      </c>
      <c r="E115" s="3">
        <v>12.026595412248099</v>
      </c>
      <c r="F115" s="3">
        <v>16.488799130497299</v>
      </c>
      <c r="G115" s="3">
        <v>18.623312948608799</v>
      </c>
      <c r="H115" s="3">
        <v>11.203715963198899</v>
      </c>
      <c r="I115" s="3">
        <v>29.9212371303758</v>
      </c>
      <c r="J115" s="3">
        <v>22.289584950099599</v>
      </c>
      <c r="K115" s="3">
        <v>14.3659805007039</v>
      </c>
      <c r="L115" s="3">
        <v>17.498279205581401</v>
      </c>
      <c r="M115" s="3">
        <v>14.9167085438377</v>
      </c>
      <c r="N115" s="3">
        <v>9.0385367087940107</v>
      </c>
    </row>
    <row r="116" spans="1:25" x14ac:dyDescent="0.35">
      <c r="A116" s="2">
        <v>45356</v>
      </c>
      <c r="B116" s="3">
        <v>23.718065802632601</v>
      </c>
      <c r="C116" s="3">
        <v>16.608154149139999</v>
      </c>
      <c r="D116" s="3">
        <v>14.882691648924199</v>
      </c>
      <c r="E116" s="3">
        <v>12.5060673998158</v>
      </c>
      <c r="F116" s="3">
        <v>17.084746114157799</v>
      </c>
      <c r="G116" s="3">
        <v>19.170027437577499</v>
      </c>
      <c r="H116" s="3">
        <v>11.4444025831339</v>
      </c>
      <c r="I116" s="3">
        <v>30.2246718491721</v>
      </c>
      <c r="J116" s="3">
        <v>22.729768282818501</v>
      </c>
      <c r="K116" s="3">
        <v>15.4793503200128</v>
      </c>
      <c r="L116" s="3">
        <v>18.4621786999584</v>
      </c>
      <c r="M116" s="3">
        <v>15.7942396257166</v>
      </c>
      <c r="N116" s="3">
        <v>9.3696582454075497</v>
      </c>
    </row>
    <row r="117" spans="1:25" x14ac:dyDescent="0.35">
      <c r="A117" s="2">
        <v>45387</v>
      </c>
      <c r="B117" s="3">
        <v>24.074746218214599</v>
      </c>
      <c r="C117" s="3">
        <v>16.648145960606101</v>
      </c>
      <c r="D117" s="3">
        <v>14.9835670095745</v>
      </c>
      <c r="E117" s="3">
        <v>12.5603226268101</v>
      </c>
      <c r="F117" s="3">
        <v>16.897974185111501</v>
      </c>
      <c r="G117" s="3">
        <v>19.036698083952</v>
      </c>
      <c r="H117" s="3">
        <v>11.5315428177804</v>
      </c>
      <c r="I117" s="3">
        <v>29.947075554604201</v>
      </c>
      <c r="J117" s="3">
        <v>22.6757610891447</v>
      </c>
      <c r="K117" s="3">
        <v>15.4629627651672</v>
      </c>
      <c r="L117" s="3">
        <v>18.402347743892101</v>
      </c>
      <c r="M117" s="3">
        <v>15.9011144358011</v>
      </c>
      <c r="N117" s="3">
        <v>9.4365163112535804</v>
      </c>
    </row>
    <row r="118" spans="1:25" x14ac:dyDescent="0.35">
      <c r="A118" s="2">
        <v>45415</v>
      </c>
      <c r="B118" s="3">
        <v>24.433392258681501</v>
      </c>
      <c r="C118" s="3">
        <v>16.6103671075881</v>
      </c>
      <c r="D118" s="3">
        <v>14.901017356437499</v>
      </c>
      <c r="E118" s="3">
        <v>12.5118041147147</v>
      </c>
      <c r="F118" s="3">
        <v>16.809069181338501</v>
      </c>
      <c r="G118" s="3">
        <v>18.7612254306691</v>
      </c>
      <c r="H118" s="3">
        <v>11.6311374829647</v>
      </c>
      <c r="I118" s="3">
        <v>29.551091813756099</v>
      </c>
      <c r="J118" s="3">
        <v>22.425862361113602</v>
      </c>
      <c r="K118" s="3">
        <v>15.3862351504382</v>
      </c>
      <c r="L118" s="3">
        <v>18.1534152745547</v>
      </c>
      <c r="M118" s="3">
        <v>15.8865962529554</v>
      </c>
      <c r="N118" s="3">
        <v>9.4596972981292602</v>
      </c>
    </row>
    <row r="119" spans="1:25" x14ac:dyDescent="0.35">
      <c r="A119" s="2">
        <v>45448</v>
      </c>
      <c r="B119" s="3">
        <v>24.4606001785743</v>
      </c>
      <c r="C119" s="3">
        <v>16.758022767684</v>
      </c>
      <c r="D119" s="3">
        <v>14.9050797119574</v>
      </c>
      <c r="E119" s="3">
        <v>12.556535754105701</v>
      </c>
      <c r="F119" s="3">
        <v>16.733266018626701</v>
      </c>
      <c r="G119" s="3">
        <v>18.949735247522</v>
      </c>
      <c r="H119" s="3">
        <v>11.6913096459391</v>
      </c>
      <c r="I119" s="3">
        <v>29.816571416657101</v>
      </c>
      <c r="J119" s="3">
        <v>22.605695689330101</v>
      </c>
      <c r="K119" s="3">
        <v>15.379048907453299</v>
      </c>
      <c r="L119" s="3">
        <v>18.4901391199937</v>
      </c>
      <c r="M119" s="3">
        <v>16.112273461098901</v>
      </c>
      <c r="N119" s="3">
        <v>9.5929404424444709</v>
      </c>
    </row>
    <row r="120" spans="1:25" x14ac:dyDescent="0.35">
      <c r="A120" s="2">
        <v>45478</v>
      </c>
      <c r="B120" s="3">
        <v>24.302229896495</v>
      </c>
      <c r="C120" s="3">
        <v>16.946138940463101</v>
      </c>
      <c r="D120" s="3">
        <v>14.8769692259142</v>
      </c>
      <c r="E120" s="3">
        <v>12.5252775773524</v>
      </c>
      <c r="F120" s="3">
        <v>17.0198481326855</v>
      </c>
      <c r="G120" s="3">
        <v>18.7805577103383</v>
      </c>
      <c r="H120" s="3">
        <v>11.709471336484</v>
      </c>
      <c r="I120" s="3">
        <v>30.623031589276</v>
      </c>
      <c r="J120" s="3">
        <v>22.9850338176939</v>
      </c>
      <c r="K120" s="3">
        <v>15.0540088684388</v>
      </c>
      <c r="L120" s="3">
        <v>18.4759536714453</v>
      </c>
      <c r="M120" s="3">
        <v>16.085158860917598</v>
      </c>
      <c r="N120" s="3">
        <v>9.5601887960192098</v>
      </c>
    </row>
    <row r="121" spans="1:25" x14ac:dyDescent="0.35">
      <c r="A121" s="2">
        <v>45509</v>
      </c>
      <c r="B121" s="3">
        <v>25.085037192546999</v>
      </c>
      <c r="C121" s="3">
        <v>16.694669377026699</v>
      </c>
      <c r="D121" s="3">
        <v>14.908315129047701</v>
      </c>
      <c r="E121" s="3">
        <v>12.170301825562801</v>
      </c>
      <c r="F121" s="3">
        <v>14.5166342629698</v>
      </c>
      <c r="G121" s="3">
        <v>18.399245340847099</v>
      </c>
      <c r="H121" s="3">
        <v>11.624672172377</v>
      </c>
      <c r="I121" s="3">
        <v>28.552333926519101</v>
      </c>
      <c r="J121" s="3">
        <v>22.0596326381187</v>
      </c>
      <c r="K121" s="3">
        <v>14.5575379870372</v>
      </c>
      <c r="L121" s="3">
        <v>17.113579023115701</v>
      </c>
      <c r="M121" s="3">
        <v>15.7809440064022</v>
      </c>
      <c r="N121" s="3">
        <v>9.3596848783564397</v>
      </c>
    </row>
    <row r="122" spans="1:25" x14ac:dyDescent="0.35">
      <c r="A122" s="2">
        <v>45534</v>
      </c>
      <c r="B122" s="3">
        <v>26.671738064619301</v>
      </c>
      <c r="C122" s="3">
        <v>17.649618511809201</v>
      </c>
      <c r="D122" s="3">
        <v>15.284391951746599</v>
      </c>
      <c r="E122" s="3">
        <v>12.8578338684747</v>
      </c>
      <c r="F122" s="3">
        <v>16.095667043189099</v>
      </c>
      <c r="G122" s="3">
        <v>19.0606079871642</v>
      </c>
      <c r="H122" s="3">
        <v>12.1503280892052</v>
      </c>
      <c r="I122" s="3">
        <v>29.542606640121999</v>
      </c>
      <c r="J122" s="3">
        <v>22.897490347167299</v>
      </c>
      <c r="K122" s="3">
        <v>15.0634378027274</v>
      </c>
      <c r="L122" s="3">
        <v>17.5433576442211</v>
      </c>
      <c r="M122" s="3">
        <v>17.017475557456699</v>
      </c>
      <c r="N122" s="3">
        <v>9.9996547089080199</v>
      </c>
    </row>
    <row r="124" spans="1:25" x14ac:dyDescent="0.35">
      <c r="A124" s="2" t="s">
        <v>91</v>
      </c>
      <c r="B124" s="3" cm="1">
        <f t="array" ref="B124">MIN(_xlfn._xlws.FILTER(B1:B122, ISNUMBER(B1:B122)))</f>
        <v>17.872677820667899</v>
      </c>
      <c r="C124" s="3" cm="1">
        <f t="array" ref="C124">MIN(_xlfn._xlws.FILTER(C1:C122, ISNUMBER(C1:C122)))</f>
        <v>13.520799388873501</v>
      </c>
      <c r="D124" s="3" cm="1">
        <f t="array" ref="D124">MIN(_xlfn._xlws.FILTER(D1:D122, ISNUMBER(D1:D122)))</f>
        <v>12.0988593219904</v>
      </c>
      <c r="E124" s="3" cm="1">
        <f t="array" ref="E124">MIN(_xlfn._xlws.FILTER(E1:E122, ISNUMBER(E1:E122)))</f>
        <v>10.298840201644699</v>
      </c>
      <c r="F124" s="3" cm="1">
        <f t="array" ref="F124">MIN(_xlfn._xlws.FILTER(F1:F122, ISNUMBER(F1:F122)))</f>
        <v>11.291793147776801</v>
      </c>
      <c r="G124" s="3" cm="1">
        <f t="array" ref="G124">MIN(_xlfn._xlws.FILTER(G1:G122, ISNUMBER(G1:G122)))</f>
        <v>16.4991314313888</v>
      </c>
      <c r="H124" s="3" cm="1">
        <f t="array" ref="H124">MIN(_xlfn._xlws.FILTER(H1:H122, ISNUMBER(H1:H122)))</f>
        <v>9.6052821907448998</v>
      </c>
      <c r="I124" s="3" cm="1">
        <f t="array" ref="I124">MIN(_xlfn._xlws.FILTER(I1:I122, ISNUMBER(I1:I122)))</f>
        <v>17.639035608338698</v>
      </c>
      <c r="J124" s="3" cm="1">
        <f t="array" ref="J124">MIN(_xlfn._xlws.FILTER(J1:J122, ISNUMBER(J1:J122)))</f>
        <v>15.661848882611499</v>
      </c>
      <c r="K124" s="3" cm="1">
        <f t="array" ref="K124">MIN(_xlfn._xlws.FILTER(K1:K122, ISNUMBER(K1:K122)))</f>
        <v>11.7957597096166</v>
      </c>
      <c r="L124" s="3" cm="1">
        <f t="array" ref="L124">MIN(_xlfn._xlws.FILTER(L1:L122, ISNUMBER(L1:L122)))</f>
        <v>14.3128616096014</v>
      </c>
      <c r="M124" s="3" cm="1">
        <f t="array" ref="M124">MIN(_xlfn._xlws.FILTER(M1:M122, ISNUMBER(M1:M122)))</f>
        <v>11.518428923040601</v>
      </c>
      <c r="N124" s="3" cm="1">
        <f t="array" ref="N124">MIN(_xlfn._xlws.FILTER(N1:N122, ISNUMBER(N1:N122)))</f>
        <v>7.7148591410542302</v>
      </c>
    </row>
    <row r="125" spans="1:25" x14ac:dyDescent="0.35">
      <c r="A125" s="2" t="s">
        <v>92</v>
      </c>
      <c r="B125" s="3" cm="1">
        <f t="array" ref="B125">MAX(_xlfn._xlws.FILTER(B1:B122, ISNUMBER(B1:B122)))</f>
        <v>39.694046254312397</v>
      </c>
      <c r="C125" s="3" cm="1">
        <f t="array" ref="C125">MAX(_xlfn._xlws.FILTER(C1:C122, ISNUMBER(C1:C122)))</f>
        <v>23.321699790981601</v>
      </c>
      <c r="D125" s="3" cm="1">
        <f t="array" ref="D125">MAX(_xlfn._xlws.FILTER(D1:D122, ISNUMBER(D1:D122)))</f>
        <v>20.957040244490202</v>
      </c>
      <c r="E125" s="3" cm="1">
        <f t="array" ref="E125">MAX(_xlfn._xlws.FILTER(E1:E122, ISNUMBER(E1:E122)))</f>
        <v>21.91686018323</v>
      </c>
      <c r="F125" s="3" cm="1">
        <f t="array" ref="F125">MAX(_xlfn._xlws.FILTER(F1:F122, ISNUMBER(F1:F122)))</f>
        <v>23.7061061995201</v>
      </c>
      <c r="G125" s="3" cm="1">
        <f t="array" ref="G125">MAX(_xlfn._xlws.FILTER(G1:G122, ISNUMBER(G1:G122)))</f>
        <v>21.997441215425098</v>
      </c>
      <c r="H125" s="3" cm="1">
        <f t="array" ref="H125">MAX(_xlfn._xlws.FILTER(H1:H122, ISNUMBER(H1:H122)))</f>
        <v>19.983351640396599</v>
      </c>
      <c r="I125" s="3" cm="1">
        <f t="array" ref="I125">MAX(_xlfn._xlws.FILTER(I1:I122, ISNUMBER(I1:I122)))</f>
        <v>35.1932531442543</v>
      </c>
      <c r="J125" s="3" cm="1">
        <f t="array" ref="J125">MAX(_xlfn._xlws.FILTER(J1:J122, ISNUMBER(J1:J122)))</f>
        <v>27.1919832093099</v>
      </c>
      <c r="K125" s="3" cm="1">
        <f t="array" ref="K125">MAX(_xlfn._xlws.FILTER(K1:K122, ISNUMBER(K1:K122)))</f>
        <v>28.784610658198599</v>
      </c>
      <c r="L125" s="3" cm="1">
        <f t="array" ref="L125">MAX(_xlfn._xlws.FILTER(L1:L122, ISNUMBER(L1:L122)))</f>
        <v>28.718257066069</v>
      </c>
      <c r="M125" s="3" cm="1">
        <f t="array" ref="M125">MAX(_xlfn._xlws.FILTER(M1:M122, ISNUMBER(M1:M122)))</f>
        <v>27.307187881401099</v>
      </c>
      <c r="N125" s="3" cm="1">
        <f t="array" ref="N125">MAX(_xlfn._xlws.FILTER(N1:N122, ISNUMBER(N1:N122)))</f>
        <v>85.356461563519105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0.58099999999999996</v>
      </c>
      <c r="C127" s="9" cm="1">
        <f t="array" ref="C127">_xlfn.PERCENTRANK.EXC(_xlfn._xlws.FILTER(C1:C122, ISNUMBER(C1:C122)),C121)</f>
        <v>0.65500000000000003</v>
      </c>
      <c r="D127" s="9" cm="1">
        <f t="array" ref="D127">_xlfn.PERCENTRANK.EXC(_xlfn._xlws.FILTER(D1:D122, ISNUMBER(D1:D122)),D121)</f>
        <v>0.33600000000000002</v>
      </c>
      <c r="E127" s="9" cm="1">
        <f t="array" ref="E127">_xlfn.PERCENTRANK.EXC(_xlfn._xlws.FILTER(E1:E122, ISNUMBER(E1:E122)),E121)</f>
        <v>0.188</v>
      </c>
      <c r="F127" s="9" cm="1">
        <f t="array" ref="F127">_xlfn.PERCENTRANK.EXC(_xlfn._xlws.FILTER(F1:F122, ISNUMBER(F1:F122)),F121)</f>
        <v>0.40100000000000002</v>
      </c>
      <c r="G127" s="9" cm="1">
        <f t="array" ref="G127">_xlfn.PERCENTRANK.EXC(_xlfn._xlws.FILTER(G1:G122, ISNUMBER(G1:G122)),G121)</f>
        <v>0.42599999999999999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0.78600000000000003</v>
      </c>
      <c r="J127" s="9" cm="1">
        <f t="array" ref="J127">_xlfn.PERCENTRANK.EXC(_xlfn._xlws.FILTER(J1:J122, ISNUMBER(J1:J122)),J121)</f>
        <v>0.78600000000000003</v>
      </c>
      <c r="K127" s="9" cm="1">
        <f t="array" ref="K127">_xlfn.PERCENTRANK.EXC(_xlfn._xlws.FILTER(K1:K122, ISNUMBER(K1:K122)),K121)</f>
        <v>0.245</v>
      </c>
      <c r="L127" s="9" cm="1">
        <f t="array" ref="L127">_xlfn.PERCENTRANK.EXC(_xlfn._xlws.FILTER(L1:L122, ISNUMBER(L1:L122)),L121)</f>
        <v>0.42599999999999999</v>
      </c>
      <c r="M127" s="9" cm="1">
        <f t="array" ref="M127">_xlfn.PERCENTRANK.EXC(_xlfn._xlws.FILTER(M1:M122, ISNUMBER(M1:M122)),M121)</f>
        <v>0.221</v>
      </c>
      <c r="N127" s="9" cm="1">
        <f t="array" ref="N127">_xlfn.PERCENTRANK.EXC(_xlfn._xlws.FILTER(N1:N122, ISNUMBER(N1:N122)),N121)</f>
        <v>0.17199999999999999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41887</v>
      </c>
      <c r="B2" s="3" cm="1">
        <f t="array" ref="B2:B122">_xll.FDS(B1,"FMA_PE(NTMA,-10AY,0,AM,""PORTAGG"",""MEANR"")")</f>
        <v>17.369672287181899</v>
      </c>
      <c r="C2" s="3" cm="1">
        <f t="array" ref="C2:C122">_xll.FDS(C1,"FMA_PE(NTMA,-10AY,0,AM,""PORTAGG"",""MEANR"")")</f>
        <v>14.8049258179585</v>
      </c>
      <c r="D2" s="3" cm="1">
        <f t="array" ref="D2:D122">_xll.FDS(D1,"FMA_PE(NTMA,-10AY,0,AM,""PORTAGG"",""MEANR"")")</f>
        <v>15.1799267930553</v>
      </c>
      <c r="E2" s="3" cm="1">
        <f t="array" ref="E2:E122">_xll.FDS(E1,"FMA_PE(NTMA,-10AY,0,AM,""PORTAGG"",""MEANR"")")</f>
        <v>12.9073321289977</v>
      </c>
      <c r="F2" s="3" cm="1">
        <f t="array" ref="F2:F122">_xll.FDS(F1,"FMA_PE(NTMA,-10AY,0,AM,""PORTAGG"",""MEANR"")")</f>
        <v>13.734307828191801</v>
      </c>
      <c r="G2" s="3" cm="1">
        <f t="array" ref="G2:G122">_xll.FDS(G1,"FMA_PE(NTMA,-10AY,0,AM,""PORTAGG"",""MEANR"")")</f>
        <v>16.247873761928801</v>
      </c>
      <c r="H2" s="3" cm="1">
        <f t="array" ref="H2:H122">_xll.FDS(H1,"FMA_PE(NTMA,-10AY,0,AM,""PORTAGG"",""MEANR"")")</f>
        <v>13.5299709300625</v>
      </c>
      <c r="I2" s="3" cm="1">
        <f t="array" ref="I2:I122">_xll.FDS(I1,"FMA_PE(NTMA,-10AY,0,AM,""PORTAGG"",""MEANR"")")</f>
        <v>17.8700790044185</v>
      </c>
      <c r="J2" s="3" cm="1">
        <f t="array" ref="J2:J122">_xll.FDS(J1,"FMA_PE(NTMA,-10AY,0,AM,""PORTAGG"",""MEANR"")")</f>
        <v>15.359833641467899</v>
      </c>
      <c r="K2" s="3" cm="1">
        <f t="array" ref="K2:K122">_xll.FDS(K1,"FMA_PE(NTMA,-10AY,0,AM,""PORTAGG"",""MEANR"")")</f>
        <v>13.924614768590899</v>
      </c>
      <c r="L2" s="3" cm="1">
        <f t="array" ref="L2:L122">_xll.FDS(L1,"FMA_PE(NTMA,-10AY,0,AM,""PORTAGG"",""MEANR"")")</f>
        <v>14.745404560434499</v>
      </c>
      <c r="M2" s="3" cm="1">
        <f t="array" ref="M2:M122">_xll.FDS(M1,"FMA_PE(NTMA,-10AY,0,AM,""PORTAGG"",""MEANR"")")</f>
        <v>14.684467873465501</v>
      </c>
      <c r="N2" s="3" cm="1">
        <f t="array" ref="N2:N122">_xll.FDS(N1,"FMA_PE(NTMA,-10AY,0,AM,""PORTAGG"",""MEANR"")")</f>
        <v>14.349262485867801</v>
      </c>
    </row>
    <row r="3" spans="1:14" x14ac:dyDescent="0.35">
      <c r="A3" s="2">
        <v>41915</v>
      </c>
      <c r="B3" s="3">
        <v>17.081729707762602</v>
      </c>
      <c r="C3" s="3">
        <v>13.9080576011534</v>
      </c>
      <c r="D3" s="3">
        <v>14.313503046320299</v>
      </c>
      <c r="E3" s="3">
        <v>12.1334345673536</v>
      </c>
      <c r="F3" s="3">
        <v>13.605547455641</v>
      </c>
      <c r="G3" s="3">
        <v>15.6369396707244</v>
      </c>
      <c r="H3" s="3">
        <v>12.809954481532101</v>
      </c>
      <c r="I3" s="3">
        <v>17.323363884406401</v>
      </c>
      <c r="J3" s="3">
        <v>14.992569331025701</v>
      </c>
      <c r="K3" s="3">
        <v>13.238198788532401</v>
      </c>
      <c r="L3" s="3">
        <v>14.396212173604701</v>
      </c>
      <c r="M3" s="3">
        <v>14.330609895646401</v>
      </c>
      <c r="N3" s="3">
        <v>13.2073275393212</v>
      </c>
    </row>
    <row r="4" spans="1:14" x14ac:dyDescent="0.35">
      <c r="A4" s="2">
        <v>41948</v>
      </c>
      <c r="B4" s="3">
        <v>17.723314608849702</v>
      </c>
      <c r="C4" s="3">
        <v>14.4980506766566</v>
      </c>
      <c r="D4" s="3">
        <v>14.277277105135701</v>
      </c>
      <c r="E4" s="3">
        <v>12.294966209063601</v>
      </c>
      <c r="F4" s="3">
        <v>14.3996818385243</v>
      </c>
      <c r="G4" s="3">
        <v>15.949429672249099</v>
      </c>
      <c r="H4" s="3">
        <v>13.173028772271</v>
      </c>
      <c r="I4" s="3">
        <v>17.642532068454098</v>
      </c>
      <c r="J4" s="3">
        <v>15.516359837631301</v>
      </c>
      <c r="K4" s="3">
        <v>13.143139668524</v>
      </c>
      <c r="L4" s="3">
        <v>14.6227827629028</v>
      </c>
      <c r="M4" s="3">
        <v>15.2793976606638</v>
      </c>
      <c r="N4" s="3">
        <v>12.6388816900282</v>
      </c>
    </row>
    <row r="5" spans="1:14" x14ac:dyDescent="0.35">
      <c r="A5" s="2">
        <v>41978</v>
      </c>
      <c r="B5" s="3">
        <v>18.0535354714861</v>
      </c>
      <c r="C5" s="3">
        <v>13.9789630555931</v>
      </c>
      <c r="D5" s="3">
        <v>14.667250598670901</v>
      </c>
      <c r="E5" s="3">
        <v>13.2537162847636</v>
      </c>
      <c r="F5" s="3">
        <v>14.8041853556246</v>
      </c>
      <c r="G5" s="3">
        <v>16.196279966720699</v>
      </c>
      <c r="H5" s="3">
        <v>13.812321892141901</v>
      </c>
      <c r="I5" s="3">
        <v>18.122075490379601</v>
      </c>
      <c r="J5" s="3">
        <v>15.9668267734917</v>
      </c>
      <c r="K5" s="3">
        <v>14.049576108061199</v>
      </c>
      <c r="L5" s="3">
        <v>15.3083943657787</v>
      </c>
      <c r="M5" s="3">
        <v>15.8227990432284</v>
      </c>
      <c r="N5" s="3">
        <v>13.1702736873067</v>
      </c>
    </row>
    <row r="6" spans="1:14" x14ac:dyDescent="0.35">
      <c r="A6" s="2">
        <v>42009</v>
      </c>
      <c r="B6" s="3">
        <v>18.455037121880601</v>
      </c>
      <c r="C6" s="3">
        <v>14.6395986945001</v>
      </c>
      <c r="D6" s="3">
        <v>15.229016279090001</v>
      </c>
      <c r="E6" s="3">
        <v>12.425186661091701</v>
      </c>
      <c r="F6" s="3">
        <v>14.133573105876</v>
      </c>
      <c r="G6" s="3">
        <v>15.505898105241499</v>
      </c>
      <c r="H6" s="3">
        <v>13.392939476220301</v>
      </c>
      <c r="I6" s="3">
        <v>17.1064211004451</v>
      </c>
      <c r="J6" s="3">
        <v>15.6819149312829</v>
      </c>
      <c r="K6" s="3">
        <v>13.279283758685001</v>
      </c>
      <c r="L6" s="3">
        <v>14.401347965822</v>
      </c>
      <c r="M6" s="3">
        <v>15.508186384960201</v>
      </c>
      <c r="N6" s="3">
        <v>11.714851848671101</v>
      </c>
    </row>
    <row r="7" spans="1:14" x14ac:dyDescent="0.35">
      <c r="A7" s="2">
        <v>42040</v>
      </c>
      <c r="B7" s="3">
        <v>19.190998521791901</v>
      </c>
      <c r="C7" s="3">
        <v>15.877533268497</v>
      </c>
      <c r="D7" s="3">
        <v>17.064314637377802</v>
      </c>
      <c r="E7" s="3">
        <v>14.2352649551132</v>
      </c>
      <c r="F7" s="3">
        <v>13.9994813375483</v>
      </c>
      <c r="G7" s="3">
        <v>16.7293908128553</v>
      </c>
      <c r="H7" s="3">
        <v>15.411004347740301</v>
      </c>
      <c r="I7" s="3">
        <v>17.370560186495801</v>
      </c>
      <c r="J7" s="3">
        <v>16.587864673597799</v>
      </c>
      <c r="K7" s="3">
        <v>15.659287335998799</v>
      </c>
      <c r="L7" s="3">
        <v>15.699286795736199</v>
      </c>
      <c r="M7" s="3">
        <v>16.368662893431601</v>
      </c>
      <c r="N7" s="3">
        <v>14.276731512587</v>
      </c>
    </row>
    <row r="8" spans="1:14" x14ac:dyDescent="0.35">
      <c r="A8" s="2">
        <v>42068</v>
      </c>
      <c r="B8" s="3">
        <v>19.156753897987599</v>
      </c>
      <c r="C8" s="3">
        <v>16.186208477485</v>
      </c>
      <c r="D8" s="3">
        <v>17.3638021419852</v>
      </c>
      <c r="E8" s="3">
        <v>14.9365712265128</v>
      </c>
      <c r="F8" s="3">
        <v>15.1180282721261</v>
      </c>
      <c r="G8" s="3">
        <v>17.4956314920552</v>
      </c>
      <c r="H8" s="3">
        <v>15.732171253244401</v>
      </c>
      <c r="I8" s="3">
        <v>18.105906198843599</v>
      </c>
      <c r="J8" s="3">
        <v>16.8600893209594</v>
      </c>
      <c r="K8" s="3">
        <v>16.4152067841638</v>
      </c>
      <c r="L8" s="3">
        <v>17.242530421468999</v>
      </c>
      <c r="M8" s="3">
        <v>17.1058089797916</v>
      </c>
      <c r="N8" s="3">
        <v>15.425732407404199</v>
      </c>
    </row>
    <row r="9" spans="1:14" x14ac:dyDescent="0.35">
      <c r="A9" s="2">
        <v>42096</v>
      </c>
      <c r="B9" s="3">
        <v>18.4899205739579</v>
      </c>
      <c r="C9" s="3">
        <v>16.2523775221701</v>
      </c>
      <c r="D9" s="3">
        <v>17.097597827314299</v>
      </c>
      <c r="E9" s="3">
        <v>15.401928977175</v>
      </c>
      <c r="F9" s="3">
        <v>15.3071373737643</v>
      </c>
      <c r="G9" s="3">
        <v>17.700005445857901</v>
      </c>
      <c r="H9" s="3">
        <v>15.477416127627899</v>
      </c>
      <c r="I9" s="3">
        <v>17.593070299862401</v>
      </c>
      <c r="J9" s="3">
        <v>16.4721081381795</v>
      </c>
      <c r="K9" s="3">
        <v>16.6037523299544</v>
      </c>
      <c r="L9" s="3">
        <v>17.294174076805898</v>
      </c>
      <c r="M9" s="3">
        <v>17.021679845371601</v>
      </c>
      <c r="N9" s="3">
        <v>15.938831017770701</v>
      </c>
    </row>
    <row r="10" spans="1:14" x14ac:dyDescent="0.35">
      <c r="A10" s="2">
        <v>42129</v>
      </c>
      <c r="B10" s="3">
        <v>18.3172700470191</v>
      </c>
      <c r="C10" s="3">
        <v>16.326793022267399</v>
      </c>
      <c r="D10" s="3">
        <v>17.1755769811802</v>
      </c>
      <c r="E10" s="3">
        <v>14.351921044674601</v>
      </c>
      <c r="F10" s="3">
        <v>15.639890115921601</v>
      </c>
      <c r="G10" s="3">
        <v>17.6094835115092</v>
      </c>
      <c r="H10" s="3">
        <v>15.9016913487224</v>
      </c>
      <c r="I10" s="3">
        <v>17.717572392109702</v>
      </c>
      <c r="J10" s="3">
        <v>16.532657003447799</v>
      </c>
      <c r="K10" s="3">
        <v>16.044649795557898</v>
      </c>
      <c r="L10" s="3">
        <v>16.627746870431999</v>
      </c>
      <c r="M10" s="3">
        <v>15.4991720771938</v>
      </c>
      <c r="N10" s="3">
        <v>15.471909134426699</v>
      </c>
    </row>
    <row r="11" spans="1:14" x14ac:dyDescent="0.35">
      <c r="A11" s="2">
        <v>42160</v>
      </c>
      <c r="B11" s="3">
        <v>18.362040654334599</v>
      </c>
      <c r="C11" s="3">
        <v>15.126346565409101</v>
      </c>
      <c r="D11" s="3">
        <v>16.487853918870499</v>
      </c>
      <c r="E11" s="3">
        <v>13.7602464332273</v>
      </c>
      <c r="F11" s="3">
        <v>16.1572551168506</v>
      </c>
      <c r="G11" s="3">
        <v>17.355730595688499</v>
      </c>
      <c r="H11" s="3">
        <v>15.565755746979701</v>
      </c>
      <c r="I11" s="3">
        <v>17.855331423085001</v>
      </c>
      <c r="J11" s="3">
        <v>16.4047314613622</v>
      </c>
      <c r="K11" s="3">
        <v>15.7766711185196</v>
      </c>
      <c r="L11" s="3">
        <v>16.4798089120771</v>
      </c>
      <c r="M11" s="3">
        <v>16.029086457872001</v>
      </c>
      <c r="N11" s="3">
        <v>15.176110856338299</v>
      </c>
    </row>
    <row r="12" spans="1:14" x14ac:dyDescent="0.35">
      <c r="A12" s="2">
        <v>42187</v>
      </c>
      <c r="B12" s="3">
        <v>18.228977258252399</v>
      </c>
      <c r="C12" s="3">
        <v>15.484137540631099</v>
      </c>
      <c r="D12" s="3">
        <v>15.9393195822104</v>
      </c>
      <c r="E12" s="3">
        <v>13.519098478916799</v>
      </c>
      <c r="F12" s="3">
        <v>15.540953649367101</v>
      </c>
      <c r="G12" s="3">
        <v>17.041634530551001</v>
      </c>
      <c r="H12" s="3">
        <v>15.1399987260779</v>
      </c>
      <c r="I12" s="3">
        <v>17.621617023977699</v>
      </c>
      <c r="J12" s="3">
        <v>16.216784793952801</v>
      </c>
      <c r="K12" s="3">
        <v>15.323708489622801</v>
      </c>
      <c r="L12" s="3">
        <v>16.320336337111801</v>
      </c>
      <c r="M12" s="3">
        <v>15.585678649782899</v>
      </c>
      <c r="N12" s="3">
        <v>14.8304003267738</v>
      </c>
    </row>
    <row r="13" spans="1:14" x14ac:dyDescent="0.35">
      <c r="A13" s="2">
        <v>42221</v>
      </c>
      <c r="B13" s="3">
        <v>18.483807136153299</v>
      </c>
      <c r="C13" s="3">
        <v>15.6665924535071</v>
      </c>
      <c r="D13" s="3">
        <v>15.6818209448109</v>
      </c>
      <c r="E13" s="3">
        <v>14.090236171949201</v>
      </c>
      <c r="F13" s="3">
        <v>15.5494451399494</v>
      </c>
      <c r="G13" s="3">
        <v>17.838673868543101</v>
      </c>
      <c r="H13" s="3">
        <v>15.6091592331129</v>
      </c>
      <c r="I13" s="3">
        <v>18.6459225076207</v>
      </c>
      <c r="J13" s="3">
        <v>16.393244357045202</v>
      </c>
      <c r="K13" s="3">
        <v>16.0517632671718</v>
      </c>
      <c r="L13" s="3">
        <v>17.0357526193647</v>
      </c>
      <c r="M13" s="3">
        <v>16.031822284370701</v>
      </c>
      <c r="N13" s="3">
        <v>15.666935177964399</v>
      </c>
    </row>
    <row r="14" spans="1:14" x14ac:dyDescent="0.35">
      <c r="A14" s="2">
        <v>42251</v>
      </c>
      <c r="B14" s="3">
        <v>17.201582431403299</v>
      </c>
      <c r="C14" s="3">
        <v>13.999494154228</v>
      </c>
      <c r="D14" s="3">
        <v>14.501702845761001</v>
      </c>
      <c r="E14" s="3">
        <v>12.1909707472067</v>
      </c>
      <c r="F14" s="3">
        <v>13.330865773667099</v>
      </c>
      <c r="G14" s="3">
        <v>16.2301395906278</v>
      </c>
      <c r="H14" s="3">
        <v>13.877903735428299</v>
      </c>
      <c r="I14" s="3">
        <v>16.8907951485815</v>
      </c>
      <c r="J14" s="3">
        <v>14.9541919634132</v>
      </c>
      <c r="K14" s="3">
        <v>13.9508657899878</v>
      </c>
      <c r="L14" s="3">
        <v>14.666453654185201</v>
      </c>
      <c r="M14" s="3">
        <v>14.533771387087601</v>
      </c>
      <c r="N14" s="3">
        <v>14.0801466921182</v>
      </c>
    </row>
    <row r="15" spans="1:14" x14ac:dyDescent="0.35">
      <c r="A15" s="2">
        <v>42282</v>
      </c>
      <c r="B15" s="3">
        <v>17.075658866385101</v>
      </c>
      <c r="C15" s="3">
        <v>14.590195793589499</v>
      </c>
      <c r="D15" s="3">
        <v>14.6774281657072</v>
      </c>
      <c r="E15" s="3">
        <v>12.1229681225857</v>
      </c>
      <c r="F15" s="3">
        <v>13.468391306150499</v>
      </c>
      <c r="G15" s="3">
        <v>16.397720140498102</v>
      </c>
      <c r="H15" s="3">
        <v>14.8873079925367</v>
      </c>
      <c r="I15" s="3">
        <v>17.424952305428999</v>
      </c>
      <c r="J15" s="3">
        <v>15.4902748292761</v>
      </c>
      <c r="K15" s="3">
        <v>14.3444048056197</v>
      </c>
      <c r="L15" s="3">
        <v>14.797853880327599</v>
      </c>
      <c r="M15" s="3">
        <v>14.635837362432</v>
      </c>
      <c r="N15" s="3">
        <v>14.448700819683999</v>
      </c>
    </row>
    <row r="16" spans="1:14" x14ac:dyDescent="0.35">
      <c r="A16" s="2">
        <v>42313</v>
      </c>
      <c r="B16" s="3">
        <v>18.248198061998</v>
      </c>
      <c r="C16" s="3">
        <v>14.9032555357233</v>
      </c>
      <c r="D16" s="3">
        <v>14.7996839717919</v>
      </c>
      <c r="E16" s="3">
        <v>13.482599458795301</v>
      </c>
      <c r="F16" s="3">
        <v>14.361348667910301</v>
      </c>
      <c r="G16" s="3">
        <v>17.085005318399901</v>
      </c>
      <c r="H16" s="3">
        <v>15.3373075385595</v>
      </c>
      <c r="I16" s="3">
        <v>18.852242278299201</v>
      </c>
      <c r="J16" s="3">
        <v>16.478926842662801</v>
      </c>
      <c r="K16" s="3">
        <v>15.3888471364028</v>
      </c>
      <c r="L16" s="3">
        <v>16.046623358561899</v>
      </c>
      <c r="M16" s="3">
        <v>15.7086963918106</v>
      </c>
      <c r="N16" s="3">
        <v>14.702979902770601</v>
      </c>
    </row>
    <row r="17" spans="1:14" x14ac:dyDescent="0.35">
      <c r="A17" s="2">
        <v>42342</v>
      </c>
      <c r="B17" s="3">
        <v>18.187763749564901</v>
      </c>
      <c r="C17" s="3">
        <v>15.064781264345999</v>
      </c>
      <c r="D17" s="3">
        <v>14.511625669886399</v>
      </c>
      <c r="E17" s="3">
        <v>13.4161150303784</v>
      </c>
      <c r="F17" s="3">
        <v>14.4319964693314</v>
      </c>
      <c r="G17" s="3">
        <v>16.832632172650399</v>
      </c>
      <c r="H17" s="3">
        <v>15.088114860837999</v>
      </c>
      <c r="I17" s="3">
        <v>18.834437339354299</v>
      </c>
      <c r="J17" s="3">
        <v>16.3317084868427</v>
      </c>
      <c r="K17" s="3">
        <v>14.7690731045913</v>
      </c>
      <c r="L17" s="3">
        <v>15.7565480733989</v>
      </c>
      <c r="M17" s="3">
        <v>15.301358425341</v>
      </c>
      <c r="N17" s="3">
        <v>14.540204273177199</v>
      </c>
    </row>
    <row r="18" spans="1:14" x14ac:dyDescent="0.35">
      <c r="A18" s="2">
        <v>42374</v>
      </c>
      <c r="B18" s="3">
        <v>18.1086898875024</v>
      </c>
      <c r="C18" s="3">
        <v>15.3861576202588</v>
      </c>
      <c r="D18" s="3">
        <v>14.0029198821689</v>
      </c>
      <c r="E18" s="3">
        <v>12.803071530488699</v>
      </c>
      <c r="F18" s="3">
        <v>13.6483846810634</v>
      </c>
      <c r="G18" s="3">
        <v>16.559544290671099</v>
      </c>
      <c r="H18" s="3">
        <v>14.924619975776199</v>
      </c>
      <c r="I18" s="3">
        <v>18.002233950486399</v>
      </c>
      <c r="J18" s="3">
        <v>15.7689703310886</v>
      </c>
      <c r="K18" s="3">
        <v>14.213968950135699</v>
      </c>
      <c r="L18" s="3">
        <v>15.1019911894724</v>
      </c>
      <c r="M18" s="3">
        <v>14.349472033319801</v>
      </c>
      <c r="N18" s="3">
        <v>14.1710635588716</v>
      </c>
    </row>
    <row r="19" spans="1:14" x14ac:dyDescent="0.35">
      <c r="A19" s="2">
        <v>42405</v>
      </c>
      <c r="B19" s="3">
        <v>17.3443307412184</v>
      </c>
      <c r="C19" s="3">
        <v>15.2458777697315</v>
      </c>
      <c r="D19" s="3">
        <v>14.5780205643591</v>
      </c>
      <c r="E19" s="3">
        <v>11.7522985987955</v>
      </c>
      <c r="F19" s="3">
        <v>12.565981434683099</v>
      </c>
      <c r="G19" s="3">
        <v>16.197953342408599</v>
      </c>
      <c r="H19" s="3">
        <v>15.1307915439873</v>
      </c>
      <c r="I19" s="3">
        <v>16.271578394694899</v>
      </c>
      <c r="J19" s="3">
        <v>15.5099438140132</v>
      </c>
      <c r="K19" s="3">
        <v>13.674557435682001</v>
      </c>
      <c r="L19" s="3">
        <v>14.443677313746599</v>
      </c>
      <c r="M19" s="3">
        <v>14.6405935831534</v>
      </c>
      <c r="N19" s="3">
        <v>12.349132487544701</v>
      </c>
    </row>
    <row r="20" spans="1:14" x14ac:dyDescent="0.35">
      <c r="A20" s="2">
        <v>42433</v>
      </c>
      <c r="B20" s="3">
        <v>18.012496664895099</v>
      </c>
      <c r="C20" s="3">
        <v>15.8199453818539</v>
      </c>
      <c r="D20" s="3">
        <v>15.312131557906699</v>
      </c>
      <c r="E20" s="3">
        <v>12.566368942375901</v>
      </c>
      <c r="F20" s="3">
        <v>13.091878747046399</v>
      </c>
      <c r="G20" s="3">
        <v>16.5832884320209</v>
      </c>
      <c r="H20" s="3">
        <v>16.0190635420138</v>
      </c>
      <c r="I20" s="3">
        <v>17.3457942482943</v>
      </c>
      <c r="J20" s="3">
        <v>15.516736353630501</v>
      </c>
      <c r="K20" s="3">
        <v>14.552085821400899</v>
      </c>
      <c r="L20" s="3">
        <v>15.1896219004673</v>
      </c>
      <c r="M20" s="3">
        <v>15.5575452499885</v>
      </c>
      <c r="N20" s="3">
        <v>13.225005785316499</v>
      </c>
    </row>
    <row r="21" spans="1:14" x14ac:dyDescent="0.35">
      <c r="A21" s="2">
        <v>42465</v>
      </c>
      <c r="B21" s="3">
        <v>18.4194166746286</v>
      </c>
      <c r="C21" s="3">
        <v>15.152010953271599</v>
      </c>
      <c r="D21" s="3">
        <v>15.672789588267401</v>
      </c>
      <c r="E21" s="3">
        <v>12.2423688398059</v>
      </c>
      <c r="F21" s="3">
        <v>12.0656487517383</v>
      </c>
      <c r="G21" s="3">
        <v>16.224703675469499</v>
      </c>
      <c r="H21" s="3">
        <v>15.7953874546323</v>
      </c>
      <c r="I21" s="3">
        <v>17.806039530161598</v>
      </c>
      <c r="J21" s="3">
        <v>16.500463546018398</v>
      </c>
      <c r="K21" s="3">
        <v>13.906656194175699</v>
      </c>
      <c r="L21" s="3">
        <v>14.948638849845899</v>
      </c>
      <c r="M21" s="3">
        <v>14.707412172686301</v>
      </c>
      <c r="N21" s="3">
        <v>12.3680883338195</v>
      </c>
    </row>
    <row r="22" spans="1:14" x14ac:dyDescent="0.35">
      <c r="A22" s="2">
        <v>42495</v>
      </c>
      <c r="B22" s="3">
        <v>18.997931297852301</v>
      </c>
      <c r="C22" s="3">
        <v>16.386760557409598</v>
      </c>
      <c r="D22" s="3">
        <v>16.199568470017201</v>
      </c>
      <c r="E22" s="3">
        <v>12.3907026407075</v>
      </c>
      <c r="F22" s="3">
        <v>12.4626617588849</v>
      </c>
      <c r="G22" s="3">
        <v>16.307884482354801</v>
      </c>
      <c r="H22" s="3">
        <v>15.723584635796801</v>
      </c>
      <c r="I22" s="3">
        <v>17.319170641026499</v>
      </c>
      <c r="J22" s="3">
        <v>16.522677016730398</v>
      </c>
      <c r="K22" s="3">
        <v>14.1702284965468</v>
      </c>
      <c r="L22" s="3">
        <v>14.650119892778999</v>
      </c>
      <c r="M22" s="3">
        <v>14.782647423517099</v>
      </c>
      <c r="N22" s="3">
        <v>12.920272445036099</v>
      </c>
    </row>
    <row r="23" spans="1:14" x14ac:dyDescent="0.35">
      <c r="A23" s="2">
        <v>42524</v>
      </c>
      <c r="B23" s="3">
        <v>19.492970960307701</v>
      </c>
      <c r="C23" s="3">
        <v>16.2996290566753</v>
      </c>
      <c r="D23" s="3">
        <v>16.726739491341402</v>
      </c>
      <c r="E23" s="3">
        <v>12.5002303711458</v>
      </c>
      <c r="F23" s="3">
        <v>13.4176105000418</v>
      </c>
      <c r="G23" s="3">
        <v>17.057655553676199</v>
      </c>
      <c r="H23" s="3">
        <v>15.774831287017999</v>
      </c>
      <c r="I23" s="3">
        <v>17.9437090657512</v>
      </c>
      <c r="J23" s="3">
        <v>16.592496624068598</v>
      </c>
      <c r="K23" s="3">
        <v>14.318296073521401</v>
      </c>
      <c r="L23" s="3">
        <v>15.0861469584859</v>
      </c>
      <c r="M23" s="3">
        <v>14.7761017947686</v>
      </c>
      <c r="N23" s="3">
        <v>12.7778702479836</v>
      </c>
    </row>
    <row r="24" spans="1:14" x14ac:dyDescent="0.35">
      <c r="A24" s="2">
        <v>42556</v>
      </c>
      <c r="B24" s="3">
        <v>19.173672971339101</v>
      </c>
      <c r="C24" s="3">
        <v>15.925799355125701</v>
      </c>
      <c r="D24" s="3">
        <v>16.439228529482701</v>
      </c>
      <c r="E24" s="3">
        <v>11.7722163051632</v>
      </c>
      <c r="F24" s="3">
        <v>12.734429635568899</v>
      </c>
      <c r="G24" s="3">
        <v>16.5484361114306</v>
      </c>
      <c r="H24" s="3">
        <v>15.861964899726599</v>
      </c>
      <c r="I24" s="3">
        <v>17.586216883038201</v>
      </c>
      <c r="J24" s="3">
        <v>16.404406137931499</v>
      </c>
      <c r="K24" s="3">
        <v>13.3469552337206</v>
      </c>
      <c r="L24" s="3">
        <v>13.8991625299682</v>
      </c>
      <c r="M24" s="3">
        <v>14.2501226277518</v>
      </c>
      <c r="N24" s="3">
        <v>11.4850100050776</v>
      </c>
    </row>
    <row r="25" spans="1:14" x14ac:dyDescent="0.35">
      <c r="A25" s="2">
        <v>42587</v>
      </c>
      <c r="B25" s="3">
        <v>20.126599907753601</v>
      </c>
      <c r="C25" s="3">
        <v>16.564086569474501</v>
      </c>
      <c r="D25" s="3">
        <v>16.449096139064402</v>
      </c>
      <c r="E25" s="3">
        <v>12.764414883922999</v>
      </c>
      <c r="F25" s="3">
        <v>12.9886030719345</v>
      </c>
      <c r="G25" s="3">
        <v>17.302769245194298</v>
      </c>
      <c r="H25" s="3">
        <v>16.163614253590101</v>
      </c>
      <c r="I25" s="3">
        <v>18.8563992192482</v>
      </c>
      <c r="J25" s="3">
        <v>17.006375389461301</v>
      </c>
      <c r="K25" s="3">
        <v>13.969428040445299</v>
      </c>
      <c r="L25" s="3">
        <v>14.6759983798178</v>
      </c>
      <c r="M25" s="3">
        <v>15.139774064396001</v>
      </c>
      <c r="N25" s="3">
        <v>12.5622974644577</v>
      </c>
    </row>
    <row r="26" spans="1:14" x14ac:dyDescent="0.35">
      <c r="A26" s="2">
        <v>42615</v>
      </c>
      <c r="B26" s="3">
        <v>20.6958794495932</v>
      </c>
      <c r="C26" s="3">
        <v>16.209943809243299</v>
      </c>
      <c r="D26" s="3">
        <v>16.442436133462898</v>
      </c>
      <c r="E26" s="3">
        <v>13.0598123735016</v>
      </c>
      <c r="F26" s="3">
        <v>13.636063568928</v>
      </c>
      <c r="G26" s="3">
        <v>17.441950034232502</v>
      </c>
      <c r="H26" s="3">
        <v>16.273392913453801</v>
      </c>
      <c r="I26" s="3">
        <v>18.589342164540799</v>
      </c>
      <c r="J26" s="3">
        <v>16.835398779399501</v>
      </c>
      <c r="K26" s="3">
        <v>14.265122056874</v>
      </c>
      <c r="L26" s="3">
        <v>15.3407069268504</v>
      </c>
      <c r="M26" s="3">
        <v>15.646165017013701</v>
      </c>
      <c r="N26" s="3">
        <v>12.5206266110849</v>
      </c>
    </row>
    <row r="27" spans="1:14" x14ac:dyDescent="0.35">
      <c r="A27" s="2">
        <v>42648</v>
      </c>
      <c r="B27" s="3">
        <v>20.006768918043299</v>
      </c>
      <c r="C27" s="3">
        <v>16.2668880103157</v>
      </c>
      <c r="D27" s="3">
        <v>15.9885937063095</v>
      </c>
      <c r="E27" s="3">
        <v>12.969862809017201</v>
      </c>
      <c r="F27" s="3">
        <v>13.4776161649554</v>
      </c>
      <c r="G27" s="3">
        <v>17.169762074135399</v>
      </c>
      <c r="H27" s="3">
        <v>15.8774240566178</v>
      </c>
      <c r="I27" s="3">
        <v>18.627460347722199</v>
      </c>
      <c r="J27" s="3">
        <v>16.563952541944101</v>
      </c>
      <c r="K27" s="3">
        <v>13.9628115754467</v>
      </c>
      <c r="L27" s="3">
        <v>15.0415037998551</v>
      </c>
      <c r="M27" s="3">
        <v>15.884437179210501</v>
      </c>
      <c r="N27" s="3">
        <v>11.7976073006032</v>
      </c>
    </row>
    <row r="28" spans="1:14" x14ac:dyDescent="0.35">
      <c r="A28" s="2">
        <v>42678</v>
      </c>
      <c r="B28" s="3">
        <v>18.2150531619003</v>
      </c>
      <c r="C28" s="3">
        <v>15.378315555920301</v>
      </c>
      <c r="D28" s="3">
        <v>15.4998692488029</v>
      </c>
      <c r="E28" s="3">
        <v>12.429103245020601</v>
      </c>
      <c r="F28" s="3">
        <v>13.3340396907029</v>
      </c>
      <c r="G28" s="3">
        <v>16.0822832120136</v>
      </c>
      <c r="H28" s="3">
        <v>14.352261954609901</v>
      </c>
      <c r="I28" s="3">
        <v>17.6296222986152</v>
      </c>
      <c r="J28" s="3">
        <v>15.9314009319239</v>
      </c>
      <c r="K28" s="3">
        <v>13.5104488661513</v>
      </c>
      <c r="L28" s="3">
        <v>14.2561430437559</v>
      </c>
      <c r="M28" s="3">
        <v>15.466357740437999</v>
      </c>
      <c r="N28" s="3">
        <v>11.4746380817115</v>
      </c>
    </row>
    <row r="29" spans="1:14" x14ac:dyDescent="0.35">
      <c r="A29" s="2">
        <v>42709</v>
      </c>
      <c r="B29" s="3">
        <v>18.505301261798799</v>
      </c>
      <c r="C29" s="3">
        <v>15.5569706566195</v>
      </c>
      <c r="D29" s="3">
        <v>15.862387261861301</v>
      </c>
      <c r="E29" s="3">
        <v>12.8053232263012</v>
      </c>
      <c r="F29" s="3">
        <v>14.4670322392326</v>
      </c>
      <c r="G29" s="3">
        <v>16.286982048402599</v>
      </c>
      <c r="H29" s="3">
        <v>14.169496286042699</v>
      </c>
      <c r="I29" s="3">
        <v>17.887110030351899</v>
      </c>
      <c r="J29" s="3">
        <v>16.6997944747866</v>
      </c>
      <c r="K29" s="3">
        <v>13.900045318407001</v>
      </c>
      <c r="L29" s="3">
        <v>14.3668755881379</v>
      </c>
      <c r="M29" s="3">
        <v>16.0905986007925</v>
      </c>
      <c r="N29" s="3">
        <v>11.9894732794686</v>
      </c>
    </row>
    <row r="30" spans="1:14" x14ac:dyDescent="0.35">
      <c r="A30" s="2">
        <v>42740</v>
      </c>
      <c r="B30" s="3">
        <v>18.788063620213698</v>
      </c>
      <c r="C30" s="3">
        <v>16.030064678677999</v>
      </c>
      <c r="D30" s="3">
        <v>15.9791153070533</v>
      </c>
      <c r="E30" s="3">
        <v>13.740379748840899</v>
      </c>
      <c r="F30" s="3">
        <v>14.9734055165735</v>
      </c>
      <c r="G30" s="3">
        <v>17.156972383623401</v>
      </c>
      <c r="H30" s="3">
        <v>14.4820226515023</v>
      </c>
      <c r="I30" s="3">
        <v>18.401371084367799</v>
      </c>
      <c r="J30" s="3">
        <v>17.013512806670199</v>
      </c>
      <c r="K30" s="3">
        <v>14.6658600217492</v>
      </c>
      <c r="L30" s="3">
        <v>15.070482214667001</v>
      </c>
      <c r="M30" s="3">
        <v>16.4660857743207</v>
      </c>
      <c r="N30" s="3">
        <v>13.715989545805</v>
      </c>
    </row>
    <row r="31" spans="1:14" x14ac:dyDescent="0.35">
      <c r="A31" s="2">
        <v>42769</v>
      </c>
      <c r="B31" s="3">
        <v>19.097519727308299</v>
      </c>
      <c r="C31" s="3">
        <v>15.604276382216399</v>
      </c>
      <c r="D31" s="3">
        <v>16.033292390716699</v>
      </c>
      <c r="E31" s="3">
        <v>13.6655992190853</v>
      </c>
      <c r="F31" s="3">
        <v>14.2633100796732</v>
      </c>
      <c r="G31" s="3">
        <v>17.204900401771202</v>
      </c>
      <c r="H31" s="3">
        <v>14.323683024352601</v>
      </c>
      <c r="I31" s="3">
        <v>19.3094351018213</v>
      </c>
      <c r="J31" s="3">
        <v>17.2007565377716</v>
      </c>
      <c r="K31" s="3">
        <v>14.3369487502949</v>
      </c>
      <c r="L31" s="3">
        <v>15.149034735206101</v>
      </c>
      <c r="M31" s="3">
        <v>16.522706413097701</v>
      </c>
      <c r="N31" s="3">
        <v>12.9864369833174</v>
      </c>
    </row>
    <row r="32" spans="1:14" x14ac:dyDescent="0.35">
      <c r="A32" s="2">
        <v>42797</v>
      </c>
      <c r="B32" s="3">
        <v>19.017623096239799</v>
      </c>
      <c r="C32" s="3">
        <v>15.7107518687991</v>
      </c>
      <c r="D32" s="3">
        <v>16.077133112621301</v>
      </c>
      <c r="E32" s="3">
        <v>13.9620892654792</v>
      </c>
      <c r="F32" s="3">
        <v>14.3112752079332</v>
      </c>
      <c r="G32" s="3">
        <v>17.643489495656301</v>
      </c>
      <c r="H32" s="3">
        <v>14.4688844653649</v>
      </c>
      <c r="I32" s="3">
        <v>20.140545311978599</v>
      </c>
      <c r="J32" s="3">
        <v>17.791847820694901</v>
      </c>
      <c r="K32" s="3">
        <v>14.5341399191049</v>
      </c>
      <c r="L32" s="3">
        <v>15.800917185007901</v>
      </c>
      <c r="M32" s="3">
        <v>16.488603046213001</v>
      </c>
      <c r="N32" s="3">
        <v>13.371524252714501</v>
      </c>
    </row>
    <row r="33" spans="1:14" x14ac:dyDescent="0.35">
      <c r="A33" s="2">
        <v>42830</v>
      </c>
      <c r="B33" s="3">
        <v>19.207096540195899</v>
      </c>
      <c r="C33" s="3">
        <v>15.8672144717706</v>
      </c>
      <c r="D33" s="3">
        <v>15.9077294839065</v>
      </c>
      <c r="E33" s="3">
        <v>13.953204958292501</v>
      </c>
      <c r="F33" s="3">
        <v>13.6820548193378</v>
      </c>
      <c r="G33" s="3">
        <v>17.345745378751399</v>
      </c>
      <c r="H33" s="3">
        <v>14.4436246918966</v>
      </c>
      <c r="I33" s="3">
        <v>20.051384489846999</v>
      </c>
      <c r="J33" s="3">
        <v>17.4104883832848</v>
      </c>
      <c r="K33" s="3">
        <v>14.806122325437499</v>
      </c>
      <c r="L33" s="3">
        <v>16.010798854889799</v>
      </c>
      <c r="M33" s="3">
        <v>16.844015238340901</v>
      </c>
      <c r="N33" s="3">
        <v>13.386419287447101</v>
      </c>
    </row>
    <row r="34" spans="1:14" x14ac:dyDescent="0.35">
      <c r="A34" s="2">
        <v>42860</v>
      </c>
      <c r="B34" s="3">
        <v>19.420634005545601</v>
      </c>
      <c r="C34" s="3">
        <v>15.658325546941001</v>
      </c>
      <c r="D34" s="3">
        <v>15.6889903586278</v>
      </c>
      <c r="E34" s="3">
        <v>14.1134663053273</v>
      </c>
      <c r="F34" s="3">
        <v>14.0296312178468</v>
      </c>
      <c r="G34" s="3">
        <v>18.068962707957301</v>
      </c>
      <c r="H34" s="3">
        <v>14.4673287201972</v>
      </c>
      <c r="I34" s="3">
        <v>20.6494621966511</v>
      </c>
      <c r="J34" s="3">
        <v>17.523292203449898</v>
      </c>
      <c r="K34" s="3">
        <v>15.6120915263983</v>
      </c>
      <c r="L34" s="3">
        <v>16.705245477628399</v>
      </c>
      <c r="M34" s="3">
        <v>17.1834954979713</v>
      </c>
      <c r="N34" s="3">
        <v>13.9287063203837</v>
      </c>
    </row>
    <row r="35" spans="1:14" x14ac:dyDescent="0.35">
      <c r="A35" s="2">
        <v>42891</v>
      </c>
      <c r="B35" s="3">
        <v>19.463245379123499</v>
      </c>
      <c r="C35" s="3">
        <v>15.306966199609199</v>
      </c>
      <c r="D35" s="3">
        <v>15.449553595240801</v>
      </c>
      <c r="E35" s="3">
        <v>13.920067377924999</v>
      </c>
      <c r="F35" s="3">
        <v>14.549349198934999</v>
      </c>
      <c r="G35" s="3">
        <v>18.248496116803199</v>
      </c>
      <c r="H35" s="3">
        <v>14.815133436897501</v>
      </c>
      <c r="I35" s="3">
        <v>21.165379542641201</v>
      </c>
      <c r="J35" s="3">
        <v>17.633124294439199</v>
      </c>
      <c r="K35" s="3">
        <v>15.146527617468699</v>
      </c>
      <c r="L35" s="3">
        <v>16.295231406966</v>
      </c>
      <c r="M35" s="3">
        <v>16.810863263016699</v>
      </c>
      <c r="N35" s="3">
        <v>13.1545982174137</v>
      </c>
    </row>
    <row r="36" spans="1:14" x14ac:dyDescent="0.35">
      <c r="A36" s="2">
        <v>42921</v>
      </c>
      <c r="B36" s="3">
        <v>19.413708632836599</v>
      </c>
      <c r="C36" s="3">
        <v>15.5048920662377</v>
      </c>
      <c r="D36" s="3">
        <v>15.206529803092501</v>
      </c>
      <c r="E36" s="3">
        <v>13.4332424232059</v>
      </c>
      <c r="F36" s="3">
        <v>14.303444561135199</v>
      </c>
      <c r="G36" s="3">
        <v>17.754850580380701</v>
      </c>
      <c r="H36" s="3">
        <v>14.487641459529501</v>
      </c>
      <c r="I36" s="3">
        <v>20.029840997135899</v>
      </c>
      <c r="J36" s="3">
        <v>17.458882344447701</v>
      </c>
      <c r="K36" s="3">
        <v>14.7060611863372</v>
      </c>
      <c r="L36" s="3">
        <v>15.727501644361199</v>
      </c>
      <c r="M36" s="3">
        <v>16.682410147854998</v>
      </c>
      <c r="N36" s="3">
        <v>13.2133975961742</v>
      </c>
    </row>
    <row r="37" spans="1:14" x14ac:dyDescent="0.35">
      <c r="A37" s="2">
        <v>42951</v>
      </c>
      <c r="B37" s="3">
        <v>19.818418566855801</v>
      </c>
      <c r="C37" s="3">
        <v>15.6506028945661</v>
      </c>
      <c r="D37" s="3">
        <v>15.724399452974501</v>
      </c>
      <c r="E37" s="3">
        <v>13.251501600728901</v>
      </c>
      <c r="F37" s="3">
        <v>14.233473635206501</v>
      </c>
      <c r="G37" s="3">
        <v>17.9831562785605</v>
      </c>
      <c r="H37" s="3">
        <v>14.890974198206401</v>
      </c>
      <c r="I37" s="3">
        <v>20.641775044838901</v>
      </c>
      <c r="J37" s="3">
        <v>17.655817690374899</v>
      </c>
      <c r="K37" s="3">
        <v>14.7740514540149</v>
      </c>
      <c r="L37" s="3">
        <v>16.071620521341298</v>
      </c>
      <c r="M37" s="3">
        <v>16.1106291583542</v>
      </c>
      <c r="N37" s="3">
        <v>13.5749941714021</v>
      </c>
    </row>
    <row r="38" spans="1:14" x14ac:dyDescent="0.35">
      <c r="A38" s="2">
        <v>42983</v>
      </c>
      <c r="B38" s="3">
        <v>19.780015980493999</v>
      </c>
      <c r="C38" s="3">
        <v>15.6054387720876</v>
      </c>
      <c r="D38" s="3">
        <v>15.2331204923168</v>
      </c>
      <c r="E38" s="3">
        <v>12.9781335476397</v>
      </c>
      <c r="F38" s="3">
        <v>13.488093115092701</v>
      </c>
      <c r="G38" s="3">
        <v>17.359510888206</v>
      </c>
      <c r="H38" s="3">
        <v>14.506829433372101</v>
      </c>
      <c r="I38" s="3">
        <v>20.478357310857099</v>
      </c>
      <c r="J38" s="3">
        <v>17.376899134337901</v>
      </c>
      <c r="K38" s="3">
        <v>14.5010849185316</v>
      </c>
      <c r="L38" s="3">
        <v>15.587414977612401</v>
      </c>
      <c r="M38" s="3">
        <v>15.8751104288314</v>
      </c>
      <c r="N38" s="3">
        <v>13.259654076851</v>
      </c>
    </row>
    <row r="39" spans="1:14" x14ac:dyDescent="0.35">
      <c r="A39" s="2">
        <v>43013</v>
      </c>
      <c r="B39" s="3">
        <v>19.844290996147102</v>
      </c>
      <c r="C39" s="3">
        <v>15.3014705589315</v>
      </c>
      <c r="D39" s="3">
        <v>15.8815164252796</v>
      </c>
      <c r="E39" s="3">
        <v>13.7993507704798</v>
      </c>
      <c r="F39" s="3">
        <v>14.011157276803599</v>
      </c>
      <c r="G39" s="3">
        <v>17.912750876704699</v>
      </c>
      <c r="H39" s="3">
        <v>14.6163754021425</v>
      </c>
      <c r="I39" s="3">
        <v>20.5866390059639</v>
      </c>
      <c r="J39" s="3">
        <v>17.930460332199601</v>
      </c>
      <c r="K39" s="3">
        <v>15.210553436638399</v>
      </c>
      <c r="L39" s="3">
        <v>16.127263437189601</v>
      </c>
      <c r="M39" s="3">
        <v>16.822353662268501</v>
      </c>
      <c r="N39" s="3">
        <v>13.6463364822612</v>
      </c>
    </row>
    <row r="40" spans="1:14" x14ac:dyDescent="0.35">
      <c r="A40" s="2">
        <v>43042</v>
      </c>
      <c r="B40" s="3">
        <v>20.2607857672626</v>
      </c>
      <c r="C40" s="3">
        <v>15.946902792774001</v>
      </c>
      <c r="D40" s="3">
        <v>15.921295855546999</v>
      </c>
      <c r="E40" s="3">
        <v>14.295513209291901</v>
      </c>
      <c r="F40" s="3">
        <v>14.804369320229799</v>
      </c>
      <c r="G40" s="3">
        <v>17.983623024675602</v>
      </c>
      <c r="H40" s="3">
        <v>14.5461107053146</v>
      </c>
      <c r="I40" s="3">
        <v>20.901235037774601</v>
      </c>
      <c r="J40" s="3">
        <v>17.9873893505642</v>
      </c>
      <c r="K40" s="3">
        <v>15.4478297837694</v>
      </c>
      <c r="L40" s="3">
        <v>16.421423660795</v>
      </c>
      <c r="M40" s="3">
        <v>17.3618010522557</v>
      </c>
      <c r="N40" s="3">
        <v>13.729348695998899</v>
      </c>
    </row>
    <row r="41" spans="1:14" x14ac:dyDescent="0.35">
      <c r="A41" s="2">
        <v>43074</v>
      </c>
      <c r="B41" s="3">
        <v>20.313243163632698</v>
      </c>
      <c r="C41" s="3">
        <v>15.815388387373</v>
      </c>
      <c r="D41" s="3">
        <v>15.7861995642201</v>
      </c>
      <c r="E41" s="3">
        <v>13.921266339662999</v>
      </c>
      <c r="F41" s="3">
        <v>14.669380387566999</v>
      </c>
      <c r="G41" s="3">
        <v>17.5698874319297</v>
      </c>
      <c r="H41" s="3">
        <v>14.178560474748499</v>
      </c>
      <c r="I41" s="3">
        <v>20.530426978795401</v>
      </c>
      <c r="J41" s="3">
        <v>18.086657568432098</v>
      </c>
      <c r="K41" s="3">
        <v>15.033445726445599</v>
      </c>
      <c r="L41" s="3">
        <v>15.9177882489402</v>
      </c>
      <c r="M41" s="3">
        <v>16.5741581115571</v>
      </c>
      <c r="N41" s="3">
        <v>13.439498956044099</v>
      </c>
    </row>
    <row r="42" spans="1:14" x14ac:dyDescent="0.35">
      <c r="A42" s="2">
        <v>43105</v>
      </c>
      <c r="B42" s="3">
        <v>21.0528578665492</v>
      </c>
      <c r="C42" s="3">
        <v>16.143145834510399</v>
      </c>
      <c r="D42" s="3">
        <v>16.011949948090301</v>
      </c>
      <c r="E42" s="3">
        <v>14.169990250496699</v>
      </c>
      <c r="F42" s="3">
        <v>15.2347988861082</v>
      </c>
      <c r="G42" s="3">
        <v>17.9765016165031</v>
      </c>
      <c r="H42" s="3">
        <v>14.8192911705612</v>
      </c>
      <c r="I42" s="3">
        <v>21.542732141128599</v>
      </c>
      <c r="J42" s="3">
        <v>18.376298371219001</v>
      </c>
      <c r="K42" s="3">
        <v>15.2008318915706</v>
      </c>
      <c r="L42" s="3">
        <v>16.231808240443701</v>
      </c>
      <c r="M42" s="3">
        <v>16.4954480624898</v>
      </c>
      <c r="N42" s="3">
        <v>13.3881803412911</v>
      </c>
    </row>
    <row r="43" spans="1:14" x14ac:dyDescent="0.35">
      <c r="A43" s="2">
        <v>43136</v>
      </c>
      <c r="B43" s="3">
        <v>20.440755466681399</v>
      </c>
      <c r="C43" s="3">
        <v>15.6788956225177</v>
      </c>
      <c r="D43" s="3">
        <v>14.5982965380206</v>
      </c>
      <c r="E43" s="3">
        <v>13.3754025511072</v>
      </c>
      <c r="F43" s="3">
        <v>14.4839738419901</v>
      </c>
      <c r="G43" s="3">
        <v>17.072295965250099</v>
      </c>
      <c r="H43" s="3">
        <v>13.882601408276701</v>
      </c>
      <c r="I43" s="3">
        <v>20.0146447731012</v>
      </c>
      <c r="J43" s="3">
        <v>16.711828394425599</v>
      </c>
      <c r="K43" s="3">
        <v>14.650923127616901</v>
      </c>
      <c r="L43" s="3">
        <v>15.772965400626299</v>
      </c>
      <c r="M43" s="3">
        <v>16.040420337952099</v>
      </c>
      <c r="N43" s="3">
        <v>12.8496309634192</v>
      </c>
    </row>
    <row r="44" spans="1:14" x14ac:dyDescent="0.35">
      <c r="A44" s="2">
        <v>43164</v>
      </c>
      <c r="B44" s="3">
        <v>20.193941769668001</v>
      </c>
      <c r="C44" s="3">
        <v>15.2315595761112</v>
      </c>
      <c r="D44" s="3">
        <v>14.422946453032701</v>
      </c>
      <c r="E44" s="3">
        <v>12.7827708980402</v>
      </c>
      <c r="F44" s="3">
        <v>12.6967058781761</v>
      </c>
      <c r="G44" s="3">
        <v>16.318772059840999</v>
      </c>
      <c r="H44" s="3">
        <v>13.3787609055326</v>
      </c>
      <c r="I44" s="3">
        <v>20.833192468812801</v>
      </c>
      <c r="J44" s="3">
        <v>16.9030643254216</v>
      </c>
      <c r="K44" s="3">
        <v>14.2371075588108</v>
      </c>
      <c r="L44" s="3">
        <v>15.401729281083799</v>
      </c>
      <c r="M44" s="3">
        <v>15.9640962955335</v>
      </c>
      <c r="N44" s="3">
        <v>12.258011807327801</v>
      </c>
    </row>
    <row r="45" spans="1:14" x14ac:dyDescent="0.35">
      <c r="A45" s="2">
        <v>43195</v>
      </c>
      <c r="B45" s="3">
        <v>20.016274196581801</v>
      </c>
      <c r="C45" s="3">
        <v>14.830026516566599</v>
      </c>
      <c r="D45" s="3">
        <v>14.1491261282448</v>
      </c>
      <c r="E45" s="3">
        <v>12.982554217479199</v>
      </c>
      <c r="F45" s="3">
        <v>12.837739408929499</v>
      </c>
      <c r="G45" s="3">
        <v>16.030930717285901</v>
      </c>
      <c r="H45" s="3">
        <v>13.4629857960298</v>
      </c>
      <c r="I45" s="3">
        <v>19.775498858448699</v>
      </c>
      <c r="J45" s="3">
        <v>16.4303864654268</v>
      </c>
      <c r="K45" s="3">
        <v>14.435133909327901</v>
      </c>
      <c r="L45" s="3">
        <v>15.556220627526701</v>
      </c>
      <c r="M45" s="3">
        <v>15.690219234472201</v>
      </c>
      <c r="N45" s="3">
        <v>12.6983965903827</v>
      </c>
    </row>
    <row r="46" spans="1:14" x14ac:dyDescent="0.35">
      <c r="A46" s="2">
        <v>43224</v>
      </c>
      <c r="B46" s="3">
        <v>20.347063475423901</v>
      </c>
      <c r="C46" s="3">
        <v>15.310383772271001</v>
      </c>
      <c r="D46" s="3">
        <v>14.1585075546921</v>
      </c>
      <c r="E46" s="3">
        <v>13.366246969626401</v>
      </c>
      <c r="F46" s="3">
        <v>13.1840853880057</v>
      </c>
      <c r="G46" s="3">
        <v>16.141361061125501</v>
      </c>
      <c r="H46" s="3">
        <v>13.7275503828248</v>
      </c>
      <c r="I46" s="3">
        <v>19.747085939111098</v>
      </c>
      <c r="J46" s="3">
        <v>16.1223922939324</v>
      </c>
      <c r="K46" s="3">
        <v>14.8102091998853</v>
      </c>
      <c r="L46" s="3">
        <v>15.620870170162799</v>
      </c>
      <c r="M46" s="3">
        <v>15.820382466456</v>
      </c>
      <c r="N46" s="3">
        <v>13.217349131689099</v>
      </c>
    </row>
    <row r="47" spans="1:14" x14ac:dyDescent="0.35">
      <c r="A47" s="2">
        <v>43256</v>
      </c>
      <c r="B47" s="3">
        <v>20.83003109373</v>
      </c>
      <c r="C47" s="3">
        <v>15.0349124079695</v>
      </c>
      <c r="D47" s="3">
        <v>14.255245952574001</v>
      </c>
      <c r="E47" s="3">
        <v>13.2273411389373</v>
      </c>
      <c r="F47" s="3">
        <v>13.131917558651301</v>
      </c>
      <c r="G47" s="3">
        <v>15.561178862794</v>
      </c>
      <c r="H47" s="3">
        <v>13.606060121765299</v>
      </c>
      <c r="I47" s="3">
        <v>20.604303990692301</v>
      </c>
      <c r="J47" s="3">
        <v>16.425085222025899</v>
      </c>
      <c r="K47" s="3">
        <v>14.4349779258427</v>
      </c>
      <c r="L47" s="3">
        <v>15.9126914196267</v>
      </c>
      <c r="M47" s="3">
        <v>15.461807628993601</v>
      </c>
      <c r="N47" s="3">
        <v>11.5629612461407</v>
      </c>
    </row>
    <row r="48" spans="1:14" x14ac:dyDescent="0.35">
      <c r="A48" s="2">
        <v>43286</v>
      </c>
      <c r="B48" s="3">
        <v>21.376769756692401</v>
      </c>
      <c r="C48" s="3">
        <v>15.519242477543299</v>
      </c>
      <c r="D48" s="3">
        <v>14.183747006844101</v>
      </c>
      <c r="E48" s="3">
        <v>12.8920235780328</v>
      </c>
      <c r="F48" s="3">
        <v>12.531642528193601</v>
      </c>
      <c r="G48" s="3">
        <v>15.694584074041799</v>
      </c>
      <c r="H48" s="3">
        <v>13.214435939635299</v>
      </c>
      <c r="I48" s="3">
        <v>20.234942915694202</v>
      </c>
      <c r="J48" s="3">
        <v>16.203012128011899</v>
      </c>
      <c r="K48" s="3">
        <v>14.0476908988869</v>
      </c>
      <c r="L48" s="3">
        <v>15.4787456463113</v>
      </c>
      <c r="M48" s="3">
        <v>15.216716575820399</v>
      </c>
      <c r="N48" s="3">
        <v>11.508211171852301</v>
      </c>
    </row>
    <row r="49" spans="1:14" x14ac:dyDescent="0.35">
      <c r="A49" s="2">
        <v>43315</v>
      </c>
      <c r="B49" s="3">
        <v>20.9208465976924</v>
      </c>
      <c r="C49" s="3">
        <v>15.488182467355299</v>
      </c>
      <c r="D49" s="3">
        <v>14.1594270157489</v>
      </c>
      <c r="E49" s="3">
        <v>13.0651007580992</v>
      </c>
      <c r="F49" s="3">
        <v>12.822789506127901</v>
      </c>
      <c r="G49" s="3">
        <v>16.307469434858898</v>
      </c>
      <c r="H49" s="3">
        <v>13.1626874798717</v>
      </c>
      <c r="I49" s="3">
        <v>20.5652717594885</v>
      </c>
      <c r="J49" s="3">
        <v>16.579120801420299</v>
      </c>
      <c r="K49" s="3">
        <v>14.072271243196999</v>
      </c>
      <c r="L49" s="3">
        <v>15.944543921367901</v>
      </c>
      <c r="M49" s="3">
        <v>15.564368026137</v>
      </c>
      <c r="N49" s="3">
        <v>11.394285863437901</v>
      </c>
    </row>
    <row r="50" spans="1:14" x14ac:dyDescent="0.35">
      <c r="A50" s="2">
        <v>43348</v>
      </c>
      <c r="B50" s="3">
        <v>21.740041203617501</v>
      </c>
      <c r="C50" s="3">
        <v>15.4104849527934</v>
      </c>
      <c r="D50" s="3">
        <v>13.681399862087799</v>
      </c>
      <c r="E50" s="3">
        <v>12.4987670804113</v>
      </c>
      <c r="F50" s="3">
        <v>12.445136967802901</v>
      </c>
      <c r="G50" s="3">
        <v>15.7964152213139</v>
      </c>
      <c r="H50" s="3">
        <v>12.519259209222801</v>
      </c>
      <c r="I50" s="3">
        <v>20.7219856764663</v>
      </c>
      <c r="J50" s="3">
        <v>16.708887516683198</v>
      </c>
      <c r="K50" s="3">
        <v>13.413134684288501</v>
      </c>
      <c r="L50" s="3">
        <v>15.326484426050399</v>
      </c>
      <c r="M50" s="3">
        <v>15.622001154243801</v>
      </c>
      <c r="N50" s="3">
        <v>10.5941503551919</v>
      </c>
    </row>
    <row r="51" spans="1:14" x14ac:dyDescent="0.35">
      <c r="A51" s="2">
        <v>43378</v>
      </c>
      <c r="B51" s="3">
        <v>21.278719837595201</v>
      </c>
      <c r="C51" s="3">
        <v>15.148785180505801</v>
      </c>
      <c r="D51" s="3">
        <v>13.4301621829886</v>
      </c>
      <c r="E51" s="3">
        <v>12.5039332969612</v>
      </c>
      <c r="F51" s="3">
        <v>13.092114958757</v>
      </c>
      <c r="G51" s="3">
        <v>15.8339585840615</v>
      </c>
      <c r="H51" s="3">
        <v>12.410958789527401</v>
      </c>
      <c r="I51" s="3">
        <v>20.228571899010799</v>
      </c>
      <c r="J51" s="3">
        <v>16.570754303726201</v>
      </c>
      <c r="K51" s="3">
        <v>13.489985179604</v>
      </c>
      <c r="L51" s="3">
        <v>14.681686527582899</v>
      </c>
      <c r="M51" s="3">
        <v>15.5075391880147</v>
      </c>
      <c r="N51" s="3">
        <v>10.433223767722801</v>
      </c>
    </row>
    <row r="52" spans="1:14" x14ac:dyDescent="0.35">
      <c r="A52" s="2">
        <v>43409</v>
      </c>
      <c r="B52" s="3">
        <v>20.166743615583002</v>
      </c>
      <c r="C52" s="3">
        <v>14.344048710088099</v>
      </c>
      <c r="D52" s="3">
        <v>12.691755274675</v>
      </c>
      <c r="E52" s="3">
        <v>11.7656267027676</v>
      </c>
      <c r="F52" s="3">
        <v>11.969640512874699</v>
      </c>
      <c r="G52" s="3">
        <v>15.6857980580081</v>
      </c>
      <c r="H52" s="3">
        <v>11.9062076969425</v>
      </c>
      <c r="I52" s="3">
        <v>18.7414317441241</v>
      </c>
      <c r="J52" s="3">
        <v>15.642867944695301</v>
      </c>
      <c r="K52" s="3">
        <v>12.809969945316</v>
      </c>
      <c r="L52" s="3">
        <v>14.147132865744799</v>
      </c>
      <c r="M52" s="3">
        <v>14.4630507049741</v>
      </c>
      <c r="N52" s="3">
        <v>9.8495837828691908</v>
      </c>
    </row>
    <row r="53" spans="1:14" x14ac:dyDescent="0.35">
      <c r="A53" s="2">
        <v>43438</v>
      </c>
      <c r="B53" s="3">
        <v>20.2875400226918</v>
      </c>
      <c r="C53" s="3">
        <v>14.167344104995699</v>
      </c>
      <c r="D53" s="3">
        <v>12.635415594631199</v>
      </c>
      <c r="E53" s="3">
        <v>11.632256514186899</v>
      </c>
      <c r="F53" s="3">
        <v>12.1558547598052</v>
      </c>
      <c r="G53" s="3">
        <v>15.6831125774657</v>
      </c>
      <c r="H53" s="3">
        <v>11.7678812089743</v>
      </c>
      <c r="I53" s="3">
        <v>18.379241900894002</v>
      </c>
      <c r="J53" s="3">
        <v>15.389295757923801</v>
      </c>
      <c r="K53" s="3">
        <v>12.5664136855346</v>
      </c>
      <c r="L53" s="3">
        <v>14.137485724904799</v>
      </c>
      <c r="M53" s="3">
        <v>14.0917756118493</v>
      </c>
      <c r="N53" s="3">
        <v>9.6008778093152607</v>
      </c>
    </row>
    <row r="54" spans="1:14" x14ac:dyDescent="0.35">
      <c r="A54" s="2">
        <v>43469</v>
      </c>
      <c r="B54" s="3">
        <v>19.901480925800598</v>
      </c>
      <c r="C54" s="3">
        <v>13.994924061590201</v>
      </c>
      <c r="D54" s="3">
        <v>12.3790409167286</v>
      </c>
      <c r="E54" s="3">
        <v>11.172807709482599</v>
      </c>
      <c r="F54" s="3">
        <v>10.954834020876101</v>
      </c>
      <c r="G54" s="3">
        <v>14.7844400374552</v>
      </c>
      <c r="H54" s="3">
        <v>11.583586838529699</v>
      </c>
      <c r="I54" s="3">
        <v>17.669579478327499</v>
      </c>
      <c r="J54" s="3">
        <v>14.6350443624539</v>
      </c>
      <c r="K54" s="3">
        <v>11.906856111504</v>
      </c>
      <c r="L54" s="3">
        <v>13.120370306583</v>
      </c>
      <c r="M54" s="3">
        <v>13.620355698146399</v>
      </c>
      <c r="N54" s="3">
        <v>9.4259062013911503</v>
      </c>
    </row>
    <row r="55" spans="1:14" x14ac:dyDescent="0.35">
      <c r="A55" s="2">
        <v>43501</v>
      </c>
      <c r="B55" s="3">
        <v>20.637904324157301</v>
      </c>
      <c r="C55" s="3">
        <v>15.033861906034801</v>
      </c>
      <c r="D55" s="3">
        <v>13.8093138316022</v>
      </c>
      <c r="E55" s="3">
        <v>11.945736373280999</v>
      </c>
      <c r="F55" s="3">
        <v>12.0800604881713</v>
      </c>
      <c r="G55" s="3">
        <v>15.8026157278592</v>
      </c>
      <c r="H55" s="3">
        <v>12.4559297747883</v>
      </c>
      <c r="I55" s="3">
        <v>19.3802552936334</v>
      </c>
      <c r="J55" s="3">
        <v>15.9539109523812</v>
      </c>
      <c r="K55" s="3">
        <v>13.086695369639701</v>
      </c>
      <c r="L55" s="3">
        <v>14.408868895914001</v>
      </c>
      <c r="M55" s="3">
        <v>14.350087394905101</v>
      </c>
      <c r="N55" s="3">
        <v>10.082366807849899</v>
      </c>
    </row>
    <row r="56" spans="1:14" x14ac:dyDescent="0.35">
      <c r="A56" s="2">
        <v>43529</v>
      </c>
      <c r="B56" s="3">
        <v>21.706475532997398</v>
      </c>
      <c r="C56" s="3">
        <v>15.413733431127101</v>
      </c>
      <c r="D56" s="3">
        <v>14.18058905959</v>
      </c>
      <c r="E56" s="3">
        <v>12.264102840202799</v>
      </c>
      <c r="F56" s="3">
        <v>12.6204388000838</v>
      </c>
      <c r="G56" s="3">
        <v>16.351865520333799</v>
      </c>
      <c r="H56" s="3">
        <v>12.471102339797801</v>
      </c>
      <c r="I56" s="3">
        <v>19.812888795936001</v>
      </c>
      <c r="J56" s="3">
        <v>16.2322862703193</v>
      </c>
      <c r="K56" s="3">
        <v>13.5844943287478</v>
      </c>
      <c r="L56" s="3">
        <v>14.994640882935601</v>
      </c>
      <c r="M56" s="3">
        <v>14.930034589795399</v>
      </c>
      <c r="N56" s="3">
        <v>10.479575877322</v>
      </c>
    </row>
    <row r="57" spans="1:14" x14ac:dyDescent="0.35">
      <c r="A57" s="2">
        <v>43560</v>
      </c>
      <c r="B57" s="3">
        <v>22.2878621959659</v>
      </c>
      <c r="C57" s="3">
        <v>15.188523852658101</v>
      </c>
      <c r="D57" s="3">
        <v>14.286283206236201</v>
      </c>
      <c r="E57" s="3">
        <v>12.631370844049099</v>
      </c>
      <c r="F57" s="3">
        <v>12.744648105265901</v>
      </c>
      <c r="G57" s="3">
        <v>16.745930399230399</v>
      </c>
      <c r="H57" s="3">
        <v>12.7883971307857</v>
      </c>
      <c r="I57" s="3">
        <v>20.862815753355999</v>
      </c>
      <c r="J57" s="3">
        <v>16.757623204610301</v>
      </c>
      <c r="K57" s="3">
        <v>13.9049758048223</v>
      </c>
      <c r="L57" s="3">
        <v>15.554884907436399</v>
      </c>
      <c r="M57" s="3">
        <v>15.2068229941098</v>
      </c>
      <c r="N57" s="3">
        <v>10.9223291540742</v>
      </c>
    </row>
    <row r="58" spans="1:14" x14ac:dyDescent="0.35">
      <c r="A58" s="2">
        <v>43588</v>
      </c>
      <c r="B58" s="3">
        <v>22.879087795708202</v>
      </c>
      <c r="C58" s="3">
        <v>15.400951183151699</v>
      </c>
      <c r="D58" s="3">
        <v>13.8350180935099</v>
      </c>
      <c r="E58" s="3">
        <v>13.036511174883801</v>
      </c>
      <c r="F58" s="3">
        <v>12.748726361461101</v>
      </c>
      <c r="G58" s="3">
        <v>16.897083296805398</v>
      </c>
      <c r="H58" s="3">
        <v>12.648113795473</v>
      </c>
      <c r="I58" s="3">
        <v>21.449406037966799</v>
      </c>
      <c r="J58" s="3">
        <v>16.907555054393999</v>
      </c>
      <c r="K58" s="3">
        <v>14.0397728643122</v>
      </c>
      <c r="L58" s="3">
        <v>15.7858604141071</v>
      </c>
      <c r="M58" s="3">
        <v>15.6580016634076</v>
      </c>
      <c r="N58" s="3">
        <v>10.8935892251122</v>
      </c>
    </row>
    <row r="59" spans="1:14" x14ac:dyDescent="0.35">
      <c r="A59" s="2">
        <v>43621</v>
      </c>
      <c r="B59" s="3">
        <v>22.4620883530295</v>
      </c>
      <c r="C59" s="3">
        <v>15.507227633508201</v>
      </c>
      <c r="D59" s="3">
        <v>13.492484823311599</v>
      </c>
      <c r="E59" s="3">
        <v>12.3345001409171</v>
      </c>
      <c r="F59" s="3">
        <v>12.371932602246</v>
      </c>
      <c r="G59" s="3">
        <v>16.7621397614102</v>
      </c>
      <c r="H59" s="3">
        <v>12.2512234174116</v>
      </c>
      <c r="I59" s="3">
        <v>19.5803670481599</v>
      </c>
      <c r="J59" s="3">
        <v>16.096365741350802</v>
      </c>
      <c r="K59" s="3">
        <v>13.368103823328701</v>
      </c>
      <c r="L59" s="3">
        <v>15.0225456465145</v>
      </c>
      <c r="M59" s="3">
        <v>14.324052191808001</v>
      </c>
      <c r="N59" s="3">
        <v>9.9204339783875106</v>
      </c>
    </row>
    <row r="60" spans="1:14" x14ac:dyDescent="0.35">
      <c r="A60" s="2">
        <v>43651</v>
      </c>
      <c r="B60" s="3">
        <v>24.061215178968201</v>
      </c>
      <c r="C60" s="3">
        <v>16.450307742991601</v>
      </c>
      <c r="D60" s="3">
        <v>13.741183366669</v>
      </c>
      <c r="E60" s="3">
        <v>12.983458806612299</v>
      </c>
      <c r="F60" s="3">
        <v>13.022608668082601</v>
      </c>
      <c r="G60" s="3">
        <v>17.213359852319801</v>
      </c>
      <c r="H60" s="3">
        <v>12.6752977441152</v>
      </c>
      <c r="I60" s="3">
        <v>21.2260440066106</v>
      </c>
      <c r="J60" s="3">
        <v>17.011140674805599</v>
      </c>
      <c r="K60" s="3">
        <v>14.0000506881911</v>
      </c>
      <c r="L60" s="3">
        <v>15.6685502463642</v>
      </c>
      <c r="M60" s="3">
        <v>15.1272899890376</v>
      </c>
      <c r="N60" s="3">
        <v>10.8465089231132</v>
      </c>
    </row>
    <row r="61" spans="1:14" x14ac:dyDescent="0.35">
      <c r="A61" s="2">
        <v>43682</v>
      </c>
      <c r="B61" s="3">
        <v>24.478595336304899</v>
      </c>
      <c r="C61" s="3">
        <v>16.0326368487978</v>
      </c>
      <c r="D61" s="3">
        <v>13.5501036955587</v>
      </c>
      <c r="E61" s="3">
        <v>12.269598538118901</v>
      </c>
      <c r="F61" s="3">
        <v>12.374682479074099</v>
      </c>
      <c r="G61" s="3">
        <v>16.596588247702599</v>
      </c>
      <c r="H61" s="3">
        <v>12.018783567392701</v>
      </c>
      <c r="I61" s="3">
        <v>19.878005412116099</v>
      </c>
      <c r="J61" s="3">
        <v>16.165686378037801</v>
      </c>
      <c r="K61" s="3">
        <v>13.285992743361801</v>
      </c>
      <c r="L61" s="3">
        <v>14.975941810283199</v>
      </c>
      <c r="M61" s="3">
        <v>13.7264175743989</v>
      </c>
      <c r="N61" s="3">
        <v>10.233013882552701</v>
      </c>
    </row>
    <row r="62" spans="1:14" x14ac:dyDescent="0.35">
      <c r="A62" s="2">
        <v>43713</v>
      </c>
      <c r="B62" s="3">
        <v>26.3920184139015</v>
      </c>
      <c r="C62" s="3">
        <v>16.285787976223101</v>
      </c>
      <c r="D62" s="3">
        <v>13.809752245005299</v>
      </c>
      <c r="E62" s="3">
        <v>12.807682973751399</v>
      </c>
      <c r="F62" s="3">
        <v>12.7921167600696</v>
      </c>
      <c r="G62" s="3">
        <v>17.1630620705638</v>
      </c>
      <c r="H62" s="3">
        <v>12.234063588114701</v>
      </c>
      <c r="I62" s="3">
        <v>20.871682572636399</v>
      </c>
      <c r="J62" s="3">
        <v>16.8272270759491</v>
      </c>
      <c r="K62" s="3">
        <v>14.062537329859801</v>
      </c>
      <c r="L62" s="3">
        <v>15.858037953307299</v>
      </c>
      <c r="M62" s="3">
        <v>14.1264304125809</v>
      </c>
      <c r="N62" s="3">
        <v>10.7296078611712</v>
      </c>
    </row>
    <row r="63" spans="1:14" x14ac:dyDescent="0.35">
      <c r="A63" s="2">
        <v>43742</v>
      </c>
      <c r="B63" s="3">
        <v>25.315679184783001</v>
      </c>
      <c r="C63" s="3">
        <v>16.249743498104699</v>
      </c>
      <c r="D63" s="3">
        <v>13.740354172878201</v>
      </c>
      <c r="E63" s="3">
        <v>12.6712000276239</v>
      </c>
      <c r="F63" s="3">
        <v>13.0727551371036</v>
      </c>
      <c r="G63" s="3">
        <v>16.756235889118901</v>
      </c>
      <c r="H63" s="3">
        <v>12.0727278083092</v>
      </c>
      <c r="I63" s="3">
        <v>20.411648769080301</v>
      </c>
      <c r="J63" s="3">
        <v>16.665349883885401</v>
      </c>
      <c r="K63" s="3">
        <v>13.772328027872501</v>
      </c>
      <c r="L63" s="3">
        <v>15.9062926833346</v>
      </c>
      <c r="M63" s="3">
        <v>14.527013357568499</v>
      </c>
      <c r="N63" s="3">
        <v>10.473733532171099</v>
      </c>
    </row>
    <row r="64" spans="1:14" x14ac:dyDescent="0.35">
      <c r="A64" s="2">
        <v>43774</v>
      </c>
      <c r="B64" s="3">
        <v>24.923459901714399</v>
      </c>
      <c r="C64" s="3">
        <v>17.038988372145301</v>
      </c>
      <c r="D64" s="3">
        <v>14.162459710790101</v>
      </c>
      <c r="E64" s="3">
        <v>13.838395781774</v>
      </c>
      <c r="F64" s="3">
        <v>14.0542221161793</v>
      </c>
      <c r="G64" s="3">
        <v>17.398109293380401</v>
      </c>
      <c r="H64" s="3">
        <v>12.8394692513893</v>
      </c>
      <c r="I64" s="3">
        <v>21.412867211918901</v>
      </c>
      <c r="J64" s="3">
        <v>17.366321458897499</v>
      </c>
      <c r="K64" s="3">
        <v>14.6718419995792</v>
      </c>
      <c r="L64" s="3">
        <v>16.610414647927801</v>
      </c>
      <c r="M64" s="3">
        <v>16.019427440588</v>
      </c>
      <c r="N64" s="3">
        <v>11.341537851759901</v>
      </c>
    </row>
    <row r="65" spans="1:14" x14ac:dyDescent="0.35">
      <c r="A65" s="2">
        <v>43804</v>
      </c>
      <c r="B65" s="3">
        <v>25.653533521667899</v>
      </c>
      <c r="C65" s="3">
        <v>17.031183964041599</v>
      </c>
      <c r="D65" s="3">
        <v>14.212421743288401</v>
      </c>
      <c r="E65" s="3">
        <v>13.907918550083201</v>
      </c>
      <c r="F65" s="3">
        <v>14.4675616273435</v>
      </c>
      <c r="G65" s="3">
        <v>17.370480883870101</v>
      </c>
      <c r="H65" s="3">
        <v>12.7171042859854</v>
      </c>
      <c r="I65" s="3">
        <v>21.703735684536898</v>
      </c>
      <c r="J65" s="3">
        <v>17.561719231857602</v>
      </c>
      <c r="K65" s="3">
        <v>14.495457618585499</v>
      </c>
      <c r="L65" s="3">
        <v>16.545809347997</v>
      </c>
      <c r="M65" s="3">
        <v>15.569789075972</v>
      </c>
      <c r="N65" s="3">
        <v>11.1199554136518</v>
      </c>
    </row>
    <row r="66" spans="1:14" x14ac:dyDescent="0.35">
      <c r="A66" s="2">
        <v>43833</v>
      </c>
      <c r="B66" s="3">
        <v>25.892417189176999</v>
      </c>
      <c r="C66" s="3">
        <v>17.237702431266001</v>
      </c>
      <c r="D66" s="3">
        <v>14.398835933484101</v>
      </c>
      <c r="E66" s="3">
        <v>14.1093670463904</v>
      </c>
      <c r="F66" s="3">
        <v>14.5187268809818</v>
      </c>
      <c r="G66" s="3">
        <v>17.9126715110934</v>
      </c>
      <c r="H66" s="3">
        <v>13.5194614732759</v>
      </c>
      <c r="I66" s="3">
        <v>22.863533400543201</v>
      </c>
      <c r="J66" s="3">
        <v>18.169225609775101</v>
      </c>
      <c r="K66" s="3">
        <v>15.0300559828483</v>
      </c>
      <c r="L66" s="3">
        <v>17.187399614218801</v>
      </c>
      <c r="M66" s="3">
        <v>16.239141329117999</v>
      </c>
      <c r="N66" s="3">
        <v>11.4631351033453</v>
      </c>
    </row>
    <row r="67" spans="1:14" x14ac:dyDescent="0.35">
      <c r="A67" s="2">
        <v>43866</v>
      </c>
      <c r="B67" s="3">
        <v>26.036850668262701</v>
      </c>
      <c r="C67" s="3">
        <v>17.8105129824873</v>
      </c>
      <c r="D67" s="3">
        <v>14.754592739145799</v>
      </c>
      <c r="E67" s="3">
        <v>14.3407202343388</v>
      </c>
      <c r="F67" s="3">
        <v>14.323589335189199</v>
      </c>
      <c r="G67" s="3">
        <v>18.350300842846998</v>
      </c>
      <c r="H67" s="3">
        <v>13.3856923564274</v>
      </c>
      <c r="I67" s="3">
        <v>23.744258089713401</v>
      </c>
      <c r="J67" s="3">
        <v>18.707586959292801</v>
      </c>
      <c r="K67" s="3">
        <v>14.929425223114601</v>
      </c>
      <c r="L67" s="3">
        <v>17.542071989311701</v>
      </c>
      <c r="M67" s="3">
        <v>16.698662573458702</v>
      </c>
      <c r="N67" s="3">
        <v>11.6074628135264</v>
      </c>
    </row>
    <row r="68" spans="1:14" x14ac:dyDescent="0.35">
      <c r="A68" s="2">
        <v>43895</v>
      </c>
      <c r="B68" s="3">
        <v>26.7370038931974</v>
      </c>
      <c r="C68" s="3">
        <v>16.460880289822299</v>
      </c>
      <c r="D68" s="3">
        <v>14.238603762922301</v>
      </c>
      <c r="E68" s="3">
        <v>12.7447094780482</v>
      </c>
      <c r="F68" s="3">
        <v>13.049971247800601</v>
      </c>
      <c r="G68" s="3">
        <v>17.092741626431099</v>
      </c>
      <c r="H68" s="3">
        <v>12.1971217094449</v>
      </c>
      <c r="I68" s="3">
        <v>21.908259745557999</v>
      </c>
      <c r="J68" s="3">
        <v>17.005086151887301</v>
      </c>
      <c r="K68" s="3">
        <v>13.6334952091965</v>
      </c>
      <c r="L68" s="3">
        <v>16.108228136442801</v>
      </c>
      <c r="M68" s="3">
        <v>15.129515095719</v>
      </c>
      <c r="N68" s="3">
        <v>10.3857206869914</v>
      </c>
    </row>
    <row r="69" spans="1:14" x14ac:dyDescent="0.35">
      <c r="A69" s="2">
        <v>43924</v>
      </c>
      <c r="B69" s="3">
        <v>25.432124061370398</v>
      </c>
      <c r="C69" s="3">
        <v>14.293341493497801</v>
      </c>
      <c r="D69" s="3">
        <v>12.9230124201948</v>
      </c>
      <c r="E69" s="3">
        <v>11.8796957350468</v>
      </c>
      <c r="F69" s="3">
        <v>11.7227832698404</v>
      </c>
      <c r="G69" s="3">
        <v>16.037310760851899</v>
      </c>
      <c r="H69" s="3">
        <v>11.753942428283001</v>
      </c>
      <c r="I69" s="3">
        <v>20.1149122645872</v>
      </c>
      <c r="J69" s="3">
        <v>15.4150159218387</v>
      </c>
      <c r="K69" s="3">
        <v>12.5360040874381</v>
      </c>
      <c r="L69" s="3">
        <v>14.0657701017291</v>
      </c>
      <c r="M69" s="3">
        <v>14.242972130659499</v>
      </c>
      <c r="N69" s="3">
        <v>9.5976681545151994</v>
      </c>
    </row>
    <row r="70" spans="1:14" x14ac:dyDescent="0.35">
      <c r="A70" s="2">
        <v>43956</v>
      </c>
      <c r="B70" s="3">
        <v>29.021285547160101</v>
      </c>
      <c r="C70" s="3">
        <v>17.124708498974702</v>
      </c>
      <c r="D70" s="3">
        <v>16.806490378112102</v>
      </c>
      <c r="E70" s="3">
        <v>14.988699596139501</v>
      </c>
      <c r="F70" s="3">
        <v>13.7829861382762</v>
      </c>
      <c r="G70" s="3">
        <v>18.116067921266101</v>
      </c>
      <c r="H70" s="3">
        <v>14.888253875795099</v>
      </c>
      <c r="I70" s="3">
        <v>25.4078650075399</v>
      </c>
      <c r="J70" s="3">
        <v>20.2276448182214</v>
      </c>
      <c r="K70" s="3">
        <v>16.235877784549299</v>
      </c>
      <c r="L70" s="3">
        <v>17.029279551423201</v>
      </c>
      <c r="M70" s="3">
        <v>17.774389173012398</v>
      </c>
      <c r="N70" s="3">
        <v>14.3932941776545</v>
      </c>
    </row>
    <row r="71" spans="1:14" x14ac:dyDescent="0.35">
      <c r="A71" s="2">
        <v>43987</v>
      </c>
      <c r="B71" s="3">
        <v>30.280931929596299</v>
      </c>
      <c r="C71" s="3">
        <v>19.617897566741</v>
      </c>
      <c r="D71" s="3">
        <v>18.5972743230184</v>
      </c>
      <c r="E71" s="3">
        <v>18.433436694067101</v>
      </c>
      <c r="F71" s="3">
        <v>17.322823444656802</v>
      </c>
      <c r="G71" s="3">
        <v>19.537605279471901</v>
      </c>
      <c r="H71" s="3">
        <v>16.990889918587701</v>
      </c>
      <c r="I71" s="3">
        <v>27.9791281621367</v>
      </c>
      <c r="J71" s="3">
        <v>22.640351088071998</v>
      </c>
      <c r="K71" s="3">
        <v>19.6296351107014</v>
      </c>
      <c r="L71" s="3">
        <v>19.878139505914199</v>
      </c>
      <c r="M71" s="3">
        <v>19.9292697944793</v>
      </c>
      <c r="N71" s="3">
        <v>18.127879410310701</v>
      </c>
    </row>
    <row r="72" spans="1:14" x14ac:dyDescent="0.35">
      <c r="A72" s="2">
        <v>44014</v>
      </c>
      <c r="B72" s="3">
        <v>31.142988065259502</v>
      </c>
      <c r="C72" s="3">
        <v>19.225605868828499</v>
      </c>
      <c r="D72" s="3">
        <v>17.711115785674401</v>
      </c>
      <c r="E72" s="3">
        <v>18.152960269473802</v>
      </c>
      <c r="F72" s="3">
        <v>17.480617267155999</v>
      </c>
      <c r="G72" s="3">
        <v>19.5197212042751</v>
      </c>
      <c r="H72" s="3">
        <v>16.011173506951799</v>
      </c>
      <c r="I72" s="3">
        <v>28.823008266905799</v>
      </c>
      <c r="J72" s="3">
        <v>21.853012747945801</v>
      </c>
      <c r="K72" s="3">
        <v>19.280975249583701</v>
      </c>
      <c r="L72" s="3">
        <v>19.834672840317602</v>
      </c>
      <c r="M72" s="3">
        <v>19.6992071303135</v>
      </c>
      <c r="N72" s="3">
        <v>17.976099175463201</v>
      </c>
    </row>
    <row r="73" spans="1:14" x14ac:dyDescent="0.35">
      <c r="A73" s="2">
        <v>44048</v>
      </c>
      <c r="B73" s="3">
        <v>32.1567163698776</v>
      </c>
      <c r="C73" s="3">
        <v>19.129019653809099</v>
      </c>
      <c r="D73" s="3">
        <v>17.862824046924601</v>
      </c>
      <c r="E73" s="3">
        <v>17.850873553517399</v>
      </c>
      <c r="F73" s="3">
        <v>17.6676840114479</v>
      </c>
      <c r="G73" s="3">
        <v>19.425356175748899</v>
      </c>
      <c r="H73" s="3">
        <v>15.765958935597499</v>
      </c>
      <c r="I73" s="3">
        <v>29.270821161228401</v>
      </c>
      <c r="J73" s="3">
        <v>22.1892056956926</v>
      </c>
      <c r="K73" s="3">
        <v>19.839066683919398</v>
      </c>
      <c r="L73" s="3">
        <v>20.023140020068599</v>
      </c>
      <c r="M73" s="3">
        <v>18.577710643288398</v>
      </c>
      <c r="N73" s="3">
        <v>16.6991403648071</v>
      </c>
    </row>
    <row r="74" spans="1:14" x14ac:dyDescent="0.35">
      <c r="A74" s="2">
        <v>44078</v>
      </c>
      <c r="B74" s="3">
        <v>32.231013987791101</v>
      </c>
      <c r="C74" s="3">
        <v>18.955389511367901</v>
      </c>
      <c r="D74" s="3">
        <v>16.794989425086399</v>
      </c>
      <c r="E74" s="3">
        <v>17.4460328297695</v>
      </c>
      <c r="F74" s="3">
        <v>18.223350918962101</v>
      </c>
      <c r="G74" s="3">
        <v>19.1309374560409</v>
      </c>
      <c r="H74" s="3">
        <v>14.826442756521301</v>
      </c>
      <c r="I74" s="3">
        <v>30.163256708421301</v>
      </c>
      <c r="J74" s="3">
        <v>22.321265592020801</v>
      </c>
      <c r="K74" s="3">
        <v>19.174532273918398</v>
      </c>
      <c r="L74" s="3">
        <v>19.185188410013598</v>
      </c>
      <c r="M74" s="3">
        <v>17.9755184670557</v>
      </c>
      <c r="N74" s="3">
        <v>15.5007221673687</v>
      </c>
    </row>
    <row r="75" spans="1:14" x14ac:dyDescent="0.35">
      <c r="A75" s="2">
        <v>44109</v>
      </c>
      <c r="B75" s="3">
        <v>32.150319214248597</v>
      </c>
      <c r="C75" s="3">
        <v>18.348533968496099</v>
      </c>
      <c r="D75" s="3">
        <v>16.394539360089201</v>
      </c>
      <c r="E75" s="3">
        <v>16.964485807124099</v>
      </c>
      <c r="F75" s="3">
        <v>18.154026014373098</v>
      </c>
      <c r="G75" s="3">
        <v>19.1410580436991</v>
      </c>
      <c r="H75" s="3">
        <v>14.432042335075799</v>
      </c>
      <c r="I75" s="3">
        <v>29.379038036256901</v>
      </c>
      <c r="J75" s="3">
        <v>21.712792488607999</v>
      </c>
      <c r="K75" s="3">
        <v>18.2517242951442</v>
      </c>
      <c r="L75" s="3">
        <v>19.513993638081299</v>
      </c>
      <c r="M75" s="3">
        <v>18.389310697492199</v>
      </c>
      <c r="N75" s="3">
        <v>14.6973899976187</v>
      </c>
    </row>
    <row r="76" spans="1:14" x14ac:dyDescent="0.35">
      <c r="A76" s="2">
        <v>44140</v>
      </c>
      <c r="B76" s="3">
        <v>33.155141743833099</v>
      </c>
      <c r="C76" s="3">
        <v>18.470407379831599</v>
      </c>
      <c r="D76" s="3">
        <v>15.730374569916</v>
      </c>
      <c r="E76" s="3">
        <v>15.555715765359899</v>
      </c>
      <c r="F76" s="3">
        <v>17.7679111222801</v>
      </c>
      <c r="G76" s="3">
        <v>18.81943963797</v>
      </c>
      <c r="H76" s="3">
        <v>13.7674275759947</v>
      </c>
      <c r="I76" s="3">
        <v>29.719884537846202</v>
      </c>
      <c r="J76" s="3">
        <v>21.5487265793235</v>
      </c>
      <c r="K76" s="3">
        <v>17.766153630065499</v>
      </c>
      <c r="L76" s="3">
        <v>19.847977251654299</v>
      </c>
      <c r="M76" s="3">
        <v>16.588702568836101</v>
      </c>
      <c r="N76" s="3">
        <v>14.2833491663676</v>
      </c>
    </row>
    <row r="77" spans="1:14" x14ac:dyDescent="0.35">
      <c r="A77" s="2">
        <v>44169</v>
      </c>
      <c r="B77" s="3">
        <v>32.510482361186703</v>
      </c>
      <c r="C77" s="3">
        <v>19.895533141163401</v>
      </c>
      <c r="D77" s="3">
        <v>16.281204563142701</v>
      </c>
      <c r="E77" s="3">
        <v>16.0193050028657</v>
      </c>
      <c r="F77" s="3">
        <v>18.576535861332999</v>
      </c>
      <c r="G77" s="3">
        <v>18.3906129466795</v>
      </c>
      <c r="H77" s="3">
        <v>15.198575153407001</v>
      </c>
      <c r="I77" s="3">
        <v>30.139721931064098</v>
      </c>
      <c r="J77" s="3">
        <v>22.174384610596899</v>
      </c>
      <c r="K77" s="3">
        <v>19.043900394173601</v>
      </c>
      <c r="L77" s="3">
        <v>20.553514486382198</v>
      </c>
      <c r="M77" s="3">
        <v>17.384020161080699</v>
      </c>
      <c r="N77" s="3">
        <v>15.1804070132994</v>
      </c>
    </row>
    <row r="78" spans="1:14" x14ac:dyDescent="0.35">
      <c r="A78" s="2">
        <v>44201</v>
      </c>
      <c r="B78" s="3">
        <v>34.910842285550103</v>
      </c>
      <c r="C78" s="3">
        <v>19.230256356736401</v>
      </c>
      <c r="D78" s="3">
        <v>15.9837590684178</v>
      </c>
      <c r="E78" s="3">
        <v>15.966064174641</v>
      </c>
      <c r="F78" s="3">
        <v>18.1776546697626</v>
      </c>
      <c r="G78" s="3">
        <v>18.861045815973199</v>
      </c>
      <c r="H78" s="3">
        <v>14.5979284317277</v>
      </c>
      <c r="I78" s="3">
        <v>29.8391716117691</v>
      </c>
      <c r="J78" s="3">
        <v>22.1819964519579</v>
      </c>
      <c r="K78" s="3">
        <v>17.959617098102001</v>
      </c>
      <c r="L78" s="3">
        <v>20.7852522713257</v>
      </c>
      <c r="M78" s="3">
        <v>18.135826839175301</v>
      </c>
      <c r="N78" s="3">
        <v>14.682249998027901</v>
      </c>
    </row>
    <row r="79" spans="1:14" x14ac:dyDescent="0.35">
      <c r="A79" s="2">
        <v>44232</v>
      </c>
      <c r="B79" s="3">
        <v>33.070093490166201</v>
      </c>
      <c r="C79" s="3">
        <v>19.1059453987592</v>
      </c>
      <c r="D79" s="3">
        <v>16.036604956778401</v>
      </c>
      <c r="E79" s="3">
        <v>15.845467245430299</v>
      </c>
      <c r="F79" s="3">
        <v>18.706741850787498</v>
      </c>
      <c r="G79" s="3">
        <v>18.672392710793599</v>
      </c>
      <c r="H79" s="3">
        <v>13.8148033747624</v>
      </c>
      <c r="I79" s="3">
        <v>29.9671219186631</v>
      </c>
      <c r="J79" s="3">
        <v>22.066287538593901</v>
      </c>
      <c r="K79" s="3">
        <v>17.938231838085201</v>
      </c>
      <c r="L79" s="3">
        <v>21.842167931046902</v>
      </c>
      <c r="M79" s="3">
        <v>18.636049434472</v>
      </c>
      <c r="N79" s="3">
        <v>14.1684624478274</v>
      </c>
    </row>
    <row r="80" spans="1:14" x14ac:dyDescent="0.35">
      <c r="A80" s="2">
        <v>44260</v>
      </c>
      <c r="B80" s="3">
        <v>31.692085825627</v>
      </c>
      <c r="C80" s="3">
        <v>17.9797579693345</v>
      </c>
      <c r="D80" s="3">
        <v>15.3415716872814</v>
      </c>
      <c r="E80" s="3">
        <v>15.374194115376699</v>
      </c>
      <c r="F80" s="3">
        <v>17.630668948981501</v>
      </c>
      <c r="G80" s="3">
        <v>18.092992172997601</v>
      </c>
      <c r="H80" s="3">
        <v>14.003053822210299</v>
      </c>
      <c r="I80" s="3">
        <v>27.235971032485999</v>
      </c>
      <c r="J80" s="3">
        <v>21.465574745829102</v>
      </c>
      <c r="K80" s="3">
        <v>17.849519039990501</v>
      </c>
      <c r="L80" s="3">
        <v>20.767451773225201</v>
      </c>
      <c r="M80" s="3">
        <v>19.081239845262001</v>
      </c>
      <c r="N80" s="3">
        <v>13.3944684231507</v>
      </c>
    </row>
    <row r="81" spans="1:14" x14ac:dyDescent="0.35">
      <c r="A81" s="2">
        <v>44291</v>
      </c>
      <c r="B81" s="3">
        <v>32.1061618404283</v>
      </c>
      <c r="C81" s="3">
        <v>17.6918489135351</v>
      </c>
      <c r="D81" s="3">
        <v>15.5355621910699</v>
      </c>
      <c r="E81" s="3">
        <v>16.207540564404798</v>
      </c>
      <c r="F81" s="3">
        <v>17.785800005679398</v>
      </c>
      <c r="G81" s="3">
        <v>18.834583063629701</v>
      </c>
      <c r="H81" s="3">
        <v>13.4467490149542</v>
      </c>
      <c r="I81" s="3">
        <v>28.415787790601101</v>
      </c>
      <c r="J81" s="3">
        <v>22.314498371426801</v>
      </c>
      <c r="K81" s="3">
        <v>18.2678610650661</v>
      </c>
      <c r="L81" s="3">
        <v>22.701743899529401</v>
      </c>
      <c r="M81" s="3">
        <v>20.236955800039301</v>
      </c>
      <c r="N81" s="3">
        <v>14.059691718827199</v>
      </c>
    </row>
    <row r="82" spans="1:14" x14ac:dyDescent="0.35">
      <c r="A82" s="2">
        <v>44321</v>
      </c>
      <c r="B82" s="3">
        <v>32.610531983716001</v>
      </c>
      <c r="C82" s="3">
        <v>18.0468808750637</v>
      </c>
      <c r="D82" s="3">
        <v>15.542240097596199</v>
      </c>
      <c r="E82" s="3">
        <v>15.035754314112801</v>
      </c>
      <c r="F82" s="3">
        <v>16.630139714024399</v>
      </c>
      <c r="G82" s="3">
        <v>18.973389657279998</v>
      </c>
      <c r="H82" s="3">
        <v>13.2840555139828</v>
      </c>
      <c r="I82" s="3">
        <v>27.0074260914656</v>
      </c>
      <c r="J82" s="3">
        <v>21.440655141132101</v>
      </c>
      <c r="K82" s="3">
        <v>17.8926390387218</v>
      </c>
      <c r="L82" s="3">
        <v>21.796068149593602</v>
      </c>
      <c r="M82" s="3">
        <v>18.176690550537199</v>
      </c>
      <c r="N82" s="3">
        <v>13.5087134284508</v>
      </c>
    </row>
    <row r="83" spans="1:14" x14ac:dyDescent="0.35">
      <c r="A83" s="2">
        <v>44351</v>
      </c>
      <c r="B83" s="3">
        <v>33.181841521010497</v>
      </c>
      <c r="C83" s="3">
        <v>18.441006314499901</v>
      </c>
      <c r="D83" s="3">
        <v>15.589017186383799</v>
      </c>
      <c r="E83" s="3">
        <v>15.0248160706633</v>
      </c>
      <c r="F83" s="3">
        <v>16.6385587947738</v>
      </c>
      <c r="G83" s="3">
        <v>19.613022446120301</v>
      </c>
      <c r="H83" s="3">
        <v>13.1803681250863</v>
      </c>
      <c r="I83" s="3">
        <v>27.025989968794299</v>
      </c>
      <c r="J83" s="3">
        <v>21.304072171100099</v>
      </c>
      <c r="K83" s="3">
        <v>17.8811494322382</v>
      </c>
      <c r="L83" s="3">
        <v>21.3284085323718</v>
      </c>
      <c r="M83" s="3">
        <v>18.6787386596015</v>
      </c>
      <c r="N83" s="3">
        <v>13.731968872828601</v>
      </c>
    </row>
    <row r="84" spans="1:14" x14ac:dyDescent="0.35">
      <c r="A84" s="2">
        <v>44379</v>
      </c>
      <c r="B84" s="3">
        <v>34.2994539736844</v>
      </c>
      <c r="C84" s="3">
        <v>17.306681803481698</v>
      </c>
      <c r="D84" s="3">
        <v>15.5841026701326</v>
      </c>
      <c r="E84" s="3">
        <v>14.7443989851861</v>
      </c>
      <c r="F84" s="3">
        <v>16.324611749236301</v>
      </c>
      <c r="G84" s="3">
        <v>19.751334170711999</v>
      </c>
      <c r="H84" s="3">
        <v>12.6943475345106</v>
      </c>
      <c r="I84" s="3">
        <v>28.617714887932099</v>
      </c>
      <c r="J84" s="3">
        <v>21.592782525179501</v>
      </c>
      <c r="K84" s="3">
        <v>17.462473931137499</v>
      </c>
      <c r="L84" s="3">
        <v>21.305875376898499</v>
      </c>
      <c r="M84" s="3">
        <v>18.6976545553091</v>
      </c>
      <c r="N84" s="3">
        <v>13.433709034557401</v>
      </c>
    </row>
    <row r="85" spans="1:14" x14ac:dyDescent="0.35">
      <c r="A85" s="2">
        <v>44413</v>
      </c>
      <c r="B85" s="3">
        <v>34.080969668026903</v>
      </c>
      <c r="C85" s="3">
        <v>17.2172519700582</v>
      </c>
      <c r="D85" s="3">
        <v>15.104313151095299</v>
      </c>
      <c r="E85" s="3">
        <v>14.360955131299299</v>
      </c>
      <c r="F85" s="3">
        <v>15.7117716395437</v>
      </c>
      <c r="G85" s="3">
        <v>19.856966958500799</v>
      </c>
      <c r="H85" s="3">
        <v>12.352900500112799</v>
      </c>
      <c r="I85" s="3">
        <v>28.196893210478301</v>
      </c>
      <c r="J85" s="3">
        <v>21.026212850629499</v>
      </c>
      <c r="K85" s="3">
        <v>16.8635806890297</v>
      </c>
      <c r="L85" s="3">
        <v>21.821068910893</v>
      </c>
      <c r="M85" s="3">
        <v>18.641038376069702</v>
      </c>
      <c r="N85" s="3">
        <v>12.126497088474199</v>
      </c>
    </row>
    <row r="86" spans="1:14" x14ac:dyDescent="0.35">
      <c r="A86" s="2">
        <v>44442</v>
      </c>
      <c r="B86" s="3">
        <v>35.055802509477203</v>
      </c>
      <c r="C86" s="3">
        <v>17.387460383849</v>
      </c>
      <c r="D86" s="3">
        <v>15.0059607722278</v>
      </c>
      <c r="E86" s="3">
        <v>14.1714929365441</v>
      </c>
      <c r="F86" s="3">
        <v>15.752864659500601</v>
      </c>
      <c r="G86" s="3">
        <v>19.751210786972699</v>
      </c>
      <c r="H86" s="3">
        <v>12.241956322634501</v>
      </c>
      <c r="I86" s="3">
        <v>28.740138746124799</v>
      </c>
      <c r="J86" s="3">
        <v>21.253105959677299</v>
      </c>
      <c r="K86" s="3">
        <v>16.289979521709601</v>
      </c>
      <c r="L86" s="3">
        <v>21.947895221012502</v>
      </c>
      <c r="M86" s="3">
        <v>18.621048766434502</v>
      </c>
      <c r="N86" s="3">
        <v>11.9288059196513</v>
      </c>
    </row>
    <row r="87" spans="1:14" x14ac:dyDescent="0.35">
      <c r="A87" s="2">
        <v>44474</v>
      </c>
      <c r="B87" s="3">
        <v>34.266727934345397</v>
      </c>
      <c r="C87" s="3">
        <v>16.986006103425598</v>
      </c>
      <c r="D87" s="3">
        <v>14.437991318317</v>
      </c>
      <c r="E87" s="3">
        <v>13.5125078430434</v>
      </c>
      <c r="F87" s="3">
        <v>14.8318824286105</v>
      </c>
      <c r="G87" s="3">
        <v>18.178962306617699</v>
      </c>
      <c r="H87" s="3">
        <v>11.9162978067524</v>
      </c>
      <c r="I87" s="3">
        <v>26.810160753750601</v>
      </c>
      <c r="J87" s="3">
        <v>20.243142185434401</v>
      </c>
      <c r="K87" s="3">
        <v>15.6179860869085</v>
      </c>
      <c r="L87" s="3">
        <v>20.275821941880299</v>
      </c>
      <c r="M87" s="3">
        <v>17.8155952186051</v>
      </c>
      <c r="N87" s="3">
        <v>11.6728540772746</v>
      </c>
    </row>
    <row r="88" spans="1:14" x14ac:dyDescent="0.35">
      <c r="A88" s="2">
        <v>44505</v>
      </c>
      <c r="B88" s="3">
        <v>33.734397275243097</v>
      </c>
      <c r="C88" s="3">
        <v>17.6986701468017</v>
      </c>
      <c r="D88" s="3">
        <v>14.9975714125687</v>
      </c>
      <c r="E88" s="3">
        <v>13.905861155573399</v>
      </c>
      <c r="F88" s="3">
        <v>15.4297004237186</v>
      </c>
      <c r="G88" s="3">
        <v>19.2619217341405</v>
      </c>
      <c r="H88" s="3">
        <v>12.1358772167425</v>
      </c>
      <c r="I88" s="3">
        <v>29.650537693579</v>
      </c>
      <c r="J88" s="3">
        <v>21.461757868663302</v>
      </c>
      <c r="K88" s="3">
        <v>15.988483112913601</v>
      </c>
      <c r="L88" s="3">
        <v>21.5606452541615</v>
      </c>
      <c r="M88" s="3">
        <v>18.614692695873401</v>
      </c>
      <c r="N88" s="3">
        <v>11.908719114319799</v>
      </c>
    </row>
    <row r="89" spans="1:14" x14ac:dyDescent="0.35">
      <c r="A89" s="2">
        <v>44533</v>
      </c>
      <c r="B89" s="3">
        <v>31.1544012693683</v>
      </c>
      <c r="C89" s="3">
        <v>16.917272551144499</v>
      </c>
      <c r="D89" s="3">
        <v>14.0775350596005</v>
      </c>
      <c r="E89" s="3">
        <v>12.8626815223707</v>
      </c>
      <c r="F89" s="3">
        <v>14.509510048012499</v>
      </c>
      <c r="G89" s="3">
        <v>18.6773071439818</v>
      </c>
      <c r="H89" s="3">
        <v>11.7320197004763</v>
      </c>
      <c r="I89" s="3">
        <v>28.198320725383901</v>
      </c>
      <c r="J89" s="3">
        <v>20.535698061373498</v>
      </c>
      <c r="K89" s="3">
        <v>15.1399050398103</v>
      </c>
      <c r="L89" s="3">
        <v>19.7739927458131</v>
      </c>
      <c r="M89" s="3">
        <v>18.381331429152699</v>
      </c>
      <c r="N89" s="3">
        <v>10.6649134370866</v>
      </c>
    </row>
    <row r="90" spans="1:14" x14ac:dyDescent="0.35">
      <c r="A90" s="2">
        <v>44566</v>
      </c>
      <c r="B90" s="3">
        <v>32.542790498422001</v>
      </c>
      <c r="C90" s="3">
        <v>17.697949870642599</v>
      </c>
      <c r="D90" s="3">
        <v>14.2929316684402</v>
      </c>
      <c r="E90" s="3">
        <v>13.6618887319585</v>
      </c>
      <c r="F90" s="3">
        <v>14.8457975711628</v>
      </c>
      <c r="G90" s="3">
        <v>19.7282497267278</v>
      </c>
      <c r="H90" s="3">
        <v>12.435762075237699</v>
      </c>
      <c r="I90" s="3">
        <v>28.133788231991801</v>
      </c>
      <c r="J90" s="3">
        <v>20.9716763514432</v>
      </c>
      <c r="K90" s="3">
        <v>16.220091099294098</v>
      </c>
      <c r="L90" s="3">
        <v>20.4370329740734</v>
      </c>
      <c r="M90" s="3">
        <v>18.738196591346899</v>
      </c>
      <c r="N90" s="3">
        <v>11.4295586574582</v>
      </c>
    </row>
    <row r="91" spans="1:14" x14ac:dyDescent="0.35">
      <c r="A91" s="2">
        <v>44596</v>
      </c>
      <c r="B91" s="3">
        <v>30.278627011963401</v>
      </c>
      <c r="C91" s="3">
        <v>15.8324556469375</v>
      </c>
      <c r="D91" s="3">
        <v>14.1827105018677</v>
      </c>
      <c r="E91" s="3">
        <v>12.6296919472422</v>
      </c>
      <c r="F91" s="3">
        <v>13.783060660202199</v>
      </c>
      <c r="G91" s="3">
        <v>18.072222990406502</v>
      </c>
      <c r="H91" s="3">
        <v>12.2266361075215</v>
      </c>
      <c r="I91" s="3">
        <v>25.8669137229389</v>
      </c>
      <c r="J91" s="3">
        <v>19.838378758058699</v>
      </c>
      <c r="K91" s="3">
        <v>14.815179915940901</v>
      </c>
      <c r="L91" s="3">
        <v>18.260906767329299</v>
      </c>
      <c r="M91" s="3">
        <v>16.317333364309199</v>
      </c>
      <c r="N91" s="3">
        <v>10.5799456219617</v>
      </c>
    </row>
    <row r="92" spans="1:14" x14ac:dyDescent="0.35">
      <c r="A92" s="2">
        <v>44624</v>
      </c>
      <c r="B92" s="3">
        <v>29.459261062196202</v>
      </c>
      <c r="C92" s="3">
        <v>15.699185544893099</v>
      </c>
      <c r="D92" s="3">
        <v>13.9791952098913</v>
      </c>
      <c r="E92" s="3">
        <v>10.6512178505404</v>
      </c>
      <c r="F92" s="3">
        <v>12.767355819180899</v>
      </c>
      <c r="G92" s="3">
        <v>17.099265057397702</v>
      </c>
      <c r="H92" s="3">
        <v>11.1822219282581</v>
      </c>
      <c r="I92" s="3">
        <v>24.041684704178401</v>
      </c>
      <c r="J92" s="3">
        <v>18.860331902113799</v>
      </c>
      <c r="K92" s="3">
        <v>12.5930133479827</v>
      </c>
      <c r="L92" s="3">
        <v>16.272087516147199</v>
      </c>
      <c r="M92" s="3">
        <v>14.0254634453898</v>
      </c>
      <c r="N92" s="3">
        <v>8.9315736712448199</v>
      </c>
    </row>
    <row r="93" spans="1:14" x14ac:dyDescent="0.35">
      <c r="A93" s="2">
        <v>44656</v>
      </c>
      <c r="B93" s="3">
        <v>28.861074098445101</v>
      </c>
      <c r="C93" s="3">
        <v>16.181116577732698</v>
      </c>
      <c r="D93" s="3">
        <v>13.584341148560901</v>
      </c>
      <c r="E93" s="3">
        <v>11.631149149562701</v>
      </c>
      <c r="F93" s="3">
        <v>13.2304667541234</v>
      </c>
      <c r="G93" s="3">
        <v>18.557241657026399</v>
      </c>
      <c r="H93" s="3">
        <v>11.321008315769999</v>
      </c>
      <c r="I93" s="3">
        <v>25.5193997989387</v>
      </c>
      <c r="J93" s="3">
        <v>19.378285248609</v>
      </c>
      <c r="K93" s="3">
        <v>13.4075768724105</v>
      </c>
      <c r="L93" s="3">
        <v>18.343632271123401</v>
      </c>
      <c r="M93" s="3">
        <v>15.378329720288001</v>
      </c>
      <c r="N93" s="3">
        <v>9.7052147778639597</v>
      </c>
    </row>
    <row r="94" spans="1:14" x14ac:dyDescent="0.35">
      <c r="A94" s="2">
        <v>44686</v>
      </c>
      <c r="B94" s="3">
        <v>29.088750609562201</v>
      </c>
      <c r="C94" s="3">
        <v>14.8805155497628</v>
      </c>
      <c r="D94" s="3">
        <v>12.4508040828993</v>
      </c>
      <c r="E94" s="3">
        <v>10.8185197455131</v>
      </c>
      <c r="F94" s="3">
        <v>12.805490804148301</v>
      </c>
      <c r="G94" s="3">
        <v>17.423116679421401</v>
      </c>
      <c r="H94" s="3">
        <v>10.5054430490024</v>
      </c>
      <c r="I94" s="3">
        <v>22.362186241767201</v>
      </c>
      <c r="J94" s="3">
        <v>17.558259531734599</v>
      </c>
      <c r="K94" s="3">
        <v>12.4584360873558</v>
      </c>
      <c r="L94" s="3">
        <v>16.691221819885801</v>
      </c>
      <c r="M94" s="3">
        <v>13.980966421840099</v>
      </c>
      <c r="N94" s="3">
        <v>9.1126257563444799</v>
      </c>
    </row>
    <row r="95" spans="1:14" x14ac:dyDescent="0.35">
      <c r="A95" s="2">
        <v>44715</v>
      </c>
      <c r="B95" s="3">
        <v>26.9009383698974</v>
      </c>
      <c r="C95" s="3">
        <v>14.255987418612801</v>
      </c>
      <c r="D95" s="3">
        <v>12.4319886314992</v>
      </c>
      <c r="E95" s="3">
        <v>11.035417354967599</v>
      </c>
      <c r="F95" s="3">
        <v>12.9288234978702</v>
      </c>
      <c r="G95" s="3">
        <v>16.848724453765001</v>
      </c>
      <c r="H95" s="3">
        <v>10.417211960572899</v>
      </c>
      <c r="I95" s="3">
        <v>21.648358313418001</v>
      </c>
      <c r="J95" s="3">
        <v>17.233844416631399</v>
      </c>
      <c r="K95" s="3">
        <v>12.4293879286387</v>
      </c>
      <c r="L95" s="3">
        <v>17.2274206467265</v>
      </c>
      <c r="M95" s="3">
        <v>16.208110848099199</v>
      </c>
      <c r="N95" s="3">
        <v>8.7634567918341908</v>
      </c>
    </row>
    <row r="96" spans="1:14" x14ac:dyDescent="0.35">
      <c r="A96" s="2">
        <v>44747</v>
      </c>
      <c r="B96" s="3">
        <v>25.793703748387799</v>
      </c>
      <c r="C96" s="3">
        <v>12.698328470539099</v>
      </c>
      <c r="D96" s="3">
        <v>11.0907682785568</v>
      </c>
      <c r="E96" s="3">
        <v>9.4227973250727501</v>
      </c>
      <c r="F96" s="3">
        <v>12.393410212422401</v>
      </c>
      <c r="G96" s="3">
        <v>15.657610493679201</v>
      </c>
      <c r="H96" s="3">
        <v>9.2252763530596305</v>
      </c>
      <c r="I96" s="3">
        <v>20.3995839223575</v>
      </c>
      <c r="J96" s="3">
        <v>15.9865009395209</v>
      </c>
      <c r="K96" s="3">
        <v>10.8103486515125</v>
      </c>
      <c r="L96" s="3">
        <v>15.4746066082299</v>
      </c>
      <c r="M96" s="3">
        <v>13.9806758863949</v>
      </c>
      <c r="N96" s="3">
        <v>7.4743350837540099</v>
      </c>
    </row>
    <row r="97" spans="1:14" x14ac:dyDescent="0.35">
      <c r="A97" s="2">
        <v>44778</v>
      </c>
      <c r="B97" s="3">
        <v>26.713673611817399</v>
      </c>
      <c r="C97" s="3">
        <v>13.890365831348401</v>
      </c>
      <c r="D97" s="3">
        <v>11.504987698382999</v>
      </c>
      <c r="E97" s="3">
        <v>10.201722216470399</v>
      </c>
      <c r="F97" s="3">
        <v>12.7678880230413</v>
      </c>
      <c r="G97" s="3">
        <v>16.7357902264594</v>
      </c>
      <c r="H97" s="3">
        <v>9.7423664898649101</v>
      </c>
      <c r="I97" s="3">
        <v>23.449231440717501</v>
      </c>
      <c r="J97" s="3">
        <v>17.488197303358199</v>
      </c>
      <c r="K97" s="3">
        <v>11.7139106480143</v>
      </c>
      <c r="L97" s="3">
        <v>17.8448634188039</v>
      </c>
      <c r="M97" s="3">
        <v>14.9036843499808</v>
      </c>
      <c r="N97" s="3">
        <v>7.6933539466974201</v>
      </c>
    </row>
    <row r="98" spans="1:14" x14ac:dyDescent="0.35">
      <c r="A98" s="2">
        <v>44806</v>
      </c>
      <c r="B98" s="3">
        <v>27.088721641737202</v>
      </c>
      <c r="C98" s="3">
        <v>13.5788553456945</v>
      </c>
      <c r="D98" s="3">
        <v>11.298260428512201</v>
      </c>
      <c r="E98" s="3">
        <v>9.7251703741883997</v>
      </c>
      <c r="F98" s="3">
        <v>12.6231583278668</v>
      </c>
      <c r="G98" s="3">
        <v>16.1352721394159</v>
      </c>
      <c r="H98" s="3">
        <v>9.2199294022309193</v>
      </c>
      <c r="I98" s="3">
        <v>21.481374217195501</v>
      </c>
      <c r="J98" s="3">
        <v>16.514180660069599</v>
      </c>
      <c r="K98" s="3">
        <v>11.1240945185453</v>
      </c>
      <c r="L98" s="3">
        <v>15.952317727928399</v>
      </c>
      <c r="M98" s="3">
        <v>13.9449496753824</v>
      </c>
      <c r="N98" s="3">
        <v>7.6407777485836501</v>
      </c>
    </row>
    <row r="99" spans="1:14" x14ac:dyDescent="0.35">
      <c r="A99" s="2">
        <v>44839</v>
      </c>
      <c r="B99" s="3">
        <v>24.314129286655799</v>
      </c>
      <c r="C99" s="3">
        <v>13.340479186702799</v>
      </c>
      <c r="D99" s="3">
        <v>11.233334306506199</v>
      </c>
      <c r="E99" s="3">
        <v>9.2709879207306596</v>
      </c>
      <c r="F99" s="3">
        <v>12.394644244689299</v>
      </c>
      <c r="G99" s="3">
        <v>15.258905157956001</v>
      </c>
      <c r="H99" s="3">
        <v>8.8255129325831501</v>
      </c>
      <c r="I99" s="3">
        <v>20.578540710584399</v>
      </c>
      <c r="J99" s="3">
        <v>15.9856944054262</v>
      </c>
      <c r="K99" s="3">
        <v>10.6832734886534</v>
      </c>
      <c r="L99" s="3">
        <v>15.034422137405601</v>
      </c>
      <c r="M99" s="3">
        <v>13.4206704001774</v>
      </c>
      <c r="N99" s="3">
        <v>7.4048244122734097</v>
      </c>
    </row>
    <row r="100" spans="1:14" x14ac:dyDescent="0.35">
      <c r="A100" s="2">
        <v>44869</v>
      </c>
      <c r="B100" s="3">
        <v>23.5137564579036</v>
      </c>
      <c r="C100" s="3">
        <v>13.4695934600517</v>
      </c>
      <c r="D100" s="3">
        <v>11.5186146704298</v>
      </c>
      <c r="E100" s="3">
        <v>10.033085311993</v>
      </c>
      <c r="F100" s="3">
        <v>12.4068215349418</v>
      </c>
      <c r="G100" s="3">
        <v>15.9973445283015</v>
      </c>
      <c r="H100" s="3">
        <v>9.2107465412460297</v>
      </c>
      <c r="I100" s="3">
        <v>20.264359415685</v>
      </c>
      <c r="J100" s="3">
        <v>16.319602183972702</v>
      </c>
      <c r="K100" s="3">
        <v>11.4254809963823</v>
      </c>
      <c r="L100" s="3">
        <v>14.9663822101944</v>
      </c>
      <c r="M100" s="3">
        <v>12.635719724386901</v>
      </c>
      <c r="N100" s="3">
        <v>8.0748708304560299</v>
      </c>
    </row>
    <row r="101" spans="1:14" x14ac:dyDescent="0.35">
      <c r="A101" s="2">
        <v>44900</v>
      </c>
      <c r="B101" s="3">
        <v>23.401567769943</v>
      </c>
      <c r="C101" s="3">
        <v>14.697788240660101</v>
      </c>
      <c r="D101" s="3">
        <v>12.312838330930701</v>
      </c>
      <c r="E101" s="3">
        <v>10.7950800348219</v>
      </c>
      <c r="F101" s="3">
        <v>12.6845772717577</v>
      </c>
      <c r="G101" s="3">
        <v>16.859762026139698</v>
      </c>
      <c r="H101" s="3">
        <v>9.9688805447250797</v>
      </c>
      <c r="I101" s="3">
        <v>21.875375396887499</v>
      </c>
      <c r="J101" s="3">
        <v>17.280687999167501</v>
      </c>
      <c r="K101" s="3">
        <v>12.1521237820793</v>
      </c>
      <c r="L101" s="3">
        <v>16.358109832222201</v>
      </c>
      <c r="M101" s="3">
        <v>13.246450153767301</v>
      </c>
      <c r="N101" s="3">
        <v>7.8684672446963297</v>
      </c>
    </row>
    <row r="102" spans="1:14" x14ac:dyDescent="0.35">
      <c r="A102" s="2">
        <v>44931</v>
      </c>
      <c r="B102" s="3">
        <v>23.435487477999601</v>
      </c>
      <c r="C102" s="3">
        <v>13.9108727847333</v>
      </c>
      <c r="D102" s="3">
        <v>11.9966940004824</v>
      </c>
      <c r="E102" s="3">
        <v>10.964283980706201</v>
      </c>
      <c r="F102" s="3">
        <v>12.0776363371253</v>
      </c>
      <c r="G102" s="3">
        <v>16.674398396339001</v>
      </c>
      <c r="H102" s="3">
        <v>9.9777468739676909</v>
      </c>
      <c r="I102" s="3">
        <v>20.485782365783901</v>
      </c>
      <c r="J102" s="3">
        <v>16.525913375229099</v>
      </c>
      <c r="K102" s="3">
        <v>12.2873141702302</v>
      </c>
      <c r="L102" s="3">
        <v>16.044225015559299</v>
      </c>
      <c r="M102" s="3">
        <v>13.125789948624799</v>
      </c>
      <c r="N102" s="3">
        <v>7.9431608788885901</v>
      </c>
    </row>
    <row r="103" spans="1:14" x14ac:dyDescent="0.35">
      <c r="A103" s="2">
        <v>44960</v>
      </c>
      <c r="B103" s="3">
        <v>24.418262407685202</v>
      </c>
      <c r="C103" s="3">
        <v>15.0568337909699</v>
      </c>
      <c r="D103" s="3">
        <v>13.068455910617001</v>
      </c>
      <c r="E103" s="3">
        <v>11.7708886987739</v>
      </c>
      <c r="F103" s="3">
        <v>12.864370109209901</v>
      </c>
      <c r="G103" s="3">
        <v>17.420384369086001</v>
      </c>
      <c r="H103" s="3">
        <v>10.498024694206</v>
      </c>
      <c r="I103" s="3">
        <v>24.3287716479844</v>
      </c>
      <c r="J103" s="3">
        <v>18.2600208840508</v>
      </c>
      <c r="K103" s="3">
        <v>13.4168543000402</v>
      </c>
      <c r="L103" s="3">
        <v>17.3668687397087</v>
      </c>
      <c r="M103" s="3">
        <v>14.5489479765727</v>
      </c>
      <c r="N103" s="3">
        <v>8.4120325693579598</v>
      </c>
    </row>
    <row r="104" spans="1:14" x14ac:dyDescent="0.35">
      <c r="A104" s="2">
        <v>44988</v>
      </c>
      <c r="B104" s="3">
        <v>23.569910273123799</v>
      </c>
      <c r="C104" s="3">
        <v>14.520146099182099</v>
      </c>
      <c r="D104" s="3">
        <v>12.9696040312464</v>
      </c>
      <c r="E104" s="3">
        <v>11.675323341027999</v>
      </c>
      <c r="F104" s="3">
        <v>13.307260781071699</v>
      </c>
      <c r="G104" s="3">
        <v>17.147580343227801</v>
      </c>
      <c r="H104" s="3">
        <v>10.5444444902067</v>
      </c>
      <c r="I104" s="3">
        <v>23.561064849536098</v>
      </c>
      <c r="J104" s="3">
        <v>17.80295047053</v>
      </c>
      <c r="K104" s="3">
        <v>13.3424173818195</v>
      </c>
      <c r="L104" s="3">
        <v>16.7098725564767</v>
      </c>
      <c r="M104" s="3">
        <v>14.2596382657626</v>
      </c>
      <c r="N104" s="3">
        <v>8.7761051157397993</v>
      </c>
    </row>
    <row r="105" spans="1:14" x14ac:dyDescent="0.35">
      <c r="A105" s="2">
        <v>45021</v>
      </c>
      <c r="B105" s="3">
        <v>23.368056858985199</v>
      </c>
      <c r="C105" s="3">
        <v>14.4629658807018</v>
      </c>
      <c r="D105" s="3">
        <v>12.7492409127867</v>
      </c>
      <c r="E105" s="3">
        <v>11.2903004112744</v>
      </c>
      <c r="F105" s="3">
        <v>13.0358766326958</v>
      </c>
      <c r="G105" s="3">
        <v>17.152581253025101</v>
      </c>
      <c r="H105" s="3">
        <v>10.4686365562369</v>
      </c>
      <c r="I105" s="3">
        <v>24.6190566929642</v>
      </c>
      <c r="J105" s="3">
        <v>18.0311717592019</v>
      </c>
      <c r="K105" s="3">
        <v>13.3166110411125</v>
      </c>
      <c r="L105" s="3">
        <v>16.2285015539113</v>
      </c>
      <c r="M105" s="3">
        <v>13.4209971055678</v>
      </c>
      <c r="N105" s="3">
        <v>8.4607296076621505</v>
      </c>
    </row>
    <row r="106" spans="1:14" x14ac:dyDescent="0.35">
      <c r="A106" s="2">
        <v>45051</v>
      </c>
      <c r="B106" s="3">
        <v>23.429240772859998</v>
      </c>
      <c r="C106" s="3">
        <v>14.521848117362</v>
      </c>
      <c r="D106" s="3">
        <v>13.0155300821356</v>
      </c>
      <c r="E106" s="3">
        <v>11.2163098357458</v>
      </c>
      <c r="F106" s="3">
        <v>13.6269252905984</v>
      </c>
      <c r="G106" s="3">
        <v>17.681170655060999</v>
      </c>
      <c r="H106" s="3">
        <v>10.6292105586726</v>
      </c>
      <c r="I106" s="3">
        <v>24.5531890783096</v>
      </c>
      <c r="J106" s="3">
        <v>18.013880202321999</v>
      </c>
      <c r="K106" s="3">
        <v>13.547472953572299</v>
      </c>
      <c r="L106" s="3">
        <v>15.795115463761499</v>
      </c>
      <c r="M106" s="3">
        <v>13.668176041452799</v>
      </c>
      <c r="N106" s="3">
        <v>8.5087107525575796</v>
      </c>
    </row>
    <row r="107" spans="1:14" x14ac:dyDescent="0.35">
      <c r="A107" s="2">
        <v>45082</v>
      </c>
      <c r="B107" s="3">
        <v>21.065127117906599</v>
      </c>
      <c r="C107" s="3">
        <v>14.597788619824399</v>
      </c>
      <c r="D107" s="3">
        <v>12.8652940187062</v>
      </c>
      <c r="E107" s="3">
        <v>10.785113661890399</v>
      </c>
      <c r="F107" s="3">
        <v>14.563606564915601</v>
      </c>
      <c r="G107" s="3">
        <v>16.6952447954665</v>
      </c>
      <c r="H107" s="3">
        <v>10.2644548549278</v>
      </c>
      <c r="I107" s="3">
        <v>26.107579385812901</v>
      </c>
      <c r="J107" s="3">
        <v>18.462416159431299</v>
      </c>
      <c r="K107" s="3">
        <v>12.9974051994815</v>
      </c>
      <c r="L107" s="3">
        <v>15.685576111193299</v>
      </c>
      <c r="M107" s="3">
        <v>13.650873497863699</v>
      </c>
      <c r="N107" s="3">
        <v>8.4804093322600895</v>
      </c>
    </row>
    <row r="108" spans="1:14" x14ac:dyDescent="0.35">
      <c r="A108" s="2">
        <v>45112</v>
      </c>
      <c r="B108" s="3">
        <v>21.109547550078599</v>
      </c>
      <c r="C108" s="3">
        <v>15.06942645534</v>
      </c>
      <c r="D108" s="3">
        <v>12.968673760232999</v>
      </c>
      <c r="E108" s="3">
        <v>10.679024947379499</v>
      </c>
      <c r="F108" s="3">
        <v>14.9675932132404</v>
      </c>
      <c r="G108" s="3">
        <v>16.3585817555972</v>
      </c>
      <c r="H108" s="3">
        <v>10.2582867451561</v>
      </c>
      <c r="I108" s="3">
        <v>26.764415106035798</v>
      </c>
      <c r="J108" s="3">
        <v>19.098076356503899</v>
      </c>
      <c r="K108" s="3">
        <v>13.121182046145099</v>
      </c>
      <c r="L108" s="3">
        <v>15.8364038050026</v>
      </c>
      <c r="M108" s="3">
        <v>13.426004303600401</v>
      </c>
      <c r="N108" s="3">
        <v>8.7956755994450297</v>
      </c>
    </row>
    <row r="109" spans="1:14" x14ac:dyDescent="0.35">
      <c r="A109" s="2">
        <v>45142</v>
      </c>
      <c r="B109" s="3">
        <v>20.9424546735886</v>
      </c>
      <c r="C109" s="3">
        <v>15.4026298204681</v>
      </c>
      <c r="D109" s="3">
        <v>13.208959184377701</v>
      </c>
      <c r="E109" s="3">
        <v>10.665180144631099</v>
      </c>
      <c r="F109" s="3">
        <v>14.437733521908999</v>
      </c>
      <c r="G109" s="3">
        <v>16.631718380807701</v>
      </c>
      <c r="H109" s="3">
        <v>10.5725881108624</v>
      </c>
      <c r="I109" s="3">
        <v>24.9002385175542</v>
      </c>
      <c r="J109" s="3">
        <v>19.013522563340501</v>
      </c>
      <c r="K109" s="3">
        <v>13.0453059172654</v>
      </c>
      <c r="L109" s="3">
        <v>15.671651894665301</v>
      </c>
      <c r="M109" s="3">
        <v>13.1148555252941</v>
      </c>
      <c r="N109" s="3">
        <v>8.3889777085031199</v>
      </c>
    </row>
    <row r="110" spans="1:14" x14ac:dyDescent="0.35">
      <c r="A110" s="2">
        <v>45174</v>
      </c>
      <c r="B110" s="3">
        <v>20.5724374141593</v>
      </c>
      <c r="C110" s="3">
        <v>15.5263313825571</v>
      </c>
      <c r="D110" s="3">
        <v>13.2498176442669</v>
      </c>
      <c r="E110" s="3">
        <v>10.596088770837</v>
      </c>
      <c r="F110" s="3">
        <v>14.8173117171494</v>
      </c>
      <c r="G110" s="3">
        <v>16.3758342687598</v>
      </c>
      <c r="H110" s="3">
        <v>10.3019927379256</v>
      </c>
      <c r="I110" s="3">
        <v>24.6144433806409</v>
      </c>
      <c r="J110" s="3">
        <v>18.782716700934198</v>
      </c>
      <c r="K110" s="3">
        <v>12.8400024066726</v>
      </c>
      <c r="L110" s="3">
        <v>14.6337503490851</v>
      </c>
      <c r="M110" s="3">
        <v>13.129879337018</v>
      </c>
      <c r="N110" s="3">
        <v>8.4710522271729403</v>
      </c>
    </row>
    <row r="111" spans="1:14" x14ac:dyDescent="0.35">
      <c r="A111" s="2">
        <v>45204</v>
      </c>
      <c r="B111" s="3">
        <v>20.1190209666829</v>
      </c>
      <c r="C111" s="3">
        <v>14.4526666912694</v>
      </c>
      <c r="D111" s="3">
        <v>12.307428432115101</v>
      </c>
      <c r="E111" s="3">
        <v>10.108754392185199</v>
      </c>
      <c r="F111" s="3">
        <v>13.987209749529001</v>
      </c>
      <c r="G111" s="3">
        <v>15.8679469574101</v>
      </c>
      <c r="H111" s="3">
        <v>10.1594769266709</v>
      </c>
      <c r="I111" s="3">
        <v>23.1325627498824</v>
      </c>
      <c r="J111" s="3">
        <v>17.7123567452707</v>
      </c>
      <c r="K111" s="3">
        <v>12.2217284856441</v>
      </c>
      <c r="L111" s="3">
        <v>13.3519078788293</v>
      </c>
      <c r="M111" s="3">
        <v>12.700608777042101</v>
      </c>
      <c r="N111" s="3">
        <v>8.0167903003462708</v>
      </c>
    </row>
    <row r="112" spans="1:14" x14ac:dyDescent="0.35">
      <c r="A112" s="2">
        <v>45233</v>
      </c>
      <c r="B112" s="3">
        <v>20.058441392312702</v>
      </c>
      <c r="C112" s="3">
        <v>14.8757381207264</v>
      </c>
      <c r="D112" s="3">
        <v>12.605314082215299</v>
      </c>
      <c r="E112" s="3">
        <v>10.1603229499877</v>
      </c>
      <c r="F112" s="3">
        <v>14.1535129156567</v>
      </c>
      <c r="G112" s="3">
        <v>15.770880350193501</v>
      </c>
      <c r="H112" s="3">
        <v>10.2442303453479</v>
      </c>
      <c r="I112" s="3">
        <v>23.383465063868901</v>
      </c>
      <c r="J112" s="3">
        <v>18.038698621077899</v>
      </c>
      <c r="K112" s="3">
        <v>12.4418555606422</v>
      </c>
      <c r="L112" s="3">
        <v>13.889995525009301</v>
      </c>
      <c r="M112" s="3">
        <v>12.875937189728299</v>
      </c>
      <c r="N112" s="3">
        <v>8.1694993480562506</v>
      </c>
    </row>
    <row r="113" spans="1:25" x14ac:dyDescent="0.35">
      <c r="A113" s="2">
        <v>45265</v>
      </c>
      <c r="B113" s="3">
        <v>21.546698426754698</v>
      </c>
      <c r="C113" s="3">
        <v>15.2380330852057</v>
      </c>
      <c r="D113" s="3">
        <v>13.075430904242401</v>
      </c>
      <c r="E113" s="3">
        <v>11.146678766615199</v>
      </c>
      <c r="F113" s="3">
        <v>14.0191068444796</v>
      </c>
      <c r="G113" s="3">
        <v>16.386275145275299</v>
      </c>
      <c r="H113" s="3">
        <v>10.502539035187599</v>
      </c>
      <c r="I113" s="3">
        <v>24.070566959415601</v>
      </c>
      <c r="J113" s="3">
        <v>18.692989528454699</v>
      </c>
      <c r="K113" s="3">
        <v>13.076911711148799</v>
      </c>
      <c r="L113" s="3">
        <v>14.6508075648459</v>
      </c>
      <c r="M113" s="3">
        <v>14.772368162376299</v>
      </c>
      <c r="N113" s="3">
        <v>8.7206303370740503</v>
      </c>
    </row>
    <row r="114" spans="1:25" x14ac:dyDescent="0.35">
      <c r="A114" s="2">
        <v>45296</v>
      </c>
      <c r="B114" s="3">
        <v>22.7887186845584</v>
      </c>
      <c r="C114" s="3">
        <v>16.186588392674899</v>
      </c>
      <c r="D114" s="3">
        <v>13.6402394269459</v>
      </c>
      <c r="E114" s="3">
        <v>11.049605381469201</v>
      </c>
      <c r="F114" s="3">
        <v>14.1500680977608</v>
      </c>
      <c r="G114" s="3">
        <v>16.916543127233499</v>
      </c>
      <c r="H114" s="3">
        <v>11.0381317880403</v>
      </c>
      <c r="I114" s="3">
        <v>24.2508434312894</v>
      </c>
      <c r="J114" s="3">
        <v>19.2063318083332</v>
      </c>
      <c r="K114" s="3">
        <v>13.213370689421801</v>
      </c>
      <c r="L114" s="3">
        <v>14.7099087067889</v>
      </c>
      <c r="M114" s="3">
        <v>15.225691858923399</v>
      </c>
      <c r="N114" s="3">
        <v>8.9524141174061995</v>
      </c>
    </row>
    <row r="115" spans="1:25" x14ac:dyDescent="0.35">
      <c r="A115" s="2">
        <v>45327</v>
      </c>
      <c r="B115" s="3">
        <v>22.6795792790736</v>
      </c>
      <c r="C115" s="3">
        <v>16.3936282168535</v>
      </c>
      <c r="D115" s="3">
        <v>13.732913110396099</v>
      </c>
      <c r="E115" s="3">
        <v>11.510848128163399</v>
      </c>
      <c r="F115" s="3">
        <v>15.0344720117095</v>
      </c>
      <c r="G115" s="3">
        <v>17.136511810092099</v>
      </c>
      <c r="H115" s="3">
        <v>11.003726371386501</v>
      </c>
      <c r="I115" s="3">
        <v>25.907069124935202</v>
      </c>
      <c r="J115" s="3">
        <v>20.074019116455801</v>
      </c>
      <c r="K115" s="3">
        <v>13.6233887438223</v>
      </c>
      <c r="L115" s="3">
        <v>15.853727196537401</v>
      </c>
      <c r="M115" s="3">
        <v>15.447439433463</v>
      </c>
      <c r="N115" s="3">
        <v>8.9827620218026194</v>
      </c>
    </row>
    <row r="116" spans="1:25" x14ac:dyDescent="0.35">
      <c r="A116" s="2">
        <v>45356</v>
      </c>
      <c r="B116" s="3">
        <v>24.615438290600601</v>
      </c>
      <c r="C116" s="3">
        <v>16.557970585680099</v>
      </c>
      <c r="D116" s="3">
        <v>14.3054886246663</v>
      </c>
      <c r="E116" s="3">
        <v>11.983762371509901</v>
      </c>
      <c r="F116" s="3">
        <v>15.8611169729891</v>
      </c>
      <c r="G116" s="3">
        <v>17.400730527135</v>
      </c>
      <c r="H116" s="3">
        <v>11.206413287247701</v>
      </c>
      <c r="I116" s="3">
        <v>25.925348926942402</v>
      </c>
      <c r="J116" s="3">
        <v>20.3650776303847</v>
      </c>
      <c r="K116" s="3">
        <v>14.303824022055499</v>
      </c>
      <c r="L116" s="3">
        <v>15.904007129475399</v>
      </c>
      <c r="M116" s="3">
        <v>16.214192756567801</v>
      </c>
      <c r="N116" s="3">
        <v>9.3837564021702704</v>
      </c>
    </row>
    <row r="117" spans="1:25" x14ac:dyDescent="0.35">
      <c r="A117" s="2">
        <v>45387</v>
      </c>
      <c r="B117" s="3">
        <v>25.104527867583201</v>
      </c>
      <c r="C117" s="3">
        <v>16.664743103789899</v>
      </c>
      <c r="D117" s="3">
        <v>14.6656044243905</v>
      </c>
      <c r="E117" s="3">
        <v>12.1652492281252</v>
      </c>
      <c r="F117" s="3">
        <v>15.4491861349368</v>
      </c>
      <c r="G117" s="3">
        <v>17.275882580197202</v>
      </c>
      <c r="H117" s="3">
        <v>11.4729588059737</v>
      </c>
      <c r="I117" s="3">
        <v>25.929380404236898</v>
      </c>
      <c r="J117" s="3">
        <v>20.6906008037768</v>
      </c>
      <c r="K117" s="3">
        <v>14.4775801643795</v>
      </c>
      <c r="L117" s="3">
        <v>16.256773748573099</v>
      </c>
      <c r="M117" s="3">
        <v>16.274528981970299</v>
      </c>
      <c r="N117" s="3">
        <v>9.5878412003537292</v>
      </c>
    </row>
    <row r="118" spans="1:25" x14ac:dyDescent="0.35">
      <c r="A118" s="2">
        <v>45415</v>
      </c>
      <c r="B118" s="3">
        <v>25.289515659266499</v>
      </c>
      <c r="C118" s="3">
        <v>16.4521315925453</v>
      </c>
      <c r="D118" s="3">
        <v>14.2651888747443</v>
      </c>
      <c r="E118" s="3">
        <v>11.934168271446699</v>
      </c>
      <c r="F118" s="3">
        <v>15.4444296423941</v>
      </c>
      <c r="G118" s="3">
        <v>16.6973909748049</v>
      </c>
      <c r="H118" s="3">
        <v>11.6450585564014</v>
      </c>
      <c r="I118" s="3">
        <v>25.3402306913374</v>
      </c>
      <c r="J118" s="3">
        <v>20.155652874337601</v>
      </c>
      <c r="K118" s="3">
        <v>14.3445959032055</v>
      </c>
      <c r="L118" s="3">
        <v>15.7582585556514</v>
      </c>
      <c r="M118" s="3">
        <v>15.919874989402899</v>
      </c>
      <c r="N118" s="3">
        <v>9.5345872900727109</v>
      </c>
    </row>
    <row r="119" spans="1:25" x14ac:dyDescent="0.35">
      <c r="A119" s="2">
        <v>45448</v>
      </c>
      <c r="B119" s="3">
        <v>24.7354529501368</v>
      </c>
      <c r="C119" s="3">
        <v>16.758390789619899</v>
      </c>
      <c r="D119" s="3">
        <v>14.1842805221583</v>
      </c>
      <c r="E119" s="3">
        <v>11.9667022774178</v>
      </c>
      <c r="F119" s="3">
        <v>15.4376869050426</v>
      </c>
      <c r="G119" s="3">
        <v>17.434012067907702</v>
      </c>
      <c r="H119" s="3">
        <v>11.596589645756801</v>
      </c>
      <c r="I119" s="3">
        <v>26.350301900605501</v>
      </c>
      <c r="J119" s="3">
        <v>20.726574924314399</v>
      </c>
      <c r="K119" s="3">
        <v>14.3731969502727</v>
      </c>
      <c r="L119" s="3">
        <v>16.657437712300499</v>
      </c>
      <c r="M119" s="3">
        <v>16.260314045355202</v>
      </c>
      <c r="N119" s="3">
        <v>9.72144163819139</v>
      </c>
    </row>
    <row r="120" spans="1:25" x14ac:dyDescent="0.35">
      <c r="A120" s="2">
        <v>45478</v>
      </c>
      <c r="B120" s="3">
        <v>23.935226915320499</v>
      </c>
      <c r="C120" s="3">
        <v>17.017464291798301</v>
      </c>
      <c r="D120" s="3">
        <v>14.0286671396795</v>
      </c>
      <c r="E120" s="3">
        <v>11.8394590183168</v>
      </c>
      <c r="F120" s="3">
        <v>16.055123223091901</v>
      </c>
      <c r="G120" s="3">
        <v>17.1549370686709</v>
      </c>
      <c r="H120" s="3">
        <v>11.466896873215999</v>
      </c>
      <c r="I120" s="3">
        <v>27.808471088873102</v>
      </c>
      <c r="J120" s="3">
        <v>21.3665597409789</v>
      </c>
      <c r="K120" s="3">
        <v>13.7638606786868</v>
      </c>
      <c r="L120" s="3">
        <v>16.538120981999199</v>
      </c>
      <c r="M120" s="3">
        <v>15.966403423459999</v>
      </c>
      <c r="N120" s="3">
        <v>9.5389176981439991</v>
      </c>
    </row>
    <row r="121" spans="1:25" x14ac:dyDescent="0.35">
      <c r="A121" s="2">
        <v>45509</v>
      </c>
      <c r="B121" s="3">
        <v>25.064325957863801</v>
      </c>
      <c r="C121" s="3">
        <v>16.4957659321962</v>
      </c>
      <c r="D121" s="3">
        <v>13.8910106494045</v>
      </c>
      <c r="E121" s="3">
        <v>11.129848585656401</v>
      </c>
      <c r="F121" s="3">
        <v>12.020107630171299</v>
      </c>
      <c r="G121" s="3">
        <v>16.630942141014501</v>
      </c>
      <c r="H121" s="3">
        <v>11.1245940371609</v>
      </c>
      <c r="I121" s="3">
        <v>24.205533756092301</v>
      </c>
      <c r="J121" s="3">
        <v>19.704825256982801</v>
      </c>
      <c r="K121" s="3">
        <v>13.004583823332799</v>
      </c>
      <c r="L121" s="3">
        <v>14.384546436149</v>
      </c>
      <c r="M121" s="3">
        <v>15.0316870686708</v>
      </c>
      <c r="N121" s="3">
        <v>9.0600166617669196</v>
      </c>
    </row>
    <row r="122" spans="1:25" x14ac:dyDescent="0.35">
      <c r="A122" s="2">
        <v>45534</v>
      </c>
      <c r="B122" s="3">
        <v>26.967545365466702</v>
      </c>
      <c r="C122" s="3">
        <v>17.959583939481</v>
      </c>
      <c r="D122" s="3">
        <v>14.372400167314099</v>
      </c>
      <c r="E122" s="3">
        <v>12.1168514853677</v>
      </c>
      <c r="F122" s="3">
        <v>14.6150528713585</v>
      </c>
      <c r="G122" s="3">
        <v>17.7074483151675</v>
      </c>
      <c r="H122" s="3">
        <v>11.763494066971999</v>
      </c>
      <c r="I122" s="3">
        <v>25.299848791746701</v>
      </c>
      <c r="J122" s="3">
        <v>20.759896091739598</v>
      </c>
      <c r="K122" s="3">
        <v>13.8107277592741</v>
      </c>
      <c r="L122" s="3">
        <v>15.0457045214013</v>
      </c>
      <c r="M122" s="3">
        <v>16.223266097209901</v>
      </c>
      <c r="N122" s="3">
        <v>9.9827627241046493</v>
      </c>
    </row>
    <row r="124" spans="1:25" x14ac:dyDescent="0.35">
      <c r="A124" s="2" t="s">
        <v>91</v>
      </c>
      <c r="B124" s="3" cm="1">
        <f t="array" ref="B124">MIN(_xlfn._xlws.FILTER(B1:B122, ISNUMBER(B1:B122)))</f>
        <v>17.075658866385101</v>
      </c>
      <c r="C124" s="3" cm="1">
        <f t="array" ref="C124">MIN(_xlfn._xlws.FILTER(C1:C122, ISNUMBER(C1:C122)))</f>
        <v>12.698328470539099</v>
      </c>
      <c r="D124" s="3" cm="1">
        <f t="array" ref="D124">MIN(_xlfn._xlws.FILTER(D1:D122, ISNUMBER(D1:D122)))</f>
        <v>11.0907682785568</v>
      </c>
      <c r="E124" s="3" cm="1">
        <f t="array" ref="E124">MIN(_xlfn._xlws.FILTER(E1:E122, ISNUMBER(E1:E122)))</f>
        <v>9.2709879207306596</v>
      </c>
      <c r="F124" s="3" cm="1">
        <f t="array" ref="F124">MIN(_xlfn._xlws.FILTER(F1:F122, ISNUMBER(F1:F122)))</f>
        <v>10.954834020876101</v>
      </c>
      <c r="G124" s="3" cm="1">
        <f t="array" ref="G124">MIN(_xlfn._xlws.FILTER(G1:G122, ISNUMBER(G1:G122)))</f>
        <v>14.7844400374552</v>
      </c>
      <c r="H124" s="3" cm="1">
        <f t="array" ref="H124">MIN(_xlfn._xlws.FILTER(H1:H122, ISNUMBER(H1:H122)))</f>
        <v>8.8255129325831501</v>
      </c>
      <c r="I124" s="3" cm="1">
        <f t="array" ref="I124">MIN(_xlfn._xlws.FILTER(I1:I122, ISNUMBER(I1:I122)))</f>
        <v>16.271578394694899</v>
      </c>
      <c r="J124" s="3" cm="1">
        <f t="array" ref="J124">MIN(_xlfn._xlws.FILTER(J1:J122, ISNUMBER(J1:J122)))</f>
        <v>14.6350443624539</v>
      </c>
      <c r="K124" s="3" cm="1">
        <f t="array" ref="K124">MIN(_xlfn._xlws.FILTER(K1:K122, ISNUMBER(K1:K122)))</f>
        <v>10.6832734886534</v>
      </c>
      <c r="L124" s="3" cm="1">
        <f t="array" ref="L124">MIN(_xlfn._xlws.FILTER(L1:L122, ISNUMBER(L1:L122)))</f>
        <v>13.120370306583</v>
      </c>
      <c r="M124" s="3" cm="1">
        <f t="array" ref="M124">MIN(_xlfn._xlws.FILTER(M1:M122, ISNUMBER(M1:M122)))</f>
        <v>12.635719724386901</v>
      </c>
      <c r="N124" s="3" cm="1">
        <f t="array" ref="N124">MIN(_xlfn._xlws.FILTER(N1:N122, ISNUMBER(N1:N122)))</f>
        <v>7.4048244122734097</v>
      </c>
    </row>
    <row r="125" spans="1:25" x14ac:dyDescent="0.35">
      <c r="A125" s="2" t="s">
        <v>92</v>
      </c>
      <c r="B125" s="3" cm="1">
        <f t="array" ref="B125">MAX(_xlfn._xlws.FILTER(B1:B122, ISNUMBER(B1:B122)))</f>
        <v>35.055802509477203</v>
      </c>
      <c r="C125" s="3" cm="1">
        <f t="array" ref="C125">MAX(_xlfn._xlws.FILTER(C1:C122, ISNUMBER(C1:C122)))</f>
        <v>19.895533141163401</v>
      </c>
      <c r="D125" s="3" cm="1">
        <f t="array" ref="D125">MAX(_xlfn._xlws.FILTER(D1:D122, ISNUMBER(D1:D122)))</f>
        <v>18.5972743230184</v>
      </c>
      <c r="E125" s="3" cm="1">
        <f t="array" ref="E125">MAX(_xlfn._xlws.FILTER(E1:E122, ISNUMBER(E1:E122)))</f>
        <v>18.433436694067101</v>
      </c>
      <c r="F125" s="3" cm="1">
        <f t="array" ref="F125">MAX(_xlfn._xlws.FILTER(F1:F122, ISNUMBER(F1:F122)))</f>
        <v>18.706741850787498</v>
      </c>
      <c r="G125" s="3" cm="1">
        <f t="array" ref="G125">MAX(_xlfn._xlws.FILTER(G1:G122, ISNUMBER(G1:G122)))</f>
        <v>19.856966958500799</v>
      </c>
      <c r="H125" s="3" cm="1">
        <f t="array" ref="H125">MAX(_xlfn._xlws.FILTER(H1:H122, ISNUMBER(H1:H122)))</f>
        <v>16.990889918587701</v>
      </c>
      <c r="I125" s="3" cm="1">
        <f t="array" ref="I125">MAX(_xlfn._xlws.FILTER(I1:I122, ISNUMBER(I1:I122)))</f>
        <v>30.163256708421301</v>
      </c>
      <c r="J125" s="3" cm="1">
        <f t="array" ref="J125">MAX(_xlfn._xlws.FILTER(J1:J122, ISNUMBER(J1:J122)))</f>
        <v>22.640351088071998</v>
      </c>
      <c r="K125" s="3" cm="1">
        <f t="array" ref="K125">MAX(_xlfn._xlws.FILTER(K1:K122, ISNUMBER(K1:K122)))</f>
        <v>19.839066683919398</v>
      </c>
      <c r="L125" s="3" cm="1">
        <f t="array" ref="L125">MAX(_xlfn._xlws.FILTER(L1:L122, ISNUMBER(L1:L122)))</f>
        <v>22.701743899529401</v>
      </c>
      <c r="M125" s="3" cm="1">
        <f t="array" ref="M125">MAX(_xlfn._xlws.FILTER(M1:M122, ISNUMBER(M1:M122)))</f>
        <v>20.236955800039301</v>
      </c>
      <c r="N125" s="3" cm="1">
        <f t="array" ref="N125">MAX(_xlfn._xlws.FILTER(N1:N122, ISNUMBER(N1:N122)))</f>
        <v>18.127879410310701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0.77800000000000002</v>
      </c>
      <c r="C127" s="9" cm="1">
        <f t="array" ref="C127">_xlfn.PERCENTRANK.EXC(_xlfn._xlws.FILTER(C1:C122, ISNUMBER(C1:C122)),C122)</f>
        <v>0.89300000000000002</v>
      </c>
      <c r="D127" s="9" cm="1">
        <f t="array" ref="D127">_xlfn.PERCENTRANK.EXC(_xlfn._xlws.FILTER(D1:D122, ISNUMBER(D1:D122)),D122)</f>
        <v>0.48299999999999998</v>
      </c>
      <c r="E127" s="9" cm="1">
        <f t="array" ref="E127">_xlfn.PERCENTRANK.EXC(_xlfn._xlws.FILTER(E1:E122, ISNUMBER(E1:E122)),E122)</f>
        <v>0.30299999999999999</v>
      </c>
      <c r="F127" s="9" cm="1">
        <f t="array" ref="F127">_xlfn.PERCENTRANK.EXC(_xlfn._xlws.FILTER(F1:F122, ISNUMBER(F1:F122)),F122)</f>
        <v>0.68</v>
      </c>
      <c r="G127" s="9" cm="1">
        <f t="array" ref="G127">_xlfn.PERCENTRANK.EXC(_xlfn._xlws.FILTER(G1:G122, ISNUMBER(G1:G122)),G122)</f>
        <v>0.72099999999999997</v>
      </c>
      <c r="H127" s="9" cm="1">
        <f t="array" ref="H127">_xlfn.PERCENTRANK.EXC(_xlfn._xlws.FILTER(H1:H122, ISNUMBER(H1:H122)),H122)</f>
        <v>0.27800000000000002</v>
      </c>
      <c r="I127" s="9" cm="1">
        <f t="array" ref="I127">_xlfn.PERCENTRANK.EXC(_xlfn._xlws.FILTER(I1:I122, ISNUMBER(I1:I122)),I122)</f>
        <v>0.73699999999999999</v>
      </c>
      <c r="J127" s="9" cm="1">
        <f t="array" ref="J127">_xlfn.PERCENTRANK.EXC(_xlfn._xlws.FILTER(J1:J122, ISNUMBER(J1:J122)),J122)</f>
        <v>0.83599999999999997</v>
      </c>
      <c r="K127" s="9" cm="1">
        <f t="array" ref="K127">_xlfn.PERCENTRANK.EXC(_xlfn._xlws.FILTER(K1:K122, ISNUMBER(K1:K122)),K122)</f>
        <v>0.36799999999999999</v>
      </c>
      <c r="L127" s="9" cm="1">
        <f t="array" ref="L127">_xlfn.PERCENTRANK.EXC(_xlfn._xlws.FILTER(L1:L122, ISNUMBER(L1:L122)),L122)</f>
        <v>0.26200000000000001</v>
      </c>
      <c r="M127" s="9" cm="1">
        <f t="array" ref="M127">_xlfn.PERCENTRANK.EXC(_xlfn._xlws.FILTER(M1:M122, ISNUMBER(M1:M122)),M122)</f>
        <v>0.66300000000000003</v>
      </c>
      <c r="N127" s="9" cm="1">
        <f t="array" ref="N127">_xlfn.PERCENTRANK.EXC(_xlfn._xlws.FILTER(N1:N122, ISNUMBER(N1:N122)),N122)</f>
        <v>0.29499999999999998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41887</v>
      </c>
      <c r="B2" s="3" cm="1">
        <f t="array" ref="B2:B122">_xll.FDS(B1,"FMA_DIV_YLD(NTMA,-10AY,0,AM,""PORTAGG"",""MEANR"")")</f>
        <v>4.5253492116317204</v>
      </c>
      <c r="C2" s="3" cm="1">
        <f t="array" ref="C2:C122">_xll.FDS(C1,"FMA_DIV_YLD(NTMA,-10AY,0,AM,""PORTAGG"",""MEANR"")")</f>
        <v>4.7125277594643302</v>
      </c>
      <c r="D2" s="3" cm="1">
        <f t="array" ref="D2:D122">_xll.FDS(D1,"FMA_DIV_YLD(NTMA,-10AY,0,AM,""PORTAGG"",""MEANR"")")</f>
        <v>2.7569493359575001</v>
      </c>
      <c r="E2" s="3" cm="1">
        <f t="array" ref="E2:E122">_xll.FDS(E1,"FMA_DIV_YLD(NTMA,-10AY,0,AM,""PORTAGG"",""MEANR"")")</f>
        <v>3.0848198094480299</v>
      </c>
      <c r="F2" s="3" cm="1">
        <f t="array" ref="F2:F122">_xll.FDS(F1,"FMA_DIV_YLD(NTMA,-10AY,0,AM,""PORTAGG"",""MEANR"")")</f>
        <v>2.0631953862819299</v>
      </c>
      <c r="G2" s="3" cm="1">
        <f t="array" ref="G2:G122">_xll.FDS(G1,"FMA_DIV_YLD(NTMA,-10AY,0,AM,""PORTAGG"",""MEANR"")")</f>
        <v>3.2757776239486001</v>
      </c>
      <c r="H2" s="3" cm="1">
        <f t="array" ref="H2:H122">_xll.FDS(H1,"FMA_DIV_YLD(NTMA,-10AY,0,AM,""PORTAGG"",""MEANR"")")</f>
        <v>3.8818166126937999</v>
      </c>
      <c r="I2" s="3" cm="1">
        <f t="array" ref="I2:I122">_xll.FDS(I1,"FMA_DIV_YLD(NTMA,-10AY,0,AM,""PORTAGG"",""MEANR"")")</f>
        <v>1.2097027697175999</v>
      </c>
      <c r="J2" s="3" cm="1">
        <f t="array" ref="J2:J122">_xll.FDS(J1,"FMA_DIV_YLD(NTMA,-10AY,0,AM,""PORTAGG"",""MEANR"")")</f>
        <v>2.08219627248286</v>
      </c>
      <c r="K2" s="3" cm="1">
        <f t="array" ref="K2:K122">_xll.FDS(K1,"FMA_DIV_YLD(NTMA,-10AY,0,AM,""PORTAGG"",""MEANR"")")</f>
        <v>3.4674989972449102</v>
      </c>
      <c r="L2" s="3" cm="1">
        <f t="array" ref="L2:L122">_xll.FDS(L1,"FMA_DIV_YLD(NTMA,-10AY,0,AM,""PORTAGG"",""MEANR"")")</f>
        <v>2.93033574002951</v>
      </c>
      <c r="M2" s="3" cm="1">
        <f t="array" ref="M2:M122">_xll.FDS(M1,"FMA_DIV_YLD(NTMA,-10AY,0,AM,""PORTAGG"",""MEANR"")")</f>
        <v>4.2202204748862204</v>
      </c>
      <c r="N2" s="3" cm="1">
        <f t="array" ref="N2:N122">_xll.FDS(N1,"FMA_DIV_YLD(NTMA,-10AY,0,AM,""PORTAGG"",""MEANR"")")</f>
        <v>3.4570551541665702</v>
      </c>
    </row>
    <row r="3" spans="1:14" x14ac:dyDescent="0.35">
      <c r="A3" s="2">
        <v>41915</v>
      </c>
      <c r="B3" s="3">
        <v>4.6018441958213003</v>
      </c>
      <c r="C3" s="3">
        <v>5.0505751923125297</v>
      </c>
      <c r="D3" s="3">
        <v>2.9136947450646602</v>
      </c>
      <c r="E3" s="3">
        <v>3.2918812746062098</v>
      </c>
      <c r="F3" s="3">
        <v>2.0950817466838201</v>
      </c>
      <c r="G3" s="3">
        <v>3.3997593548756799</v>
      </c>
      <c r="H3" s="3">
        <v>4.1343508821861903</v>
      </c>
      <c r="I3" s="3">
        <v>1.2465488339708399</v>
      </c>
      <c r="J3" s="3">
        <v>2.1383790731585202</v>
      </c>
      <c r="K3" s="3">
        <v>3.6636616617606399</v>
      </c>
      <c r="L3" s="3">
        <v>3.0663210573131501</v>
      </c>
      <c r="M3" s="3">
        <v>4.3073899954270702</v>
      </c>
      <c r="N3" s="3">
        <v>3.7721589548540599</v>
      </c>
    </row>
    <row r="4" spans="1:14" x14ac:dyDescent="0.35">
      <c r="A4" s="2">
        <v>41948</v>
      </c>
      <c r="B4" s="3">
        <v>4.4928421869953103</v>
      </c>
      <c r="C4" s="3">
        <v>4.8583152140945902</v>
      </c>
      <c r="D4" s="3">
        <v>2.9829181035128798</v>
      </c>
      <c r="E4" s="3">
        <v>3.2689897976726101</v>
      </c>
      <c r="F4" s="3">
        <v>1.96540480101698</v>
      </c>
      <c r="G4" s="3">
        <v>3.3206176751931502</v>
      </c>
      <c r="H4" s="3">
        <v>4.1026042684924597</v>
      </c>
      <c r="I4" s="3">
        <v>1.2303800256900399</v>
      </c>
      <c r="J4" s="3">
        <v>2.1039698952993602</v>
      </c>
      <c r="K4" s="3">
        <v>3.7125444774961198</v>
      </c>
      <c r="L4" s="3">
        <v>3.0930697645102101</v>
      </c>
      <c r="M4" s="3">
        <v>4.1763349033511599</v>
      </c>
      <c r="N4" s="3">
        <v>3.9463401968371299</v>
      </c>
    </row>
    <row r="5" spans="1:14" x14ac:dyDescent="0.35">
      <c r="A5" s="2">
        <v>41978</v>
      </c>
      <c r="B5" s="3">
        <v>4.4952084813942896</v>
      </c>
      <c r="C5" s="3">
        <v>5.0255267863389399</v>
      </c>
      <c r="D5" s="3">
        <v>2.9835577783453902</v>
      </c>
      <c r="E5" s="3">
        <v>3.0951867599607001</v>
      </c>
      <c r="F5" s="3">
        <v>1.9097093964332501</v>
      </c>
      <c r="G5" s="3">
        <v>3.2162590642621902</v>
      </c>
      <c r="H5" s="3">
        <v>4.0222185865116797</v>
      </c>
      <c r="I5" s="3">
        <v>1.19951148862498</v>
      </c>
      <c r="J5" s="3">
        <v>2.07069378160549</v>
      </c>
      <c r="K5" s="3">
        <v>3.53290061991129</v>
      </c>
      <c r="L5" s="3">
        <v>2.9578426085401301</v>
      </c>
      <c r="M5" s="3">
        <v>4.0446572454958201</v>
      </c>
      <c r="N5" s="3">
        <v>3.8071381502552</v>
      </c>
    </row>
    <row r="6" spans="1:14" x14ac:dyDescent="0.35">
      <c r="A6" s="2">
        <v>42009</v>
      </c>
      <c r="B6" s="3">
        <v>4.41408561768172</v>
      </c>
      <c r="C6" s="3">
        <v>4.9514458278104003</v>
      </c>
      <c r="D6" s="3">
        <v>2.9850242762752699</v>
      </c>
      <c r="E6" s="3">
        <v>3.3023714118441698</v>
      </c>
      <c r="F6" s="3">
        <v>1.9937567097984299</v>
      </c>
      <c r="G6" s="3">
        <v>3.34589290018417</v>
      </c>
      <c r="H6" s="3">
        <v>4.2750413564943397</v>
      </c>
      <c r="I6" s="3">
        <v>1.22883437356444</v>
      </c>
      <c r="J6" s="3">
        <v>2.1438360526248799</v>
      </c>
      <c r="K6" s="3">
        <v>3.7756239855840401</v>
      </c>
      <c r="L6" s="3">
        <v>3.1585864635447498</v>
      </c>
      <c r="M6" s="3">
        <v>4.1196967708613501</v>
      </c>
      <c r="N6" s="3">
        <v>4.2666335522098704</v>
      </c>
    </row>
    <row r="7" spans="1:14" x14ac:dyDescent="0.35">
      <c r="A7" s="2">
        <v>42040</v>
      </c>
      <c r="B7" s="3">
        <v>4.2762803676020598</v>
      </c>
      <c r="C7" s="3">
        <v>4.6721771317683496</v>
      </c>
      <c r="D7" s="3">
        <v>2.86905746511255</v>
      </c>
      <c r="E7" s="3">
        <v>2.89810569430013</v>
      </c>
      <c r="F7" s="3">
        <v>2.0136834008430902</v>
      </c>
      <c r="G7" s="3">
        <v>3.3118268817755401</v>
      </c>
      <c r="H7" s="3">
        <v>3.9859844021964999</v>
      </c>
      <c r="I7" s="3">
        <v>1.25523692825698</v>
      </c>
      <c r="J7" s="3">
        <v>2.1347521410896801</v>
      </c>
      <c r="K7" s="3">
        <v>3.2849979168783801</v>
      </c>
      <c r="L7" s="3">
        <v>2.8860434857344601</v>
      </c>
      <c r="M7" s="3">
        <v>3.8188355871792901</v>
      </c>
      <c r="N7" s="3">
        <v>3.7246975979935999</v>
      </c>
    </row>
    <row r="8" spans="1:14" x14ac:dyDescent="0.35">
      <c r="A8" s="2">
        <v>42068</v>
      </c>
      <c r="B8" s="3">
        <v>4.2930674302263796</v>
      </c>
      <c r="C8" s="3">
        <v>4.5774317854164197</v>
      </c>
      <c r="D8" s="3">
        <v>2.87806253484192</v>
      </c>
      <c r="E8" s="3">
        <v>2.7583096659836901</v>
      </c>
      <c r="F8" s="3">
        <v>1.8861713020302899</v>
      </c>
      <c r="G8" s="3">
        <v>3.1753190746737898</v>
      </c>
      <c r="H8" s="3">
        <v>3.89019957015454</v>
      </c>
      <c r="I8" s="3">
        <v>1.2203226460508501</v>
      </c>
      <c r="J8" s="3">
        <v>2.1357087652462701</v>
      </c>
      <c r="K8" s="3">
        <v>3.1729395619650198</v>
      </c>
      <c r="L8" s="3">
        <v>2.6737823069650299</v>
      </c>
      <c r="M8" s="3">
        <v>3.6607256847934999</v>
      </c>
      <c r="N8" s="3">
        <v>3.4371612014821</v>
      </c>
    </row>
    <row r="9" spans="1:14" x14ac:dyDescent="0.35">
      <c r="A9" s="2">
        <v>42096</v>
      </c>
      <c r="B9" s="3">
        <v>4.4138014957123</v>
      </c>
      <c r="C9" s="3">
        <v>4.6105427087076096</v>
      </c>
      <c r="D9" s="3">
        <v>2.8898505926306899</v>
      </c>
      <c r="E9" s="3">
        <v>2.6897686403498202</v>
      </c>
      <c r="F9" s="3">
        <v>1.87306489716522</v>
      </c>
      <c r="G9" s="3">
        <v>3.1310947975759502</v>
      </c>
      <c r="H9" s="3">
        <v>4.0204209325582001</v>
      </c>
      <c r="I9" s="3">
        <v>1.2822542300114801</v>
      </c>
      <c r="J9" s="3">
        <v>2.18037388974949</v>
      </c>
      <c r="K9" s="3">
        <v>3.1690834870554498</v>
      </c>
      <c r="L9" s="3">
        <v>2.6544686056369402</v>
      </c>
      <c r="M9" s="3">
        <v>3.6593769068961501</v>
      </c>
      <c r="N9" s="3">
        <v>3.1316035807262699</v>
      </c>
    </row>
    <row r="10" spans="1:14" x14ac:dyDescent="0.35">
      <c r="A10" s="2">
        <v>42129</v>
      </c>
      <c r="B10" s="3">
        <v>4.4687245588618998</v>
      </c>
      <c r="C10" s="3">
        <v>4.6233948440076196</v>
      </c>
      <c r="D10" s="3">
        <v>2.8545905064579098</v>
      </c>
      <c r="E10" s="3">
        <v>2.90102037819273</v>
      </c>
      <c r="F10" s="3">
        <v>1.8646295940097499</v>
      </c>
      <c r="G10" s="3">
        <v>3.1238169191268601</v>
      </c>
      <c r="H10" s="3">
        <v>3.9439284519175599</v>
      </c>
      <c r="I10" s="3">
        <v>1.2581572538572701</v>
      </c>
      <c r="J10" s="3">
        <v>2.17041179804359</v>
      </c>
      <c r="K10" s="3">
        <v>3.30045331365696</v>
      </c>
      <c r="L10" s="3">
        <v>2.7914811663220198</v>
      </c>
      <c r="M10" s="3">
        <v>3.88576309691401</v>
      </c>
      <c r="N10" s="3">
        <v>3.2606379127239502</v>
      </c>
    </row>
    <row r="11" spans="1:14" x14ac:dyDescent="0.35">
      <c r="A11" s="2">
        <v>42160</v>
      </c>
      <c r="B11" s="3">
        <v>4.4279017909187104</v>
      </c>
      <c r="C11" s="3">
        <v>4.9567301006172997</v>
      </c>
      <c r="D11" s="3">
        <v>2.9107486286531201</v>
      </c>
      <c r="E11" s="3">
        <v>3.0039135230782499</v>
      </c>
      <c r="F11" s="3">
        <v>1.8588122317646201</v>
      </c>
      <c r="G11" s="3">
        <v>3.1763574249170299</v>
      </c>
      <c r="H11" s="3">
        <v>4.0329701068433899</v>
      </c>
      <c r="I11" s="3">
        <v>1.2487412418383299</v>
      </c>
      <c r="J11" s="3">
        <v>2.1773774256094298</v>
      </c>
      <c r="K11" s="3">
        <v>3.3565529438226198</v>
      </c>
      <c r="L11" s="3">
        <v>2.9141590274176501</v>
      </c>
      <c r="M11" s="3">
        <v>3.8975193299867401</v>
      </c>
      <c r="N11" s="3">
        <v>3.29556379506172</v>
      </c>
    </row>
    <row r="12" spans="1:14" x14ac:dyDescent="0.35">
      <c r="A12" s="2">
        <v>42187</v>
      </c>
      <c r="B12" s="3">
        <v>4.6118671941691503</v>
      </c>
      <c r="C12" s="3">
        <v>4.85649458853878</v>
      </c>
      <c r="D12" s="3">
        <v>3.0015151753047</v>
      </c>
      <c r="E12" s="3">
        <v>3.05685616476568</v>
      </c>
      <c r="F12" s="3">
        <v>1.9015929706569401</v>
      </c>
      <c r="G12" s="3">
        <v>3.2380626026624202</v>
      </c>
      <c r="H12" s="3">
        <v>4.1442046729690496</v>
      </c>
      <c r="I12" s="3">
        <v>1.2612209277419599</v>
      </c>
      <c r="J12" s="3">
        <v>2.19149921343609</v>
      </c>
      <c r="K12" s="3">
        <v>3.4291090081297502</v>
      </c>
      <c r="L12" s="3">
        <v>2.9503104836919598</v>
      </c>
      <c r="M12" s="3">
        <v>4.0262084881765796</v>
      </c>
      <c r="N12" s="3">
        <v>3.3237778299065299</v>
      </c>
    </row>
    <row r="13" spans="1:14" x14ac:dyDescent="0.35">
      <c r="A13" s="2">
        <v>42221</v>
      </c>
      <c r="B13" s="3">
        <v>4.53329210114393</v>
      </c>
      <c r="C13" s="3">
        <v>4.82437577737835</v>
      </c>
      <c r="D13" s="3">
        <v>3.0556090734718202</v>
      </c>
      <c r="E13" s="3">
        <v>2.92963958763454</v>
      </c>
      <c r="F13" s="3">
        <v>1.8969242298828399</v>
      </c>
      <c r="G13" s="3">
        <v>3.0877605647341002</v>
      </c>
      <c r="H13" s="3">
        <v>4.0335351392110503</v>
      </c>
      <c r="I13" s="3">
        <v>1.260307011753</v>
      </c>
      <c r="J13" s="3">
        <v>2.1974001869416502</v>
      </c>
      <c r="K13" s="3">
        <v>3.23902750760884</v>
      </c>
      <c r="L13" s="3">
        <v>2.9526058922067699</v>
      </c>
      <c r="M13" s="3">
        <v>3.9431347944735</v>
      </c>
      <c r="N13" s="3">
        <v>3.0930162819192799</v>
      </c>
    </row>
    <row r="14" spans="1:14" x14ac:dyDescent="0.35">
      <c r="A14" s="2">
        <v>42251</v>
      </c>
      <c r="B14" s="3">
        <v>5.22260074814821</v>
      </c>
      <c r="C14" s="3">
        <v>5.51200695998104</v>
      </c>
      <c r="D14" s="3">
        <v>3.2566041998067798</v>
      </c>
      <c r="E14" s="3">
        <v>3.4008612431173901</v>
      </c>
      <c r="F14" s="3">
        <v>2.20556783206123</v>
      </c>
      <c r="G14" s="3">
        <v>3.3934667117799302</v>
      </c>
      <c r="H14" s="3">
        <v>4.5752074776156197</v>
      </c>
      <c r="I14" s="3">
        <v>1.39250307387024</v>
      </c>
      <c r="J14" s="3">
        <v>2.4153190608063202</v>
      </c>
      <c r="K14" s="3">
        <v>3.7202261220455699</v>
      </c>
      <c r="L14" s="3">
        <v>3.4837398594693698</v>
      </c>
      <c r="M14" s="3">
        <v>4.4089477179791396</v>
      </c>
      <c r="N14" s="3">
        <v>3.4494806855654199</v>
      </c>
    </row>
    <row r="15" spans="1:14" x14ac:dyDescent="0.35">
      <c r="A15" s="2">
        <v>42282</v>
      </c>
      <c r="B15" s="3">
        <v>5.2560115476474003</v>
      </c>
      <c r="C15" s="3">
        <v>5.3463353145605597</v>
      </c>
      <c r="D15" s="3">
        <v>3.2586221001612299</v>
      </c>
      <c r="E15" s="3">
        <v>3.4161102990659402</v>
      </c>
      <c r="F15" s="3">
        <v>2.18487865072751</v>
      </c>
      <c r="G15" s="3">
        <v>3.3597196340386501</v>
      </c>
      <c r="H15" s="3">
        <v>4.3141183662863201</v>
      </c>
      <c r="I15" s="3">
        <v>1.3479180451859201</v>
      </c>
      <c r="J15" s="3">
        <v>2.34014467667205</v>
      </c>
      <c r="K15" s="3">
        <v>3.63352331818998</v>
      </c>
      <c r="L15" s="3">
        <v>3.4795523164423399</v>
      </c>
      <c r="M15" s="3">
        <v>4.42630386452156</v>
      </c>
      <c r="N15" s="3">
        <v>3.6008389798904901</v>
      </c>
    </row>
    <row r="16" spans="1:14" x14ac:dyDescent="0.35">
      <c r="A16" s="2">
        <v>42313</v>
      </c>
      <c r="B16" s="3">
        <v>4.84354308047857</v>
      </c>
      <c r="C16" s="3">
        <v>5.2872357467687401</v>
      </c>
      <c r="D16" s="3">
        <v>3.26294104332155</v>
      </c>
      <c r="E16" s="3">
        <v>2.9881817996073101</v>
      </c>
      <c r="F16" s="3">
        <v>2.0599451286698902</v>
      </c>
      <c r="G16" s="3">
        <v>3.2385534652676</v>
      </c>
      <c r="H16" s="3">
        <v>4.2338625248701804</v>
      </c>
      <c r="I16" s="3">
        <v>1.2548076376677499</v>
      </c>
      <c r="J16" s="3">
        <v>2.2273532172793802</v>
      </c>
      <c r="K16" s="3">
        <v>3.38530382538152</v>
      </c>
      <c r="L16" s="3">
        <v>3.1929737243073899</v>
      </c>
      <c r="M16" s="3">
        <v>4.1432674821799402</v>
      </c>
      <c r="N16" s="3">
        <v>3.6136197643276602</v>
      </c>
    </row>
    <row r="17" spans="1:14" x14ac:dyDescent="0.35">
      <c r="A17" s="2">
        <v>42342</v>
      </c>
      <c r="B17" s="3">
        <v>4.78887374216258</v>
      </c>
      <c r="C17" s="3">
        <v>5.2746795711733201</v>
      </c>
      <c r="D17" s="3">
        <v>3.3127328869269101</v>
      </c>
      <c r="E17" s="3">
        <v>3.02327542846115</v>
      </c>
      <c r="F17" s="3">
        <v>2.0516927131749001</v>
      </c>
      <c r="G17" s="3">
        <v>3.2845116199108899</v>
      </c>
      <c r="H17" s="3">
        <v>4.2863550785478903</v>
      </c>
      <c r="I17" s="3">
        <v>1.2594201906243001</v>
      </c>
      <c r="J17" s="3">
        <v>2.2641211874548</v>
      </c>
      <c r="K17" s="3">
        <v>3.5326087758085598</v>
      </c>
      <c r="L17" s="3">
        <v>3.2459220238840798</v>
      </c>
      <c r="M17" s="3">
        <v>4.2157138131563903</v>
      </c>
      <c r="N17" s="3">
        <v>3.6609645805887499</v>
      </c>
    </row>
    <row r="18" spans="1:14" x14ac:dyDescent="0.35">
      <c r="A18" s="2">
        <v>42374</v>
      </c>
      <c r="B18" s="3">
        <v>4.7748571636511601</v>
      </c>
      <c r="C18" s="3">
        <v>5.2301472754707801</v>
      </c>
      <c r="D18" s="3">
        <v>3.3876881002477002</v>
      </c>
      <c r="E18" s="3">
        <v>3.1594988791280798</v>
      </c>
      <c r="F18" s="3">
        <v>2.1606963612692001</v>
      </c>
      <c r="G18" s="3">
        <v>3.3346642298724301</v>
      </c>
      <c r="H18" s="3">
        <v>4.3872971424506702</v>
      </c>
      <c r="I18" s="3">
        <v>1.2918339227759801</v>
      </c>
      <c r="J18" s="3">
        <v>2.3492856378613598</v>
      </c>
      <c r="K18" s="3">
        <v>3.6874763018393399</v>
      </c>
      <c r="L18" s="3">
        <v>3.2005205459814698</v>
      </c>
      <c r="M18" s="3">
        <v>4.4972701224541796</v>
      </c>
      <c r="N18" s="3">
        <v>3.9211389677894899</v>
      </c>
    </row>
    <row r="19" spans="1:14" x14ac:dyDescent="0.35">
      <c r="A19" s="2">
        <v>42405</v>
      </c>
      <c r="B19" s="3">
        <v>4.8547242423468804</v>
      </c>
      <c r="C19" s="3">
        <v>5.1613697083685501</v>
      </c>
      <c r="D19" s="3">
        <v>3.3857542233611899</v>
      </c>
      <c r="E19" s="3">
        <v>3.5275240512705399</v>
      </c>
      <c r="F19" s="3">
        <v>2.3825267420310698</v>
      </c>
      <c r="G19" s="3">
        <v>3.5226429923350402</v>
      </c>
      <c r="H19" s="3">
        <v>4.5767685691285704</v>
      </c>
      <c r="I19" s="3">
        <v>1.4612001312052101</v>
      </c>
      <c r="J19" s="3">
        <v>2.4518202590146898</v>
      </c>
      <c r="K19" s="3">
        <v>3.9395355818213602</v>
      </c>
      <c r="L19" s="3">
        <v>3.4362470339898699</v>
      </c>
      <c r="M19" s="3">
        <v>4.5118476951910997</v>
      </c>
      <c r="N19" s="3">
        <v>4.6886322358070203</v>
      </c>
    </row>
    <row r="20" spans="1:14" x14ac:dyDescent="0.35">
      <c r="A20" s="2">
        <v>42433</v>
      </c>
      <c r="B20" s="3">
        <v>4.7355690434556204</v>
      </c>
      <c r="C20" s="3">
        <v>4.8076398435173999</v>
      </c>
      <c r="D20" s="3">
        <v>3.25532814973938</v>
      </c>
      <c r="E20" s="3">
        <v>3.3580765193853099</v>
      </c>
      <c r="F20" s="3">
        <v>2.3348712620541701</v>
      </c>
      <c r="G20" s="3">
        <v>3.48595322964661</v>
      </c>
      <c r="H20" s="3">
        <v>4.3451297176959001</v>
      </c>
      <c r="I20" s="3">
        <v>1.3752583445411299</v>
      </c>
      <c r="J20" s="3">
        <v>2.4751977345461702</v>
      </c>
      <c r="K20" s="3">
        <v>3.7332835280433501</v>
      </c>
      <c r="L20" s="3">
        <v>3.30689514791493</v>
      </c>
      <c r="M20" s="3">
        <v>4.2724422741614401</v>
      </c>
      <c r="N20" s="3">
        <v>4.3335672392327496</v>
      </c>
    </row>
    <row r="21" spans="1:14" x14ac:dyDescent="0.35">
      <c r="A21" s="2">
        <v>42465</v>
      </c>
      <c r="B21" s="3">
        <v>4.5763262225408798</v>
      </c>
      <c r="C21" s="3">
        <v>5.0221203644675203</v>
      </c>
      <c r="D21" s="3">
        <v>3.20527689415364</v>
      </c>
      <c r="E21" s="3">
        <v>3.4223802563805701</v>
      </c>
      <c r="F21" s="3">
        <v>2.5465773748148002</v>
      </c>
      <c r="G21" s="3">
        <v>3.5986464555264299</v>
      </c>
      <c r="H21" s="3">
        <v>4.4419310995085999</v>
      </c>
      <c r="I21" s="3">
        <v>1.33817608572532</v>
      </c>
      <c r="J21" s="3">
        <v>2.2917987413403398</v>
      </c>
      <c r="K21" s="3">
        <v>3.8892394401388599</v>
      </c>
      <c r="L21" s="3">
        <v>3.3814300254950398</v>
      </c>
      <c r="M21" s="3">
        <v>4.4942665627144596</v>
      </c>
      <c r="N21" s="3">
        <v>4.6825227578544197</v>
      </c>
    </row>
    <row r="22" spans="1:14" x14ac:dyDescent="0.35">
      <c r="A22" s="2">
        <v>42495</v>
      </c>
      <c r="B22" s="3">
        <v>4.54178322024124</v>
      </c>
      <c r="C22" s="3">
        <v>4.6268540218357801</v>
      </c>
      <c r="D22" s="3">
        <v>3.1290121385701299</v>
      </c>
      <c r="E22" s="3">
        <v>3.3850614826201899</v>
      </c>
      <c r="F22" s="3">
        <v>2.4666808993178799</v>
      </c>
      <c r="G22" s="3">
        <v>3.5967305747491101</v>
      </c>
      <c r="H22" s="3">
        <v>4.3745802490854704</v>
      </c>
      <c r="I22" s="3">
        <v>1.401392485683</v>
      </c>
      <c r="J22" s="3">
        <v>2.2927014117324598</v>
      </c>
      <c r="K22" s="3">
        <v>3.81000017702836</v>
      </c>
      <c r="L22" s="3">
        <v>3.4386965635993398</v>
      </c>
      <c r="M22" s="3">
        <v>4.5074604400171001</v>
      </c>
      <c r="N22" s="3">
        <v>4.4821160971251999</v>
      </c>
    </row>
    <row r="23" spans="1:14" x14ac:dyDescent="0.35">
      <c r="A23" s="2">
        <v>42524</v>
      </c>
      <c r="B23" s="3">
        <v>4.3243854089323799</v>
      </c>
      <c r="C23" s="3">
        <v>4.6073685139404503</v>
      </c>
      <c r="D23" s="3">
        <v>3.0146854903203102</v>
      </c>
      <c r="E23" s="3">
        <v>3.3264989388852499</v>
      </c>
      <c r="F23" s="3">
        <v>2.3645745513007199</v>
      </c>
      <c r="G23" s="3">
        <v>3.4711195277941602</v>
      </c>
      <c r="H23" s="3">
        <v>4.2939492948551203</v>
      </c>
      <c r="I23" s="3">
        <v>1.34556864664874</v>
      </c>
      <c r="J23" s="3">
        <v>2.2720847472371499</v>
      </c>
      <c r="K23" s="3">
        <v>3.74099399348952</v>
      </c>
      <c r="L23" s="3">
        <v>3.15820379646118</v>
      </c>
      <c r="M23" s="3">
        <v>4.4492085155359398</v>
      </c>
      <c r="N23" s="3">
        <v>4.6806841080965702</v>
      </c>
    </row>
    <row r="24" spans="1:14" x14ac:dyDescent="0.35">
      <c r="A24" s="2">
        <v>42556</v>
      </c>
      <c r="B24" s="3">
        <v>4.3717563112381104</v>
      </c>
      <c r="C24" s="3">
        <v>4.6953605485565602</v>
      </c>
      <c r="D24" s="3">
        <v>3.04879083199092</v>
      </c>
      <c r="E24" s="3">
        <v>3.53848025032626</v>
      </c>
      <c r="F24" s="3">
        <v>2.5142371542538502</v>
      </c>
      <c r="G24" s="3">
        <v>3.5878053966052801</v>
      </c>
      <c r="H24" s="3">
        <v>4.2389983331686496</v>
      </c>
      <c r="I24" s="3">
        <v>1.36892395549825</v>
      </c>
      <c r="J24" s="3">
        <v>2.2932862873058002</v>
      </c>
      <c r="K24" s="3">
        <v>3.9753887142397302</v>
      </c>
      <c r="L24" s="3">
        <v>3.3973752565579201</v>
      </c>
      <c r="M24" s="3">
        <v>4.5971182985408401</v>
      </c>
      <c r="N24" s="3">
        <v>5.1267086467920198</v>
      </c>
    </row>
    <row r="25" spans="1:14" x14ac:dyDescent="0.35">
      <c r="A25" s="2">
        <v>42587</v>
      </c>
      <c r="B25" s="3">
        <v>4.1668441787847801</v>
      </c>
      <c r="C25" s="3">
        <v>4.4907266929529497</v>
      </c>
      <c r="D25" s="3">
        <v>2.9671889283553501</v>
      </c>
      <c r="E25" s="3">
        <v>3.2483910549428301</v>
      </c>
      <c r="F25" s="3">
        <v>2.4586371088056902</v>
      </c>
      <c r="G25" s="3">
        <v>3.47730822009615</v>
      </c>
      <c r="H25" s="3">
        <v>4.1106072136204199</v>
      </c>
      <c r="I25" s="3">
        <v>1.2775436086911101</v>
      </c>
      <c r="J25" s="3">
        <v>2.2025144554546499</v>
      </c>
      <c r="K25" s="3">
        <v>3.7561868258025499</v>
      </c>
      <c r="L25" s="3">
        <v>3.1945896072935498</v>
      </c>
      <c r="M25" s="3">
        <v>4.3282773507648002</v>
      </c>
      <c r="N25" s="3">
        <v>4.79515990107208</v>
      </c>
    </row>
    <row r="26" spans="1:14" x14ac:dyDescent="0.35">
      <c r="A26" s="2">
        <v>42615</v>
      </c>
      <c r="B26" s="3">
        <v>4.1999024551795703</v>
      </c>
      <c r="C26" s="3">
        <v>4.5823608241987204</v>
      </c>
      <c r="D26" s="3">
        <v>2.9357004564537701</v>
      </c>
      <c r="E26" s="3">
        <v>3.1575918083706598</v>
      </c>
      <c r="F26" s="3">
        <v>2.3410050025581901</v>
      </c>
      <c r="G26" s="3">
        <v>3.4282207094856698</v>
      </c>
      <c r="H26" s="3">
        <v>4.0356491162386998</v>
      </c>
      <c r="I26" s="3">
        <v>1.28338731892531</v>
      </c>
      <c r="J26" s="3">
        <v>2.21341278146833</v>
      </c>
      <c r="K26" s="3">
        <v>3.65727704865518</v>
      </c>
      <c r="L26" s="3">
        <v>3.0671957463802402</v>
      </c>
      <c r="M26" s="3">
        <v>4.1854020946983601</v>
      </c>
      <c r="N26" s="3">
        <v>4.71141530882967</v>
      </c>
    </row>
    <row r="27" spans="1:14" x14ac:dyDescent="0.35">
      <c r="A27" s="2">
        <v>42648</v>
      </c>
      <c r="B27" s="3">
        <v>4.3660351173221903</v>
      </c>
      <c r="C27" s="3">
        <v>4.5343972675705499</v>
      </c>
      <c r="D27" s="3">
        <v>2.9503928824572201</v>
      </c>
      <c r="E27" s="3">
        <v>3.14501384294844</v>
      </c>
      <c r="F27" s="3">
        <v>2.3657419812588998</v>
      </c>
      <c r="G27" s="3">
        <v>3.4824913870338099</v>
      </c>
      <c r="H27" s="3">
        <v>4.1196213190531097</v>
      </c>
      <c r="I27" s="3">
        <v>1.2603575891501799</v>
      </c>
      <c r="J27" s="3">
        <v>2.2301635044405099</v>
      </c>
      <c r="K27" s="3">
        <v>3.7130137412508701</v>
      </c>
      <c r="L27" s="3">
        <v>3.0944106279998</v>
      </c>
      <c r="M27" s="3">
        <v>4.1566304213070397</v>
      </c>
      <c r="N27" s="3">
        <v>4.9565230088326997</v>
      </c>
    </row>
    <row r="28" spans="1:14" x14ac:dyDescent="0.35">
      <c r="A28" s="2">
        <v>42678</v>
      </c>
      <c r="B28" s="3">
        <v>4.7555480054140702</v>
      </c>
      <c r="C28" s="3">
        <v>4.7768930052530898</v>
      </c>
      <c r="D28" s="3">
        <v>2.9927632344179398</v>
      </c>
      <c r="E28" s="3">
        <v>3.27905138003926</v>
      </c>
      <c r="F28" s="3">
        <v>2.3909010067058398</v>
      </c>
      <c r="G28" s="3">
        <v>3.71827232610039</v>
      </c>
      <c r="H28" s="3">
        <v>4.4726564020469697</v>
      </c>
      <c r="I28" s="3">
        <v>1.33313270243846</v>
      </c>
      <c r="J28" s="3">
        <v>2.3238411603778601</v>
      </c>
      <c r="K28" s="3">
        <v>3.8420670036528199</v>
      </c>
      <c r="L28" s="3">
        <v>3.2294777760324802</v>
      </c>
      <c r="M28" s="3">
        <v>4.2457055587185097</v>
      </c>
      <c r="N28" s="3">
        <v>4.9969074976834698</v>
      </c>
    </row>
    <row r="29" spans="1:14" x14ac:dyDescent="0.35">
      <c r="A29" s="2">
        <v>42709</v>
      </c>
      <c r="B29" s="3">
        <v>4.6261579933105601</v>
      </c>
      <c r="C29" s="3">
        <v>4.6261079348615901</v>
      </c>
      <c r="D29" s="3">
        <v>2.8788775475966299</v>
      </c>
      <c r="E29" s="3">
        <v>3.18076165682296</v>
      </c>
      <c r="F29" s="3">
        <v>2.18397458678331</v>
      </c>
      <c r="G29" s="3">
        <v>3.6907960399894999</v>
      </c>
      <c r="H29" s="3">
        <v>4.42648816819879</v>
      </c>
      <c r="I29" s="3">
        <v>1.3035464300052999</v>
      </c>
      <c r="J29" s="3">
        <v>2.2102591998665999</v>
      </c>
      <c r="K29" s="3">
        <v>3.6573244611771401</v>
      </c>
      <c r="L29" s="3">
        <v>3.1444475991307499</v>
      </c>
      <c r="M29" s="3">
        <v>4.0097805498555701</v>
      </c>
      <c r="N29" s="3">
        <v>4.8398511122696002</v>
      </c>
    </row>
    <row r="30" spans="1:14" x14ac:dyDescent="0.35">
      <c r="A30" s="2">
        <v>42740</v>
      </c>
      <c r="B30" s="3">
        <v>4.5497429140137804</v>
      </c>
      <c r="C30" s="3">
        <v>4.4558440390202003</v>
      </c>
      <c r="D30" s="3">
        <v>2.8004261407389901</v>
      </c>
      <c r="E30" s="3">
        <v>2.9502939302366702</v>
      </c>
      <c r="F30" s="3">
        <v>2.07685905555378</v>
      </c>
      <c r="G30" s="3">
        <v>3.4833786763444401</v>
      </c>
      <c r="H30" s="3">
        <v>4.2354946644945599</v>
      </c>
      <c r="I30" s="3">
        <v>1.2761679570150499</v>
      </c>
      <c r="J30" s="3">
        <v>2.1598773416974799</v>
      </c>
      <c r="K30" s="3">
        <v>3.4401837662850698</v>
      </c>
      <c r="L30" s="3">
        <v>2.9476728785013999</v>
      </c>
      <c r="M30" s="3">
        <v>3.8899106953571398</v>
      </c>
      <c r="N30" s="3">
        <v>4.2497525661989801</v>
      </c>
    </row>
    <row r="31" spans="1:14" x14ac:dyDescent="0.35">
      <c r="A31" s="2">
        <v>42769</v>
      </c>
      <c r="B31" s="3">
        <v>4.4877159654301799</v>
      </c>
      <c r="C31" s="3">
        <v>4.5826792781228098</v>
      </c>
      <c r="D31" s="3">
        <v>2.8248768484555198</v>
      </c>
      <c r="E31" s="3">
        <v>2.96780169636894</v>
      </c>
      <c r="F31" s="3">
        <v>2.1650400585982998</v>
      </c>
      <c r="G31" s="3">
        <v>3.4472700678564099</v>
      </c>
      <c r="H31" s="3">
        <v>4.2925041356029903</v>
      </c>
      <c r="I31" s="3">
        <v>1.2389942599388299</v>
      </c>
      <c r="J31" s="3">
        <v>2.15382596381122</v>
      </c>
      <c r="K31" s="3">
        <v>3.48467204640201</v>
      </c>
      <c r="L31" s="3">
        <v>2.9453471749987998</v>
      </c>
      <c r="M31" s="3">
        <v>3.6798441314298702</v>
      </c>
      <c r="N31" s="3">
        <v>4.3562680021264697</v>
      </c>
    </row>
    <row r="32" spans="1:14" x14ac:dyDescent="0.35">
      <c r="A32" s="2">
        <v>42797</v>
      </c>
      <c r="B32" s="3">
        <v>4.5385388196988501</v>
      </c>
      <c r="C32" s="3">
        <v>4.5658548654995403</v>
      </c>
      <c r="D32" s="3">
        <v>2.87954070619418</v>
      </c>
      <c r="E32" s="3">
        <v>2.9145313297344502</v>
      </c>
      <c r="F32" s="3">
        <v>2.1333885394956198</v>
      </c>
      <c r="G32" s="3">
        <v>3.3496627877658298</v>
      </c>
      <c r="H32" s="3">
        <v>4.28452968118164</v>
      </c>
      <c r="I32" s="3">
        <v>1.2159597853727699</v>
      </c>
      <c r="J32" s="3">
        <v>2.0887819076200702</v>
      </c>
      <c r="K32" s="3">
        <v>3.43312872630518</v>
      </c>
      <c r="L32" s="3">
        <v>2.81676394391233</v>
      </c>
      <c r="M32" s="3">
        <v>3.6383066445052101</v>
      </c>
      <c r="N32" s="3">
        <v>4.0599035047738896</v>
      </c>
    </row>
    <row r="33" spans="1:14" x14ac:dyDescent="0.35">
      <c r="A33" s="2">
        <v>42830</v>
      </c>
      <c r="B33" s="3">
        <v>4.5293810157284202</v>
      </c>
      <c r="C33" s="3">
        <v>4.5072511602815997</v>
      </c>
      <c r="D33" s="3">
        <v>2.9082932654926501</v>
      </c>
      <c r="E33" s="3">
        <v>2.9312271385303301</v>
      </c>
      <c r="F33" s="3">
        <v>2.2348944429045399</v>
      </c>
      <c r="G33" s="3">
        <v>3.4309941811093898</v>
      </c>
      <c r="H33" s="3">
        <v>4.3363446963733097</v>
      </c>
      <c r="I33" s="3">
        <v>1.21293879926731</v>
      </c>
      <c r="J33" s="3">
        <v>2.1268458153509999</v>
      </c>
      <c r="K33" s="3">
        <v>3.3731287828202201</v>
      </c>
      <c r="L33" s="3">
        <v>2.7748792300536498</v>
      </c>
      <c r="M33" s="3">
        <v>3.69339201725455</v>
      </c>
      <c r="N33" s="3">
        <v>3.95007821900463</v>
      </c>
    </row>
    <row r="34" spans="1:14" x14ac:dyDescent="0.35">
      <c r="A34" s="2">
        <v>42860</v>
      </c>
      <c r="B34" s="3">
        <v>4.5005533005029896</v>
      </c>
      <c r="C34" s="3">
        <v>4.5662386870002196</v>
      </c>
      <c r="D34" s="3">
        <v>2.9354569698426101</v>
      </c>
      <c r="E34" s="3">
        <v>2.85886108568954</v>
      </c>
      <c r="F34" s="3">
        <v>2.19003384652388</v>
      </c>
      <c r="G34" s="3">
        <v>3.3009532494323701</v>
      </c>
      <c r="H34" s="3">
        <v>4.3237325507912203</v>
      </c>
      <c r="I34" s="3">
        <v>1.1790397847610801</v>
      </c>
      <c r="J34" s="3">
        <v>2.0985501086393801</v>
      </c>
      <c r="K34" s="3">
        <v>3.1703244663841299</v>
      </c>
      <c r="L34" s="3">
        <v>2.6873224353533902</v>
      </c>
      <c r="M34" s="3">
        <v>3.5114849282093901</v>
      </c>
      <c r="N34" s="3">
        <v>3.7652442429789699</v>
      </c>
    </row>
    <row r="35" spans="1:14" x14ac:dyDescent="0.35">
      <c r="A35" s="2">
        <v>42891</v>
      </c>
      <c r="B35" s="3">
        <v>4.4118171246616704</v>
      </c>
      <c r="C35" s="3">
        <v>4.6404535256355404</v>
      </c>
      <c r="D35" s="3">
        <v>2.9885781471442598</v>
      </c>
      <c r="E35" s="3">
        <v>2.8953866134446899</v>
      </c>
      <c r="F35" s="3">
        <v>2.1440290986631099</v>
      </c>
      <c r="G35" s="3">
        <v>3.27349471116653</v>
      </c>
      <c r="H35" s="3">
        <v>4.2264210514312204</v>
      </c>
      <c r="I35" s="3">
        <v>1.1430491997104799</v>
      </c>
      <c r="J35" s="3">
        <v>2.0787154419856799</v>
      </c>
      <c r="K35" s="3">
        <v>3.2487816827922802</v>
      </c>
      <c r="L35" s="3">
        <v>2.71048910749052</v>
      </c>
      <c r="M35" s="3">
        <v>3.5740226733525602</v>
      </c>
      <c r="N35" s="3">
        <v>3.8337931281265001</v>
      </c>
    </row>
    <row r="36" spans="1:14" x14ac:dyDescent="0.35">
      <c r="A36" s="2">
        <v>42921</v>
      </c>
      <c r="B36" s="3">
        <v>4.4131205818655896</v>
      </c>
      <c r="C36" s="3">
        <v>4.6008034888215201</v>
      </c>
      <c r="D36" s="3">
        <v>3.05331027037712</v>
      </c>
      <c r="E36" s="3">
        <v>3.0054948929111198</v>
      </c>
      <c r="F36" s="3">
        <v>2.1610078567196802</v>
      </c>
      <c r="G36" s="3">
        <v>3.2834535791533401</v>
      </c>
      <c r="H36" s="3">
        <v>4.3255629679059</v>
      </c>
      <c r="I36" s="3">
        <v>1.2156018127558399</v>
      </c>
      <c r="J36" s="3">
        <v>2.1048109722397599</v>
      </c>
      <c r="K36" s="3">
        <v>3.36169442995834</v>
      </c>
      <c r="L36" s="3">
        <v>2.8050341000898502</v>
      </c>
      <c r="M36" s="3">
        <v>3.5558539678697598</v>
      </c>
      <c r="N36" s="3">
        <v>3.8340181116164702</v>
      </c>
    </row>
    <row r="37" spans="1:14" x14ac:dyDescent="0.35">
      <c r="A37" s="2">
        <v>42951</v>
      </c>
      <c r="B37" s="3">
        <v>4.3617634683403699</v>
      </c>
      <c r="C37" s="3">
        <v>4.6026109278046397</v>
      </c>
      <c r="D37" s="3">
        <v>3.01971169312734</v>
      </c>
      <c r="E37" s="3">
        <v>3.0466426738721402</v>
      </c>
      <c r="F37" s="3">
        <v>2.1645406637068598</v>
      </c>
      <c r="G37" s="3">
        <v>3.2385510174472198</v>
      </c>
      <c r="H37" s="3">
        <v>4.2279744618422397</v>
      </c>
      <c r="I37" s="3">
        <v>1.1733588326675</v>
      </c>
      <c r="J37" s="3">
        <v>2.0822004347271101</v>
      </c>
      <c r="K37" s="3">
        <v>3.3498223415706199</v>
      </c>
      <c r="L37" s="3">
        <v>2.7501230696009502</v>
      </c>
      <c r="M37" s="3">
        <v>3.6872827469713201</v>
      </c>
      <c r="N37" s="3">
        <v>3.7112126741980398</v>
      </c>
    </row>
    <row r="38" spans="1:14" x14ac:dyDescent="0.35">
      <c r="A38" s="2">
        <v>42983</v>
      </c>
      <c r="B38" s="3">
        <v>4.41429544869818</v>
      </c>
      <c r="C38" s="3">
        <v>4.5843581497506998</v>
      </c>
      <c r="D38" s="3">
        <v>3.0987885473414698</v>
      </c>
      <c r="E38" s="3">
        <v>3.13337112240028</v>
      </c>
      <c r="F38" s="3">
        <v>2.2497677857202598</v>
      </c>
      <c r="G38" s="3">
        <v>3.3380172798841201</v>
      </c>
      <c r="H38" s="3">
        <v>4.3460646755111503</v>
      </c>
      <c r="I38" s="3">
        <v>1.1705952284207499</v>
      </c>
      <c r="J38" s="3">
        <v>2.1107393008784801</v>
      </c>
      <c r="K38" s="3">
        <v>3.4259496482188401</v>
      </c>
      <c r="L38" s="3">
        <v>2.8866188525406802</v>
      </c>
      <c r="M38" s="3">
        <v>3.77267698868308</v>
      </c>
      <c r="N38" s="3">
        <v>3.7886832281684502</v>
      </c>
    </row>
    <row r="39" spans="1:14" x14ac:dyDescent="0.35">
      <c r="A39" s="2">
        <v>43013</v>
      </c>
      <c r="B39" s="3">
        <v>4.4104156034534396</v>
      </c>
      <c r="C39" s="3">
        <v>4.6616510850617301</v>
      </c>
      <c r="D39" s="3">
        <v>2.9517243569288998</v>
      </c>
      <c r="E39" s="3">
        <v>2.95572786132217</v>
      </c>
      <c r="F39" s="3">
        <v>2.1563549201824799</v>
      </c>
      <c r="G39" s="3">
        <v>3.2392305483774302</v>
      </c>
      <c r="H39" s="3">
        <v>4.2738296194098897</v>
      </c>
      <c r="I39" s="3">
        <v>1.14928092384707</v>
      </c>
      <c r="J39" s="3">
        <v>2.0362022522802401</v>
      </c>
      <c r="K39" s="3">
        <v>3.2779046171374602</v>
      </c>
      <c r="L39" s="3">
        <v>2.7677180969257602</v>
      </c>
      <c r="M39" s="3">
        <v>3.5240270883195799</v>
      </c>
      <c r="N39" s="3">
        <v>3.7807906778373699</v>
      </c>
    </row>
    <row r="40" spans="1:14" x14ac:dyDescent="0.35">
      <c r="A40" s="2">
        <v>43042</v>
      </c>
      <c r="B40" s="3">
        <v>4.4075702403316797</v>
      </c>
      <c r="C40" s="3">
        <v>4.4690097871741399</v>
      </c>
      <c r="D40" s="3">
        <v>2.9155958220189202</v>
      </c>
      <c r="E40" s="3">
        <v>2.8528624226719299</v>
      </c>
      <c r="F40" s="3">
        <v>2.0362271998346899</v>
      </c>
      <c r="G40" s="3">
        <v>3.2263265005114699</v>
      </c>
      <c r="H40" s="3">
        <v>4.2861520225808203</v>
      </c>
      <c r="I40" s="3">
        <v>1.11336772703611</v>
      </c>
      <c r="J40" s="3">
        <v>2.02482466402925</v>
      </c>
      <c r="K40" s="3">
        <v>3.2288127284464498</v>
      </c>
      <c r="L40" s="3">
        <v>2.7432985167933799</v>
      </c>
      <c r="M40" s="3">
        <v>3.5137970766270499</v>
      </c>
      <c r="N40" s="3">
        <v>3.7384130467608299</v>
      </c>
    </row>
    <row r="41" spans="1:14" x14ac:dyDescent="0.35">
      <c r="A41" s="2">
        <v>43074</v>
      </c>
      <c r="B41" s="3">
        <v>4.3525772668123803</v>
      </c>
      <c r="C41" s="3">
        <v>4.5152759852173796</v>
      </c>
      <c r="D41" s="3">
        <v>2.9447308034980999</v>
      </c>
      <c r="E41" s="3">
        <v>2.9118366955337698</v>
      </c>
      <c r="F41" s="3">
        <v>2.0803558618651099</v>
      </c>
      <c r="G41" s="3">
        <v>3.2472889861893601</v>
      </c>
      <c r="H41" s="3">
        <v>4.3938006022221696</v>
      </c>
      <c r="I41" s="3">
        <v>1.12205076468442</v>
      </c>
      <c r="J41" s="3">
        <v>1.98521709227456</v>
      </c>
      <c r="K41" s="3">
        <v>3.2789320588639699</v>
      </c>
      <c r="L41" s="3">
        <v>2.84108729005295</v>
      </c>
      <c r="M41" s="3">
        <v>3.6703468777443802</v>
      </c>
      <c r="N41" s="3">
        <v>3.8756487339811101</v>
      </c>
    </row>
    <row r="42" spans="1:14" x14ac:dyDescent="0.35">
      <c r="A42" s="2">
        <v>43105</v>
      </c>
      <c r="B42" s="3">
        <v>4.1799578842127598</v>
      </c>
      <c r="C42" s="3">
        <v>4.4159157837607896</v>
      </c>
      <c r="D42" s="3">
        <v>2.88691410143745</v>
      </c>
      <c r="E42" s="3">
        <v>2.86620808405078</v>
      </c>
      <c r="F42" s="3">
        <v>1.98855582613455</v>
      </c>
      <c r="G42" s="3">
        <v>3.1647762043994798</v>
      </c>
      <c r="H42" s="3">
        <v>4.1715266521557597</v>
      </c>
      <c r="I42" s="3">
        <v>1.0604888121495299</v>
      </c>
      <c r="J42" s="3">
        <v>1.9157738689898201</v>
      </c>
      <c r="K42" s="3">
        <v>3.23442388689356</v>
      </c>
      <c r="L42" s="3">
        <v>2.7970180458814702</v>
      </c>
      <c r="M42" s="3">
        <v>3.6770196834248101</v>
      </c>
      <c r="N42" s="3">
        <v>3.8513849030038698</v>
      </c>
    </row>
    <row r="43" spans="1:14" x14ac:dyDescent="0.35">
      <c r="A43" s="2">
        <v>43136</v>
      </c>
      <c r="B43" s="3">
        <v>4.3111999308166098</v>
      </c>
      <c r="C43" s="3">
        <v>4.5351926778179301</v>
      </c>
      <c r="D43" s="3">
        <v>3.0968873022480401</v>
      </c>
      <c r="E43" s="3">
        <v>3.0631944244453901</v>
      </c>
      <c r="F43" s="3">
        <v>2.0861660408589899</v>
      </c>
      <c r="G43" s="3">
        <v>3.28668960888051</v>
      </c>
      <c r="H43" s="3">
        <v>4.3649433868052396</v>
      </c>
      <c r="I43" s="3">
        <v>1.1081360675098699</v>
      </c>
      <c r="J43" s="3">
        <v>2.0124596407026498</v>
      </c>
      <c r="K43" s="3">
        <v>3.3375167260392602</v>
      </c>
      <c r="L43" s="3">
        <v>2.8898813030050698</v>
      </c>
      <c r="M43" s="3">
        <v>3.9099070270684</v>
      </c>
      <c r="N43" s="3">
        <v>3.8943066540890001</v>
      </c>
    </row>
    <row r="44" spans="1:14" x14ac:dyDescent="0.35">
      <c r="A44" s="2">
        <v>43164</v>
      </c>
      <c r="B44" s="3">
        <v>4.3024828314267296</v>
      </c>
      <c r="C44" s="3">
        <v>4.6923883217659998</v>
      </c>
      <c r="D44" s="3">
        <v>3.13529209314988</v>
      </c>
      <c r="E44" s="3">
        <v>3.2162874680054299</v>
      </c>
      <c r="F44" s="3">
        <v>2.2909916098607499</v>
      </c>
      <c r="G44" s="3">
        <v>3.45925173269285</v>
      </c>
      <c r="H44" s="3">
        <v>4.5379413423199804</v>
      </c>
      <c r="I44" s="3">
        <v>1.06154242443863</v>
      </c>
      <c r="J44" s="3">
        <v>1.9852389486526201</v>
      </c>
      <c r="K44" s="3">
        <v>3.4589047559742299</v>
      </c>
      <c r="L44" s="3">
        <v>2.9758300681210899</v>
      </c>
      <c r="M44" s="3">
        <v>3.9355756057276601</v>
      </c>
      <c r="N44" s="3">
        <v>4.1618204548864801</v>
      </c>
    </row>
    <row r="45" spans="1:14" x14ac:dyDescent="0.35">
      <c r="A45" s="2">
        <v>43195</v>
      </c>
      <c r="B45" s="3">
        <v>4.3028350671008004</v>
      </c>
      <c r="C45" s="3">
        <v>4.8113049752957604</v>
      </c>
      <c r="D45" s="3">
        <v>3.1915719492925301</v>
      </c>
      <c r="E45" s="3">
        <v>3.2005792268947002</v>
      </c>
      <c r="F45" s="3">
        <v>2.2637797823671599</v>
      </c>
      <c r="G45" s="3">
        <v>3.5048911355739398</v>
      </c>
      <c r="H45" s="3">
        <v>4.4815220047773003</v>
      </c>
      <c r="I45" s="3">
        <v>1.1230186447731301</v>
      </c>
      <c r="J45" s="3">
        <v>2.0439217337170401</v>
      </c>
      <c r="K45" s="3">
        <v>3.4089444675431002</v>
      </c>
      <c r="L45" s="3">
        <v>2.9511752017055302</v>
      </c>
      <c r="M45" s="3">
        <v>4.0822334744171798</v>
      </c>
      <c r="N45" s="3">
        <v>4.0149295929497297</v>
      </c>
    </row>
    <row r="46" spans="1:14" x14ac:dyDescent="0.35">
      <c r="A46" s="2">
        <v>43224</v>
      </c>
      <c r="B46" s="3">
        <v>4.2158892253853999</v>
      </c>
      <c r="C46" s="3">
        <v>4.67529411445381</v>
      </c>
      <c r="D46" s="3">
        <v>3.1334356872658198</v>
      </c>
      <c r="E46" s="3">
        <v>3.1195843423405099</v>
      </c>
      <c r="F46" s="3">
        <v>2.2151202571347799</v>
      </c>
      <c r="G46" s="3">
        <v>3.4711290525709999</v>
      </c>
      <c r="H46" s="3">
        <v>4.3546189047231199</v>
      </c>
      <c r="I46" s="3">
        <v>1.11070277517455</v>
      </c>
      <c r="J46" s="3">
        <v>2.0663921065984798</v>
      </c>
      <c r="K46" s="3">
        <v>3.3037109831064702</v>
      </c>
      <c r="L46" s="3">
        <v>2.9320710356759898</v>
      </c>
      <c r="M46" s="3">
        <v>4.0337433824572697</v>
      </c>
      <c r="N46" s="3">
        <v>3.8397496963501401</v>
      </c>
    </row>
    <row r="47" spans="1:14" x14ac:dyDescent="0.35">
      <c r="A47" s="2">
        <v>43256</v>
      </c>
      <c r="B47" s="3">
        <v>4.1107308407052097</v>
      </c>
      <c r="C47" s="3">
        <v>4.7581561190444797</v>
      </c>
      <c r="D47" s="3">
        <v>3.0859537484592101</v>
      </c>
      <c r="E47" s="3">
        <v>3.1432513267747</v>
      </c>
      <c r="F47" s="3">
        <v>2.2396464104364102</v>
      </c>
      <c r="G47" s="3">
        <v>3.57681248667632</v>
      </c>
      <c r="H47" s="3">
        <v>4.3419350130729599</v>
      </c>
      <c r="I47" s="3">
        <v>1.0534174098792699</v>
      </c>
      <c r="J47" s="3">
        <v>2.0144754185757199</v>
      </c>
      <c r="K47" s="3">
        <v>3.3104579082024301</v>
      </c>
      <c r="L47" s="3">
        <v>2.8587218713647999</v>
      </c>
      <c r="M47" s="3">
        <v>4.10228160409119</v>
      </c>
      <c r="N47" s="3">
        <v>4.3974049506861101</v>
      </c>
    </row>
    <row r="48" spans="1:14" x14ac:dyDescent="0.35">
      <c r="A48" s="2">
        <v>43286</v>
      </c>
      <c r="B48" s="3">
        <v>4.0137824094905996</v>
      </c>
      <c r="C48" s="3">
        <v>4.5927316235077003</v>
      </c>
      <c r="D48" s="3">
        <v>3.0788951840913001</v>
      </c>
      <c r="E48" s="3">
        <v>3.2375465869891098</v>
      </c>
      <c r="F48" s="3">
        <v>2.3744489347773499</v>
      </c>
      <c r="G48" s="3">
        <v>3.5379392062681201</v>
      </c>
      <c r="H48" s="3">
        <v>4.4251813750215998</v>
      </c>
      <c r="I48" s="3">
        <v>1.06833012277099</v>
      </c>
      <c r="J48" s="3">
        <v>2.0427180985606701</v>
      </c>
      <c r="K48" s="3">
        <v>3.43462044914091</v>
      </c>
      <c r="L48" s="3">
        <v>2.9637725348024002</v>
      </c>
      <c r="M48" s="3">
        <v>4.2190703078657004</v>
      </c>
      <c r="N48" s="3">
        <v>4.4514775434086404</v>
      </c>
    </row>
    <row r="49" spans="1:14" x14ac:dyDescent="0.35">
      <c r="A49" s="2">
        <v>43315</v>
      </c>
      <c r="B49" s="3">
        <v>4.1403200013465797</v>
      </c>
      <c r="C49" s="3">
        <v>4.63159948350894</v>
      </c>
      <c r="D49" s="3">
        <v>3.0707001063754502</v>
      </c>
      <c r="E49" s="3">
        <v>3.20173208428678</v>
      </c>
      <c r="F49" s="3">
        <v>2.2928213476572901</v>
      </c>
      <c r="G49" s="3">
        <v>3.3745904544224499</v>
      </c>
      <c r="H49" s="3">
        <v>4.4234967968111603</v>
      </c>
      <c r="I49" s="3">
        <v>1.0795035387195699</v>
      </c>
      <c r="J49" s="3">
        <v>1.98851052453935</v>
      </c>
      <c r="K49" s="3">
        <v>3.3947373539399499</v>
      </c>
      <c r="L49" s="3">
        <v>2.8361045196146999</v>
      </c>
      <c r="M49" s="3">
        <v>4.0956234979869102</v>
      </c>
      <c r="N49" s="3">
        <v>4.4423208419397504</v>
      </c>
    </row>
    <row r="50" spans="1:14" x14ac:dyDescent="0.35">
      <c r="A50" s="2">
        <v>43348</v>
      </c>
      <c r="B50" s="3">
        <v>3.9473298995558301</v>
      </c>
      <c r="C50" s="3">
        <v>4.6995205206371002</v>
      </c>
      <c r="D50" s="3">
        <v>3.1479805194626702</v>
      </c>
      <c r="E50" s="3">
        <v>3.3515846695036502</v>
      </c>
      <c r="F50" s="3">
        <v>2.3587754937531802</v>
      </c>
      <c r="G50" s="3">
        <v>3.4599066771632701</v>
      </c>
      <c r="H50" s="3">
        <v>4.6195223047081502</v>
      </c>
      <c r="I50" s="3">
        <v>1.0690151456752099</v>
      </c>
      <c r="J50" s="3">
        <v>1.9656374294662999</v>
      </c>
      <c r="K50" s="3">
        <v>3.54708667454539</v>
      </c>
      <c r="L50" s="3">
        <v>2.9809144972856698</v>
      </c>
      <c r="M50" s="3">
        <v>4.08087238854311</v>
      </c>
      <c r="N50" s="3">
        <v>4.7108499532894097</v>
      </c>
    </row>
    <row r="51" spans="1:14" x14ac:dyDescent="0.35">
      <c r="A51" s="2">
        <v>43378</v>
      </c>
      <c r="B51" s="3">
        <v>4.0544822884063096</v>
      </c>
      <c r="C51" s="3">
        <v>4.7886893193757301</v>
      </c>
      <c r="D51" s="3">
        <v>3.1979606815110602</v>
      </c>
      <c r="E51" s="3">
        <v>3.362331966612</v>
      </c>
      <c r="F51" s="3">
        <v>2.2493551226857802</v>
      </c>
      <c r="G51" s="3">
        <v>3.46864616560649</v>
      </c>
      <c r="H51" s="3">
        <v>4.6269405141039703</v>
      </c>
      <c r="I51" s="3">
        <v>1.09618532527142</v>
      </c>
      <c r="J51" s="3">
        <v>1.9804005826234901</v>
      </c>
      <c r="K51" s="3">
        <v>3.52274892922425</v>
      </c>
      <c r="L51" s="3">
        <v>3.07769270807318</v>
      </c>
      <c r="M51" s="3">
        <v>4.0944767470971497</v>
      </c>
      <c r="N51" s="3">
        <v>4.7912200536952998</v>
      </c>
    </row>
    <row r="52" spans="1:14" x14ac:dyDescent="0.35">
      <c r="A52" s="2">
        <v>43409</v>
      </c>
      <c r="B52" s="3">
        <v>4.2446940527382102</v>
      </c>
      <c r="C52" s="3">
        <v>5.0929355653723798</v>
      </c>
      <c r="D52" s="3">
        <v>3.3699050157033299</v>
      </c>
      <c r="E52" s="3">
        <v>3.6030317160987599</v>
      </c>
      <c r="F52" s="3">
        <v>2.4765688934012799</v>
      </c>
      <c r="G52" s="3">
        <v>3.51283421741369</v>
      </c>
      <c r="H52" s="3">
        <v>4.8319582283122502</v>
      </c>
      <c r="I52" s="3">
        <v>1.1857117848735701</v>
      </c>
      <c r="J52" s="3">
        <v>2.0910069012182499</v>
      </c>
      <c r="K52" s="3">
        <v>3.7051027805296002</v>
      </c>
      <c r="L52" s="3">
        <v>3.2159613006308199</v>
      </c>
      <c r="M52" s="3">
        <v>4.3550963527861901</v>
      </c>
      <c r="N52" s="3">
        <v>5.0585200654618898</v>
      </c>
    </row>
    <row r="53" spans="1:14" x14ac:dyDescent="0.35">
      <c r="A53" s="2">
        <v>43438</v>
      </c>
      <c r="B53" s="3">
        <v>4.1155742955602603</v>
      </c>
      <c r="C53" s="3">
        <v>5.2787550377823802</v>
      </c>
      <c r="D53" s="3">
        <v>3.4080264900638402</v>
      </c>
      <c r="E53" s="3">
        <v>3.6612965633855499</v>
      </c>
      <c r="F53" s="3">
        <v>2.4828869264882401</v>
      </c>
      <c r="G53" s="3">
        <v>3.50676905467239</v>
      </c>
      <c r="H53" s="3">
        <v>4.9610495824494798</v>
      </c>
      <c r="I53" s="3">
        <v>1.21844131815612</v>
      </c>
      <c r="J53" s="3">
        <v>2.1346312487744199</v>
      </c>
      <c r="K53" s="3">
        <v>3.77375068983075</v>
      </c>
      <c r="L53" s="3">
        <v>3.2200215523407101</v>
      </c>
      <c r="M53" s="3">
        <v>4.4588485126336703</v>
      </c>
      <c r="N53" s="3">
        <v>5.1951762827849697</v>
      </c>
    </row>
    <row r="54" spans="1:14" x14ac:dyDescent="0.35">
      <c r="A54" s="2">
        <v>43469</v>
      </c>
      <c r="B54" s="3">
        <v>4.19553378891551</v>
      </c>
      <c r="C54" s="3">
        <v>5.3555576445058302</v>
      </c>
      <c r="D54" s="3">
        <v>3.5743536428213201</v>
      </c>
      <c r="E54" s="3">
        <v>3.8803184061531</v>
      </c>
      <c r="F54" s="3">
        <v>2.7942279675749502</v>
      </c>
      <c r="G54" s="3">
        <v>3.636441554693</v>
      </c>
      <c r="H54" s="3">
        <v>5.2568020275078302</v>
      </c>
      <c r="I54" s="3">
        <v>1.3035472974435101</v>
      </c>
      <c r="J54" s="3">
        <v>2.2990818870937701</v>
      </c>
      <c r="K54" s="3">
        <v>4.0029931113699</v>
      </c>
      <c r="L54" s="3">
        <v>3.4555205597822698</v>
      </c>
      <c r="M54" s="3">
        <v>4.6446982944077604</v>
      </c>
      <c r="N54" s="3">
        <v>5.2786932270062303</v>
      </c>
    </row>
    <row r="55" spans="1:14" x14ac:dyDescent="0.35">
      <c r="A55" s="2">
        <v>43501</v>
      </c>
      <c r="B55" s="3">
        <v>4.0666320252635302</v>
      </c>
      <c r="C55" s="3">
        <v>4.9774565024475796</v>
      </c>
      <c r="D55" s="3">
        <v>3.30273895880504</v>
      </c>
      <c r="E55" s="3">
        <v>3.6531492656684201</v>
      </c>
      <c r="F55" s="3">
        <v>2.6119309045511998</v>
      </c>
      <c r="G55" s="3">
        <v>3.4130771268356699</v>
      </c>
      <c r="H55" s="3">
        <v>4.96147887627275</v>
      </c>
      <c r="I55" s="3">
        <v>1.2011675393527601</v>
      </c>
      <c r="J55" s="3">
        <v>2.13818938906102</v>
      </c>
      <c r="K55" s="3">
        <v>3.7315488013608702</v>
      </c>
      <c r="L55" s="3">
        <v>3.2037226723861498</v>
      </c>
      <c r="M55" s="3">
        <v>4.2761792363965698</v>
      </c>
      <c r="N55" s="3">
        <v>5.0468917162310403</v>
      </c>
    </row>
    <row r="56" spans="1:14" x14ac:dyDescent="0.35">
      <c r="A56" s="2">
        <v>43529</v>
      </c>
      <c r="B56" s="3">
        <v>3.8883696766213101</v>
      </c>
      <c r="C56" s="3">
        <v>4.9250319236538198</v>
      </c>
      <c r="D56" s="3">
        <v>3.2598296553575001</v>
      </c>
      <c r="E56" s="3">
        <v>3.5701646100639701</v>
      </c>
      <c r="F56" s="3">
        <v>2.5470573955145501</v>
      </c>
      <c r="G56" s="3">
        <v>3.3481733529555</v>
      </c>
      <c r="H56" s="3">
        <v>4.9559445519117302</v>
      </c>
      <c r="I56" s="3">
        <v>1.1696513234450201</v>
      </c>
      <c r="J56" s="3">
        <v>2.1061371812631</v>
      </c>
      <c r="K56" s="3">
        <v>3.60851958057378</v>
      </c>
      <c r="L56" s="3">
        <v>3.1005950809658702</v>
      </c>
      <c r="M56" s="3">
        <v>4.1260719990450099</v>
      </c>
      <c r="N56" s="3">
        <v>4.7808642016984102</v>
      </c>
    </row>
    <row r="57" spans="1:14" x14ac:dyDescent="0.35">
      <c r="A57" s="2">
        <v>43560</v>
      </c>
      <c r="B57" s="3">
        <v>3.7604000760257699</v>
      </c>
      <c r="C57" s="3">
        <v>4.9467614713688999</v>
      </c>
      <c r="D57" s="3">
        <v>3.2162076229909702</v>
      </c>
      <c r="E57" s="3">
        <v>3.47987791597743</v>
      </c>
      <c r="F57" s="3">
        <v>2.55054687766502</v>
      </c>
      <c r="G57" s="3">
        <v>3.2995689022489998</v>
      </c>
      <c r="H57" s="3">
        <v>4.8120006712258103</v>
      </c>
      <c r="I57" s="3">
        <v>1.10989012907364</v>
      </c>
      <c r="J57" s="3">
        <v>2.0507486019576402</v>
      </c>
      <c r="K57" s="3">
        <v>3.5247359266052398</v>
      </c>
      <c r="L57" s="3">
        <v>3.0026521833625299</v>
      </c>
      <c r="M57" s="3">
        <v>4.05990732302421</v>
      </c>
      <c r="N57" s="3">
        <v>4.60943346111865</v>
      </c>
    </row>
    <row r="58" spans="1:14" x14ac:dyDescent="0.35">
      <c r="A58" s="2">
        <v>43588</v>
      </c>
      <c r="B58" s="3">
        <v>3.6933471545993299</v>
      </c>
      <c r="C58" s="3">
        <v>4.8789762186178303</v>
      </c>
      <c r="D58" s="3">
        <v>3.2212488066083398</v>
      </c>
      <c r="E58" s="3">
        <v>3.3798528009891502</v>
      </c>
      <c r="F58" s="3">
        <v>2.5679259861291999</v>
      </c>
      <c r="G58" s="3">
        <v>3.2613671467848602</v>
      </c>
      <c r="H58" s="3">
        <v>4.8524683957399199</v>
      </c>
      <c r="I58" s="3">
        <v>1.0802552840141899</v>
      </c>
      <c r="J58" s="3">
        <v>2.0238384183684999</v>
      </c>
      <c r="K58" s="3">
        <v>3.4898344139045601</v>
      </c>
      <c r="L58" s="3">
        <v>2.9531329821735399</v>
      </c>
      <c r="M58" s="3">
        <v>4.0250773763548899</v>
      </c>
      <c r="N58" s="3">
        <v>4.6341291795723496</v>
      </c>
    </row>
    <row r="59" spans="1:14" x14ac:dyDescent="0.35">
      <c r="A59" s="2">
        <v>43621</v>
      </c>
      <c r="B59" s="3">
        <v>3.7613887115806901</v>
      </c>
      <c r="C59" s="3">
        <v>4.8267524059766904</v>
      </c>
      <c r="D59" s="3">
        <v>3.3440583440547198</v>
      </c>
      <c r="E59" s="3">
        <v>3.5873364689708001</v>
      </c>
      <c r="F59" s="3">
        <v>2.7245996683207201</v>
      </c>
      <c r="G59" s="3">
        <v>3.28592957127815</v>
      </c>
      <c r="H59" s="3">
        <v>4.9010249664269798</v>
      </c>
      <c r="I59" s="3">
        <v>1.1859487069907499</v>
      </c>
      <c r="J59" s="3">
        <v>2.1237571631184302</v>
      </c>
      <c r="K59" s="3">
        <v>3.6682372761468001</v>
      </c>
      <c r="L59" s="3">
        <v>3.14794910390812</v>
      </c>
      <c r="M59" s="3">
        <v>4.3586113599341196</v>
      </c>
      <c r="N59" s="3">
        <v>5.0717833117003996</v>
      </c>
    </row>
    <row r="60" spans="1:14" x14ac:dyDescent="0.35">
      <c r="A60" s="2">
        <v>43651</v>
      </c>
      <c r="B60" s="3">
        <v>3.50019431866391</v>
      </c>
      <c r="C60" s="3">
        <v>4.5496805296778602</v>
      </c>
      <c r="D60" s="3">
        <v>3.2931928227912302</v>
      </c>
      <c r="E60" s="3">
        <v>3.4404400001603501</v>
      </c>
      <c r="F60" s="3">
        <v>2.6215762413738202</v>
      </c>
      <c r="G60" s="3">
        <v>3.2140849252473598</v>
      </c>
      <c r="H60" s="3">
        <v>4.7497569261744799</v>
      </c>
      <c r="I60" s="3">
        <v>1.0911487799708099</v>
      </c>
      <c r="J60" s="3">
        <v>2.0157211863813602</v>
      </c>
      <c r="K60" s="3">
        <v>3.50449494481723</v>
      </c>
      <c r="L60" s="3">
        <v>2.9659819613737799</v>
      </c>
      <c r="M60" s="3">
        <v>4.12903427593647</v>
      </c>
      <c r="N60" s="3">
        <v>4.6701550111078198</v>
      </c>
    </row>
    <row r="61" spans="1:14" x14ac:dyDescent="0.35">
      <c r="A61" s="2">
        <v>43682</v>
      </c>
      <c r="B61" s="3">
        <v>3.4326206435548201</v>
      </c>
      <c r="C61" s="3">
        <v>4.6485096937816603</v>
      </c>
      <c r="D61" s="3">
        <v>3.4042426965488</v>
      </c>
      <c r="E61" s="3">
        <v>3.6236132530664702</v>
      </c>
      <c r="F61" s="3">
        <v>2.7667210850194599</v>
      </c>
      <c r="G61" s="3">
        <v>3.3151135655198201</v>
      </c>
      <c r="H61" s="3">
        <v>5.0756936836759703</v>
      </c>
      <c r="I61" s="3">
        <v>1.15827057733856</v>
      </c>
      <c r="J61" s="3">
        <v>2.1300388841776199</v>
      </c>
      <c r="K61" s="3">
        <v>3.7449890411233899</v>
      </c>
      <c r="L61" s="3">
        <v>3.0510611392976199</v>
      </c>
      <c r="M61" s="3">
        <v>4.24471844704017</v>
      </c>
      <c r="N61" s="3">
        <v>4.9744070777882703</v>
      </c>
    </row>
    <row r="62" spans="1:14" x14ac:dyDescent="0.35">
      <c r="A62" s="2">
        <v>43713</v>
      </c>
      <c r="B62" s="3">
        <v>3.2724901164431</v>
      </c>
      <c r="C62" s="3">
        <v>4.56776950196529</v>
      </c>
      <c r="D62" s="3">
        <v>3.3557515191446798</v>
      </c>
      <c r="E62" s="3">
        <v>3.4617857978590099</v>
      </c>
      <c r="F62" s="3">
        <v>2.70675098300589</v>
      </c>
      <c r="G62" s="3">
        <v>3.1946135460674498</v>
      </c>
      <c r="H62" s="3">
        <v>4.9995129786261696</v>
      </c>
      <c r="I62" s="3">
        <v>1.09435794599734</v>
      </c>
      <c r="J62" s="3">
        <v>2.0475628095790102</v>
      </c>
      <c r="K62" s="3">
        <v>3.53556834055476</v>
      </c>
      <c r="L62" s="3">
        <v>2.88467962833924</v>
      </c>
      <c r="M62" s="3">
        <v>4.1110726950581196</v>
      </c>
      <c r="N62" s="3">
        <v>4.7651714703807198</v>
      </c>
    </row>
    <row r="63" spans="1:14" x14ac:dyDescent="0.35">
      <c r="A63" s="2">
        <v>43742</v>
      </c>
      <c r="B63" s="3">
        <v>3.3454783724441302</v>
      </c>
      <c r="C63" s="3">
        <v>4.5543862253869198</v>
      </c>
      <c r="D63" s="3">
        <v>3.3886205927452502</v>
      </c>
      <c r="E63" s="3">
        <v>3.4970880139619598</v>
      </c>
      <c r="F63" s="3">
        <v>2.6508704398674099</v>
      </c>
      <c r="G63" s="3">
        <v>3.27933245349102</v>
      </c>
      <c r="H63" s="3">
        <v>5.05929737159033</v>
      </c>
      <c r="I63" s="3">
        <v>1.1161030430377099</v>
      </c>
      <c r="J63" s="3">
        <v>2.07326521075422</v>
      </c>
      <c r="K63" s="3">
        <v>3.6019278630600602</v>
      </c>
      <c r="L63" s="3">
        <v>2.81032375622627</v>
      </c>
      <c r="M63" s="3">
        <v>4.04028716314936</v>
      </c>
      <c r="N63" s="3">
        <v>4.8800723202173604</v>
      </c>
    </row>
    <row r="64" spans="1:14" x14ac:dyDescent="0.35">
      <c r="A64" s="2">
        <v>43774</v>
      </c>
      <c r="B64" s="3">
        <v>3.3569953938583201</v>
      </c>
      <c r="C64" s="3">
        <v>4.3697153504625597</v>
      </c>
      <c r="D64" s="3">
        <v>3.3132777025229498</v>
      </c>
      <c r="E64" s="3">
        <v>3.19574749917289</v>
      </c>
      <c r="F64" s="3">
        <v>2.4755919712375101</v>
      </c>
      <c r="G64" s="3">
        <v>3.1419888562330098</v>
      </c>
      <c r="H64" s="3">
        <v>4.7710378493299803</v>
      </c>
      <c r="I64" s="3">
        <v>1.06790339348409</v>
      </c>
      <c r="J64" s="3">
        <v>2.0069514425779</v>
      </c>
      <c r="K64" s="3">
        <v>3.39296260840741</v>
      </c>
      <c r="L64" s="3">
        <v>2.6822294699507299</v>
      </c>
      <c r="M64" s="3">
        <v>3.6651505885654498</v>
      </c>
      <c r="N64" s="3">
        <v>4.5443379130377304</v>
      </c>
    </row>
    <row r="65" spans="1:14" x14ac:dyDescent="0.35">
      <c r="A65" s="2">
        <v>43804</v>
      </c>
      <c r="B65" s="3">
        <v>3.2512446660560701</v>
      </c>
      <c r="C65" s="3">
        <v>4.3549221110881904</v>
      </c>
      <c r="D65" s="3">
        <v>3.2937512417143</v>
      </c>
      <c r="E65" s="3">
        <v>3.1383277565894101</v>
      </c>
      <c r="F65" s="3">
        <v>2.4540230719288298</v>
      </c>
      <c r="G65" s="3">
        <v>3.12594020033402</v>
      </c>
      <c r="H65" s="3">
        <v>4.8465072920069501</v>
      </c>
      <c r="I65" s="3">
        <v>1.0850844414027101</v>
      </c>
      <c r="J65" s="3">
        <v>1.99046833714507</v>
      </c>
      <c r="K65" s="3">
        <v>3.4346464101351701</v>
      </c>
      <c r="L65" s="3">
        <v>2.6744581120940101</v>
      </c>
      <c r="M65" s="3">
        <v>3.72971151790887</v>
      </c>
      <c r="N65" s="3">
        <v>4.6133443521995696</v>
      </c>
    </row>
    <row r="66" spans="1:14" x14ac:dyDescent="0.35">
      <c r="A66" s="2">
        <v>43833</v>
      </c>
      <c r="B66" s="3">
        <v>3.1539880737759498</v>
      </c>
      <c r="C66" s="3">
        <v>4.2914732539444298</v>
      </c>
      <c r="D66" s="3">
        <v>3.2643285477653601</v>
      </c>
      <c r="E66" s="3">
        <v>3.0987281538940801</v>
      </c>
      <c r="F66" s="3">
        <v>2.4471056472444799</v>
      </c>
      <c r="G66" s="3">
        <v>3.0226171047913701</v>
      </c>
      <c r="H66" s="3">
        <v>4.5534328831287203</v>
      </c>
      <c r="I66" s="3">
        <v>1.0411164906119099</v>
      </c>
      <c r="J66" s="3">
        <v>1.9316725807966699</v>
      </c>
      <c r="K66" s="3">
        <v>3.3210756889907498</v>
      </c>
      <c r="L66" s="3">
        <v>2.57692311266818</v>
      </c>
      <c r="M66" s="3">
        <v>3.5945517573792198</v>
      </c>
      <c r="N66" s="3">
        <v>4.4842432747532097</v>
      </c>
    </row>
    <row r="67" spans="1:14" x14ac:dyDescent="0.35">
      <c r="A67" s="2">
        <v>43866</v>
      </c>
      <c r="B67" s="3">
        <v>3.1260907328438599</v>
      </c>
      <c r="C67" s="3">
        <v>4.1777000428774196</v>
      </c>
      <c r="D67" s="3">
        <v>3.2125693998340701</v>
      </c>
      <c r="E67" s="3">
        <v>3.0570992857973498</v>
      </c>
      <c r="F67" s="3">
        <v>2.4774495272562702</v>
      </c>
      <c r="G67" s="3">
        <v>2.9564165767891799</v>
      </c>
      <c r="H67" s="3">
        <v>4.6633469465112398</v>
      </c>
      <c r="I67" s="3">
        <v>0.98421398868247401</v>
      </c>
      <c r="J67" s="3">
        <v>1.8909801945248701</v>
      </c>
      <c r="K67" s="3">
        <v>3.3408203159947298</v>
      </c>
      <c r="L67" s="3">
        <v>2.5797326660418198</v>
      </c>
      <c r="M67" s="3">
        <v>3.4916503928357798</v>
      </c>
      <c r="N67" s="3">
        <v>4.4777560198700703</v>
      </c>
    </row>
    <row r="68" spans="1:14" x14ac:dyDescent="0.35">
      <c r="A68" s="2">
        <v>43895</v>
      </c>
      <c r="B68" s="3">
        <v>3.0676156455535701</v>
      </c>
      <c r="C68" s="3">
        <v>4.5130124900871502</v>
      </c>
      <c r="D68" s="3">
        <v>3.4919862732475599</v>
      </c>
      <c r="E68" s="3">
        <v>3.4316776016689898</v>
      </c>
      <c r="F68" s="3">
        <v>2.75090414592569</v>
      </c>
      <c r="G68" s="3">
        <v>3.18110967687061</v>
      </c>
      <c r="H68" s="3">
        <v>5.2107361406327701</v>
      </c>
      <c r="I68" s="3">
        <v>1.0690425095128999</v>
      </c>
      <c r="J68" s="3">
        <v>2.09790829041824</v>
      </c>
      <c r="K68" s="3">
        <v>3.66342811693286</v>
      </c>
      <c r="L68" s="3">
        <v>2.8113547232994498</v>
      </c>
      <c r="M68" s="3">
        <v>3.79560481749798</v>
      </c>
      <c r="N68" s="3">
        <v>5.0509375645388896</v>
      </c>
    </row>
    <row r="69" spans="1:14" x14ac:dyDescent="0.35">
      <c r="A69" s="2">
        <v>43924</v>
      </c>
      <c r="B69" s="3">
        <v>3.1903300879588801</v>
      </c>
      <c r="C69" s="3">
        <v>5.1303438877595298</v>
      </c>
      <c r="D69" s="3">
        <v>4.4274093345019603</v>
      </c>
      <c r="E69" s="3">
        <v>4.0076095072639299</v>
      </c>
      <c r="F69" s="3">
        <v>3.1421570039036202</v>
      </c>
      <c r="G69" s="3">
        <v>3.5340052396166901</v>
      </c>
      <c r="H69" s="3">
        <v>6.3801933829576702</v>
      </c>
      <c r="I69" s="3">
        <v>1.2314570080507901</v>
      </c>
      <c r="J69" s="3">
        <v>2.5174298320073798</v>
      </c>
      <c r="K69" s="3">
        <v>4.4884395226030298</v>
      </c>
      <c r="L69" s="3">
        <v>3.2048560582471</v>
      </c>
      <c r="M69" s="3">
        <v>3.9919705599992801</v>
      </c>
      <c r="N69" s="3">
        <v>6.36779775197604</v>
      </c>
    </row>
    <row r="70" spans="1:14" x14ac:dyDescent="0.35">
      <c r="A70" s="2">
        <v>43956</v>
      </c>
      <c r="B70" s="3">
        <v>2.7062926806187799</v>
      </c>
      <c r="C70" s="3">
        <v>3.9074268713229801</v>
      </c>
      <c r="D70" s="3">
        <v>3.8668895550886599</v>
      </c>
      <c r="E70" s="3">
        <v>3.3898030412584799</v>
      </c>
      <c r="F70" s="3">
        <v>2.8647382078777799</v>
      </c>
      <c r="G70" s="3">
        <v>3.3444788229731901</v>
      </c>
      <c r="H70" s="3">
        <v>4.7452344099351302</v>
      </c>
      <c r="I70" s="3">
        <v>1.02043100475314</v>
      </c>
      <c r="J70" s="3">
        <v>2.12168511061593</v>
      </c>
      <c r="K70" s="3">
        <v>3.5749249171909101</v>
      </c>
      <c r="L70" s="3">
        <v>2.7124494269505699</v>
      </c>
      <c r="M70" s="3">
        <v>3.3496633270354299</v>
      </c>
      <c r="N70" s="3">
        <v>5.1718710842934099</v>
      </c>
    </row>
    <row r="71" spans="1:14" x14ac:dyDescent="0.35">
      <c r="A71" s="2">
        <v>43987</v>
      </c>
      <c r="B71" s="3">
        <v>2.55857496601101</v>
      </c>
      <c r="C71" s="3">
        <v>3.34360422616842</v>
      </c>
      <c r="D71" s="3">
        <v>3.4679865140888002</v>
      </c>
      <c r="E71" s="3">
        <v>2.7877044681324801</v>
      </c>
      <c r="F71" s="3">
        <v>2.4567605805070101</v>
      </c>
      <c r="G71" s="3">
        <v>3.0635304381136002</v>
      </c>
      <c r="H71" s="3">
        <v>3.8900031517696898</v>
      </c>
      <c r="I71" s="3">
        <v>0.92401286156181694</v>
      </c>
      <c r="J71" s="3">
        <v>1.88872636053912</v>
      </c>
      <c r="K71" s="3">
        <v>2.9938174092719598</v>
      </c>
      <c r="L71" s="3">
        <v>2.34175617970438</v>
      </c>
      <c r="M71" s="3">
        <v>2.8908897489130201</v>
      </c>
      <c r="N71" s="3">
        <v>4.1293755923968201</v>
      </c>
    </row>
    <row r="72" spans="1:14" x14ac:dyDescent="0.35">
      <c r="A72" s="2">
        <v>44014</v>
      </c>
      <c r="B72" s="3">
        <v>2.4694063472930901</v>
      </c>
      <c r="C72" s="3">
        <v>3.3886707717089299</v>
      </c>
      <c r="D72" s="3">
        <v>3.5263001010409001</v>
      </c>
      <c r="E72" s="3">
        <v>2.8655914908376801</v>
      </c>
      <c r="F72" s="3">
        <v>2.5330707641319998</v>
      </c>
      <c r="G72" s="3">
        <v>3.0430185724154399</v>
      </c>
      <c r="H72" s="3">
        <v>4.0839247911996299</v>
      </c>
      <c r="I72" s="3">
        <v>0.879624692979874</v>
      </c>
      <c r="J72" s="3">
        <v>1.9141150240173599</v>
      </c>
      <c r="K72" s="3">
        <v>3.0826010372963801</v>
      </c>
      <c r="L72" s="3">
        <v>2.3437097239924101</v>
      </c>
      <c r="M72" s="3">
        <v>3.0040605486734702</v>
      </c>
      <c r="N72" s="3">
        <v>4.26315896223712</v>
      </c>
    </row>
    <row r="73" spans="1:14" x14ac:dyDescent="0.35">
      <c r="A73" s="2">
        <v>44048</v>
      </c>
      <c r="B73" s="3">
        <v>2.3664184434735902</v>
      </c>
      <c r="C73" s="3">
        <v>3.3989391780248099</v>
      </c>
      <c r="D73" s="3">
        <v>3.3512068156281898</v>
      </c>
      <c r="E73" s="3">
        <v>2.8539153340486498</v>
      </c>
      <c r="F73" s="3">
        <v>2.5076079425279598</v>
      </c>
      <c r="G73" s="3">
        <v>2.9663813579959402</v>
      </c>
      <c r="H73" s="3">
        <v>3.9719796552031799</v>
      </c>
      <c r="I73" s="3">
        <v>0.81988057565099304</v>
      </c>
      <c r="J73" s="3">
        <v>1.78869390376615</v>
      </c>
      <c r="K73" s="3">
        <v>3.1401889537130798</v>
      </c>
      <c r="L73" s="3">
        <v>2.3495514518840701</v>
      </c>
      <c r="M73" s="3">
        <v>3.0052624473134202</v>
      </c>
      <c r="N73" s="3">
        <v>3.9022118374155701</v>
      </c>
    </row>
    <row r="74" spans="1:14" x14ac:dyDescent="0.35">
      <c r="A74" s="2">
        <v>44078</v>
      </c>
      <c r="B74" s="3">
        <v>2.3912737862189299</v>
      </c>
      <c r="C74" s="3">
        <v>3.5095581192595802</v>
      </c>
      <c r="D74" s="3">
        <v>3.41112968466877</v>
      </c>
      <c r="E74" s="3">
        <v>2.8591247161175102</v>
      </c>
      <c r="F74" s="3">
        <v>2.38046925081591</v>
      </c>
      <c r="G74" s="3">
        <v>2.9828708783322302</v>
      </c>
      <c r="H74" s="3">
        <v>4.1844964258687902</v>
      </c>
      <c r="I74" s="3">
        <v>0.78685076696314205</v>
      </c>
      <c r="J74" s="3">
        <v>1.7417333822776799</v>
      </c>
      <c r="K74" s="3">
        <v>3.1509558553916701</v>
      </c>
      <c r="L74" s="3">
        <v>2.3577811198422101</v>
      </c>
      <c r="M74" s="3">
        <v>3.0457065961051799</v>
      </c>
      <c r="N74" s="3">
        <v>4.1045846920680198</v>
      </c>
    </row>
    <row r="75" spans="1:14" x14ac:dyDescent="0.35">
      <c r="A75" s="2">
        <v>44109</v>
      </c>
      <c r="B75" s="3">
        <v>2.4358055483446899</v>
      </c>
      <c r="C75" s="3">
        <v>3.6386618354131199</v>
      </c>
      <c r="D75" s="3">
        <v>3.3934917933389799</v>
      </c>
      <c r="E75" s="3">
        <v>2.8462651101403398</v>
      </c>
      <c r="F75" s="3">
        <v>2.38185292045958</v>
      </c>
      <c r="G75" s="3">
        <v>2.9344906165089801</v>
      </c>
      <c r="H75" s="3">
        <v>4.21949946974176</v>
      </c>
      <c r="I75" s="3">
        <v>0.79499348392911495</v>
      </c>
      <c r="J75" s="3">
        <v>1.75117549075326</v>
      </c>
      <c r="K75" s="3">
        <v>3.2419211033757298</v>
      </c>
      <c r="L75" s="3">
        <v>2.3127048851663501</v>
      </c>
      <c r="M75" s="3">
        <v>2.9941937551276299</v>
      </c>
      <c r="N75" s="3">
        <v>4.1640277796009597</v>
      </c>
    </row>
    <row r="76" spans="1:14" x14ac:dyDescent="0.35">
      <c r="A76" s="2">
        <v>44140</v>
      </c>
      <c r="B76" s="3">
        <v>2.3926462573966698</v>
      </c>
      <c r="C76" s="3">
        <v>3.6471628365146702</v>
      </c>
      <c r="D76" s="3">
        <v>3.4114326828172299</v>
      </c>
      <c r="E76" s="3">
        <v>2.9562014624907098</v>
      </c>
      <c r="F76" s="3">
        <v>2.3550547173801601</v>
      </c>
      <c r="G76" s="3">
        <v>2.9323573086735699</v>
      </c>
      <c r="H76" s="3">
        <v>4.3495704044207102</v>
      </c>
      <c r="I76" s="3">
        <v>0.76659543076304304</v>
      </c>
      <c r="J76" s="3">
        <v>1.70760967831266</v>
      </c>
      <c r="K76" s="3">
        <v>3.18187169866105</v>
      </c>
      <c r="L76" s="3">
        <v>2.2537600410316001</v>
      </c>
      <c r="M76" s="3">
        <v>3.12844412391282</v>
      </c>
      <c r="N76" s="3">
        <v>4.1870099071912001</v>
      </c>
    </row>
    <row r="77" spans="1:14" x14ac:dyDescent="0.35">
      <c r="A77" s="2">
        <v>44169</v>
      </c>
      <c r="B77" s="3">
        <v>2.41266385854858</v>
      </c>
      <c r="C77" s="3">
        <v>3.4243803648986102</v>
      </c>
      <c r="D77" s="3">
        <v>3.1250323502730399</v>
      </c>
      <c r="E77" s="3">
        <v>2.7789469915127598</v>
      </c>
      <c r="F77" s="3">
        <v>2.16317010158641</v>
      </c>
      <c r="G77" s="3">
        <v>2.92200975383171</v>
      </c>
      <c r="H77" s="3">
        <v>3.8492395613586798</v>
      </c>
      <c r="I77" s="3">
        <v>0.74136195335836297</v>
      </c>
      <c r="J77" s="3">
        <v>1.62208323828657</v>
      </c>
      <c r="K77" s="3">
        <v>2.8595398272162198</v>
      </c>
      <c r="L77" s="3">
        <v>2.0551381142263798</v>
      </c>
      <c r="M77" s="3">
        <v>3.0123108393326601</v>
      </c>
      <c r="N77" s="3">
        <v>3.9368062781048798</v>
      </c>
    </row>
    <row r="78" spans="1:14" x14ac:dyDescent="0.35">
      <c r="A78" s="2">
        <v>44201</v>
      </c>
      <c r="B78" s="3">
        <v>2.36614761880984</v>
      </c>
      <c r="C78" s="3">
        <v>3.5354351919957701</v>
      </c>
      <c r="D78" s="3">
        <v>3.0866915258122201</v>
      </c>
      <c r="E78" s="3">
        <v>2.7398785221395401</v>
      </c>
      <c r="F78" s="3">
        <v>2.1579166379806698</v>
      </c>
      <c r="G78" s="3">
        <v>2.8199478504690698</v>
      </c>
      <c r="H78" s="3">
        <v>3.87364675932045</v>
      </c>
      <c r="I78" s="3">
        <v>0.76898728786043402</v>
      </c>
      <c r="J78" s="3">
        <v>1.59024259624667</v>
      </c>
      <c r="K78" s="3">
        <v>2.9343116316309401</v>
      </c>
      <c r="L78" s="3">
        <v>1.9494978853523901</v>
      </c>
      <c r="M78" s="3">
        <v>3.0898831579447301</v>
      </c>
      <c r="N78" s="3">
        <v>3.9705726451452801</v>
      </c>
    </row>
    <row r="79" spans="1:14" x14ac:dyDescent="0.35">
      <c r="A79" s="2">
        <v>44232</v>
      </c>
      <c r="B79" s="3">
        <v>2.4931645047380102</v>
      </c>
      <c r="C79" s="3">
        <v>3.5665077076118301</v>
      </c>
      <c r="D79" s="3">
        <v>3.0029121398807899</v>
      </c>
      <c r="E79" s="3">
        <v>2.7298460529556099</v>
      </c>
      <c r="F79" s="3">
        <v>2.0678043450073198</v>
      </c>
      <c r="G79" s="3">
        <v>2.8477819051206601</v>
      </c>
      <c r="H79" s="3">
        <v>4.0669904205538598</v>
      </c>
      <c r="I79" s="3">
        <v>0.73049774240875298</v>
      </c>
      <c r="J79" s="3">
        <v>1.5427661045335199</v>
      </c>
      <c r="K79" s="3">
        <v>2.92046197508003</v>
      </c>
      <c r="L79" s="3">
        <v>1.9404170619680901</v>
      </c>
      <c r="M79" s="3">
        <v>3.02134928803651</v>
      </c>
      <c r="N79" s="3">
        <v>3.9497066027830798</v>
      </c>
    </row>
    <row r="80" spans="1:14" x14ac:dyDescent="0.35">
      <c r="A80" s="2">
        <v>44260</v>
      </c>
      <c r="B80" s="3">
        <v>2.6197949718476399</v>
      </c>
      <c r="C80" s="3">
        <v>3.9133147846854901</v>
      </c>
      <c r="D80" s="3">
        <v>2.9177635802771298</v>
      </c>
      <c r="E80" s="3">
        <v>2.8404265453096502</v>
      </c>
      <c r="F80" s="3">
        <v>2.1040803818150202</v>
      </c>
      <c r="G80" s="3">
        <v>2.9306160719392</v>
      </c>
      <c r="H80" s="3">
        <v>3.9941910162786098</v>
      </c>
      <c r="I80" s="3">
        <v>0.79055245582298705</v>
      </c>
      <c r="J80" s="3">
        <v>1.5690138035482499</v>
      </c>
      <c r="K80" s="3">
        <v>2.8519837631292799</v>
      </c>
      <c r="L80" s="3">
        <v>2.1109387414674701</v>
      </c>
      <c r="M80" s="3">
        <v>2.93183873284771</v>
      </c>
      <c r="N80" s="3">
        <v>4.2113991689530996</v>
      </c>
    </row>
    <row r="81" spans="1:14" x14ac:dyDescent="0.35">
      <c r="A81" s="2">
        <v>44291</v>
      </c>
      <c r="B81" s="3">
        <v>2.5988075901771199</v>
      </c>
      <c r="C81" s="3">
        <v>3.9653768433543801</v>
      </c>
      <c r="D81" s="3">
        <v>2.7945822518850498</v>
      </c>
      <c r="E81" s="3">
        <v>2.6957757371626601</v>
      </c>
      <c r="F81" s="3">
        <v>2.0373547786478401</v>
      </c>
      <c r="G81" s="3">
        <v>2.7865276207819001</v>
      </c>
      <c r="H81" s="3">
        <v>4.0302067298182296</v>
      </c>
      <c r="I81" s="3">
        <v>0.75417259031857298</v>
      </c>
      <c r="J81" s="3">
        <v>1.4863920615513899</v>
      </c>
      <c r="K81" s="3">
        <v>2.7423173618691998</v>
      </c>
      <c r="L81" s="3">
        <v>1.91976107583985</v>
      </c>
      <c r="M81" s="3">
        <v>2.75830462269096</v>
      </c>
      <c r="N81" s="3">
        <v>3.9943301871044401</v>
      </c>
    </row>
    <row r="82" spans="1:14" x14ac:dyDescent="0.35">
      <c r="A82" s="2">
        <v>44321</v>
      </c>
      <c r="B82" s="3">
        <v>2.5625036573538602</v>
      </c>
      <c r="C82" s="3">
        <v>3.8999079152259002</v>
      </c>
      <c r="D82" s="3">
        <v>2.7521399957561301</v>
      </c>
      <c r="E82" s="3">
        <v>2.7953263492216101</v>
      </c>
      <c r="F82" s="3">
        <v>2.1649416080479602</v>
      </c>
      <c r="G82" s="3">
        <v>2.7626393472728701</v>
      </c>
      <c r="H82" s="3">
        <v>3.9221307004488999</v>
      </c>
      <c r="I82" s="3">
        <v>0.75049949272124095</v>
      </c>
      <c r="J82" s="3">
        <v>1.4651737972669301</v>
      </c>
      <c r="K82" s="3">
        <v>2.6944623632524398</v>
      </c>
      <c r="L82" s="3">
        <v>1.95555352108733</v>
      </c>
      <c r="M82" s="3">
        <v>2.7975856281457498</v>
      </c>
      <c r="N82" s="3">
        <v>4.1567180044447403</v>
      </c>
    </row>
    <row r="83" spans="1:14" x14ac:dyDescent="0.35">
      <c r="A83" s="2">
        <v>44351</v>
      </c>
      <c r="B83" s="3">
        <v>2.6850615959980701</v>
      </c>
      <c r="C83" s="3">
        <v>3.8208968694180601</v>
      </c>
      <c r="D83" s="3">
        <v>2.5945381468635</v>
      </c>
      <c r="E83" s="3">
        <v>2.7778429559406002</v>
      </c>
      <c r="F83" s="3">
        <v>2.14230906046686</v>
      </c>
      <c r="G83" s="3">
        <v>2.6723385570607698</v>
      </c>
      <c r="H83" s="3">
        <v>3.8865139738814798</v>
      </c>
      <c r="I83" s="3">
        <v>0.73917393405673304</v>
      </c>
      <c r="J83" s="3">
        <v>1.4531943854845799</v>
      </c>
      <c r="K83" s="3">
        <v>2.6710612316939599</v>
      </c>
      <c r="L83" s="3">
        <v>2.00071758896601</v>
      </c>
      <c r="M83" s="3">
        <v>2.6761497904728699</v>
      </c>
      <c r="N83" s="3">
        <v>4.0578080931420999</v>
      </c>
    </row>
    <row r="84" spans="1:14" x14ac:dyDescent="0.35">
      <c r="A84" s="2">
        <v>44379</v>
      </c>
      <c r="B84" s="3">
        <v>2.6251517760140199</v>
      </c>
      <c r="C84" s="3">
        <v>4.0588734035747196</v>
      </c>
      <c r="D84" s="3">
        <v>2.7041918481249398</v>
      </c>
      <c r="E84" s="3">
        <v>2.8025126165715899</v>
      </c>
      <c r="F84" s="3">
        <v>2.1820109604531699</v>
      </c>
      <c r="G84" s="3">
        <v>2.6310063326827202</v>
      </c>
      <c r="H84" s="3">
        <v>3.9940926240058201</v>
      </c>
      <c r="I84" s="3">
        <v>0.69620934283835401</v>
      </c>
      <c r="J84" s="3">
        <v>1.4259322131258301</v>
      </c>
      <c r="K84" s="3">
        <v>2.6931803846970799</v>
      </c>
      <c r="L84" s="3">
        <v>2.0086946945303499</v>
      </c>
      <c r="M84" s="3">
        <v>2.69545486892775</v>
      </c>
      <c r="N84" s="3">
        <v>4.1376130952577999</v>
      </c>
    </row>
    <row r="85" spans="1:14" x14ac:dyDescent="0.35">
      <c r="A85" s="2">
        <v>44413</v>
      </c>
      <c r="B85" s="3">
        <v>2.6283372998486301</v>
      </c>
      <c r="C85" s="3">
        <v>4.0218135233271797</v>
      </c>
      <c r="D85" s="3">
        <v>2.6925716718741501</v>
      </c>
      <c r="E85" s="3">
        <v>2.8187634041763601</v>
      </c>
      <c r="F85" s="3">
        <v>2.2415781710765401</v>
      </c>
      <c r="G85" s="3">
        <v>2.5781157474544498</v>
      </c>
      <c r="H85" s="3">
        <v>4.1339353863708803</v>
      </c>
      <c r="I85" s="3">
        <v>0.69541799365863499</v>
      </c>
      <c r="J85" s="3">
        <v>1.4201342802183201</v>
      </c>
      <c r="K85" s="3">
        <v>2.6862119206488901</v>
      </c>
      <c r="L85" s="3">
        <v>1.91637787227528</v>
      </c>
      <c r="M85" s="3">
        <v>2.7114994020576901</v>
      </c>
      <c r="N85" s="3">
        <v>4.3641980861702603</v>
      </c>
    </row>
    <row r="86" spans="1:14" x14ac:dyDescent="0.35">
      <c r="A86" s="2">
        <v>44442</v>
      </c>
      <c r="B86" s="3">
        <v>2.5643717151279</v>
      </c>
      <c r="C86" s="3">
        <v>4.0138660273057596</v>
      </c>
      <c r="D86" s="3">
        <v>2.7130578577917199</v>
      </c>
      <c r="E86" s="3">
        <v>2.84332633997915</v>
      </c>
      <c r="F86" s="3">
        <v>2.19236023571478</v>
      </c>
      <c r="G86" s="3">
        <v>2.5755871069350902</v>
      </c>
      <c r="H86" s="3">
        <v>4.16450288493738</v>
      </c>
      <c r="I86" s="3">
        <v>0.67707934338285503</v>
      </c>
      <c r="J86" s="3">
        <v>1.3970979941368</v>
      </c>
      <c r="K86" s="3">
        <v>2.75631013305239</v>
      </c>
      <c r="L86" s="3">
        <v>1.8382556893575801</v>
      </c>
      <c r="M86" s="3">
        <v>2.7295762704754201</v>
      </c>
      <c r="N86" s="3">
        <v>4.4217926580871003</v>
      </c>
    </row>
    <row r="87" spans="1:14" x14ac:dyDescent="0.35">
      <c r="A87" s="2">
        <v>44474</v>
      </c>
      <c r="B87" s="3">
        <v>2.63028764733928</v>
      </c>
      <c r="C87" s="3">
        <v>4.0918471106004901</v>
      </c>
      <c r="D87" s="3">
        <v>2.8188212150828198</v>
      </c>
      <c r="E87" s="3">
        <v>2.9951938806989502</v>
      </c>
      <c r="F87" s="3">
        <v>2.2990496389161401</v>
      </c>
      <c r="G87" s="3">
        <v>2.78139228047523</v>
      </c>
      <c r="H87" s="3">
        <v>4.1539567003197497</v>
      </c>
      <c r="I87" s="3">
        <v>0.72952700756280997</v>
      </c>
      <c r="J87" s="3">
        <v>1.46445067575527</v>
      </c>
      <c r="K87" s="3">
        <v>2.8497105055570402</v>
      </c>
      <c r="L87" s="3">
        <v>1.97452971409361</v>
      </c>
      <c r="M87" s="3">
        <v>2.9081805748517402</v>
      </c>
      <c r="N87" s="3">
        <v>4.5008667856808104</v>
      </c>
    </row>
    <row r="88" spans="1:14" x14ac:dyDescent="0.35">
      <c r="A88" s="2">
        <v>44505</v>
      </c>
      <c r="B88" s="3">
        <v>2.6617941247068</v>
      </c>
      <c r="C88" s="3">
        <v>3.91626239307173</v>
      </c>
      <c r="D88" s="3">
        <v>2.7107742339469501</v>
      </c>
      <c r="E88" s="3">
        <v>2.9191087443932799</v>
      </c>
      <c r="F88" s="3">
        <v>2.2138082439088298</v>
      </c>
      <c r="G88" s="3">
        <v>2.5973640165792902</v>
      </c>
      <c r="H88" s="3">
        <v>4.0333118942351804</v>
      </c>
      <c r="I88" s="3">
        <v>0.65778584322284706</v>
      </c>
      <c r="J88" s="3">
        <v>1.3664570358121999</v>
      </c>
      <c r="K88" s="3">
        <v>2.72638445531486</v>
      </c>
      <c r="L88" s="3">
        <v>1.84750184152742</v>
      </c>
      <c r="M88" s="3">
        <v>2.98389108928931</v>
      </c>
      <c r="N88" s="3">
        <v>4.2890684287768099</v>
      </c>
    </row>
    <row r="89" spans="1:14" x14ac:dyDescent="0.35">
      <c r="A89" s="2">
        <v>44533</v>
      </c>
      <c r="B89" s="3">
        <v>2.7972686376152098</v>
      </c>
      <c r="C89" s="3">
        <v>4.0399429949094099</v>
      </c>
      <c r="D89" s="3">
        <v>2.8714511077597402</v>
      </c>
      <c r="E89" s="3">
        <v>3.1543619624858801</v>
      </c>
      <c r="F89" s="3">
        <v>2.3360868071524599</v>
      </c>
      <c r="G89" s="3">
        <v>2.67077607476083</v>
      </c>
      <c r="H89" s="3">
        <v>4.1077278310009602</v>
      </c>
      <c r="I89" s="3">
        <v>0.69027890671029002</v>
      </c>
      <c r="J89" s="3">
        <v>1.4199731423700199</v>
      </c>
      <c r="K89" s="3">
        <v>2.87627629376879</v>
      </c>
      <c r="L89" s="3">
        <v>2.00595870564382</v>
      </c>
      <c r="M89" s="3">
        <v>3.0255724295658002</v>
      </c>
      <c r="N89" s="3">
        <v>4.7523535882579697</v>
      </c>
    </row>
    <row r="90" spans="1:14" x14ac:dyDescent="0.35">
      <c r="A90" s="2">
        <v>44566</v>
      </c>
      <c r="B90" s="3">
        <v>2.74410473866463</v>
      </c>
      <c r="C90" s="3">
        <v>3.8188215767385301</v>
      </c>
      <c r="D90" s="3">
        <v>2.8077461516201199</v>
      </c>
      <c r="E90" s="3">
        <v>2.9927975552324702</v>
      </c>
      <c r="F90" s="3">
        <v>2.2638417916833</v>
      </c>
      <c r="G90" s="3">
        <v>2.5330727850541699</v>
      </c>
      <c r="H90" s="3">
        <v>3.8325040201459499</v>
      </c>
      <c r="I90" s="3">
        <v>0.69352001896827697</v>
      </c>
      <c r="J90" s="3">
        <v>1.3756490246509601</v>
      </c>
      <c r="K90" s="3">
        <v>2.66788332558236</v>
      </c>
      <c r="L90" s="3">
        <v>1.95152804079864</v>
      </c>
      <c r="M90" s="3">
        <v>2.8210792034416099</v>
      </c>
      <c r="N90" s="3">
        <v>4.4831722893113399</v>
      </c>
    </row>
    <row r="91" spans="1:14" x14ac:dyDescent="0.35">
      <c r="A91" s="2">
        <v>44596</v>
      </c>
      <c r="B91" s="3">
        <v>2.9481547308778802</v>
      </c>
      <c r="C91" s="3">
        <v>4.3114491725965998</v>
      </c>
      <c r="D91" s="3">
        <v>2.80362679737215</v>
      </c>
      <c r="E91" s="3">
        <v>3.2422945292583698</v>
      </c>
      <c r="F91" s="3">
        <v>2.4382431350912999</v>
      </c>
      <c r="G91" s="3">
        <v>2.7748580148498898</v>
      </c>
      <c r="H91" s="3">
        <v>3.83763462481412</v>
      </c>
      <c r="I91" s="3">
        <v>0.75345213932737298</v>
      </c>
      <c r="J91" s="3">
        <v>1.4557492849365901</v>
      </c>
      <c r="K91" s="3">
        <v>2.8917242357311799</v>
      </c>
      <c r="L91" s="3">
        <v>2.2318437519741199</v>
      </c>
      <c r="M91" s="3">
        <v>2.94404820193675</v>
      </c>
      <c r="N91" s="3">
        <v>4.8217482873471997</v>
      </c>
    </row>
    <row r="92" spans="1:14" x14ac:dyDescent="0.35">
      <c r="A92" s="2">
        <v>44624</v>
      </c>
      <c r="B92" s="3">
        <v>3.0044200844493401</v>
      </c>
      <c r="C92" s="3">
        <v>4.3056108704206197</v>
      </c>
      <c r="D92" s="3">
        <v>2.8455788547432102</v>
      </c>
      <c r="E92" s="3">
        <v>3.8606146788540499</v>
      </c>
      <c r="F92" s="3">
        <v>2.6224827693586099</v>
      </c>
      <c r="G92" s="3">
        <v>2.9672191578394198</v>
      </c>
      <c r="H92" s="3">
        <v>4.1826931333994599</v>
      </c>
      <c r="I92" s="3">
        <v>0.81131091187567905</v>
      </c>
      <c r="J92" s="3">
        <v>1.5275515486806599</v>
      </c>
      <c r="K92" s="3">
        <v>3.4007006813724598</v>
      </c>
      <c r="L92" s="3">
        <v>2.4978094853735899</v>
      </c>
      <c r="M92" s="3">
        <v>3.3700790924706201</v>
      </c>
      <c r="N92" s="3">
        <v>5.6503761022117498</v>
      </c>
    </row>
    <row r="93" spans="1:14" x14ac:dyDescent="0.35">
      <c r="A93" s="2">
        <v>44656</v>
      </c>
      <c r="B93" s="3">
        <v>3.0635992159616698</v>
      </c>
      <c r="C93" s="3">
        <v>4.2736744871417898</v>
      </c>
      <c r="D93" s="3">
        <v>2.8299582851285998</v>
      </c>
      <c r="E93" s="3">
        <v>3.5382867783483598</v>
      </c>
      <c r="F93" s="3">
        <v>2.5204328342762898</v>
      </c>
      <c r="G93" s="3">
        <v>2.74746134557786</v>
      </c>
      <c r="H93" s="3">
        <v>3.9307596266481499</v>
      </c>
      <c r="I93" s="3">
        <v>0.76038368830099701</v>
      </c>
      <c r="J93" s="3">
        <v>1.45720222010648</v>
      </c>
      <c r="K93" s="3">
        <v>3.1027109929344201</v>
      </c>
      <c r="L93" s="3">
        <v>2.23411431119488</v>
      </c>
      <c r="M93" s="3">
        <v>3.0825838125553902</v>
      </c>
      <c r="N93" s="3">
        <v>5.0243976788897298</v>
      </c>
    </row>
    <row r="94" spans="1:14" x14ac:dyDescent="0.35">
      <c r="A94" s="2">
        <v>44686</v>
      </c>
      <c r="B94" s="3">
        <v>3.0822762373838102</v>
      </c>
      <c r="C94" s="3">
        <v>4.5199931238095896</v>
      </c>
      <c r="D94" s="3">
        <v>3.0893708810302001</v>
      </c>
      <c r="E94" s="3">
        <v>3.8181108575410301</v>
      </c>
      <c r="F94" s="3">
        <v>2.5965804995919801</v>
      </c>
      <c r="G94" s="3">
        <v>2.9120304256876</v>
      </c>
      <c r="H94" s="3">
        <v>4.1150522432048602</v>
      </c>
      <c r="I94" s="3">
        <v>0.88099919045703301</v>
      </c>
      <c r="J94" s="3">
        <v>1.5959808188047599</v>
      </c>
      <c r="K94" s="3">
        <v>3.2495015755924599</v>
      </c>
      <c r="L94" s="3">
        <v>2.4529446382438902</v>
      </c>
      <c r="M94" s="3">
        <v>3.4270819104963901</v>
      </c>
      <c r="N94" s="3">
        <v>5.2042667475391502</v>
      </c>
    </row>
    <row r="95" spans="1:14" x14ac:dyDescent="0.35">
      <c r="A95" s="2">
        <v>44715</v>
      </c>
      <c r="B95" s="3">
        <v>3.2006022936426102</v>
      </c>
      <c r="C95" s="3">
        <v>4.67171506929082</v>
      </c>
      <c r="D95" s="3">
        <v>3.1024299942501798</v>
      </c>
      <c r="E95" s="3">
        <v>3.7265513975275399</v>
      </c>
      <c r="F95" s="3">
        <v>2.5820584480075599</v>
      </c>
      <c r="G95" s="3">
        <v>2.97445030051647</v>
      </c>
      <c r="H95" s="3">
        <v>4.0700196901309704</v>
      </c>
      <c r="I95" s="3">
        <v>0.90889348957933902</v>
      </c>
      <c r="J95" s="3">
        <v>1.6178005185328399</v>
      </c>
      <c r="K95" s="3">
        <v>3.2081468360019199</v>
      </c>
      <c r="L95" s="3">
        <v>2.5610723814773699</v>
      </c>
      <c r="M95" s="3">
        <v>3.23859299265796</v>
      </c>
      <c r="N95" s="3">
        <v>5.2622055760474398</v>
      </c>
    </row>
    <row r="96" spans="1:14" x14ac:dyDescent="0.35">
      <c r="A96" s="2">
        <v>44747</v>
      </c>
      <c r="B96" s="3">
        <v>3.3425382232707199</v>
      </c>
      <c r="C96" s="3">
        <v>5.2362882274308999</v>
      </c>
      <c r="D96" s="3">
        <v>3.43572935807429</v>
      </c>
      <c r="E96" s="3">
        <v>4.3465977590638101</v>
      </c>
      <c r="F96" s="3">
        <v>2.6944954145283999</v>
      </c>
      <c r="G96" s="3">
        <v>3.2291914020917001</v>
      </c>
      <c r="H96" s="3">
        <v>4.4203098625732604</v>
      </c>
      <c r="I96" s="3">
        <v>0.97665421768604199</v>
      </c>
      <c r="J96" s="3">
        <v>1.7536831341693699</v>
      </c>
      <c r="K96" s="3">
        <v>3.6249954828819901</v>
      </c>
      <c r="L96" s="3">
        <v>3.54405538041597</v>
      </c>
      <c r="M96" s="3">
        <v>3.72057956445386</v>
      </c>
      <c r="N96" s="3">
        <v>6.0892580591826997</v>
      </c>
    </row>
    <row r="97" spans="1:14" x14ac:dyDescent="0.35">
      <c r="A97" s="2">
        <v>44778</v>
      </c>
      <c r="B97" s="3">
        <v>3.1882464050318502</v>
      </c>
      <c r="C97" s="3">
        <v>4.7955547211338097</v>
      </c>
      <c r="D97" s="3">
        <v>3.3419175608108098</v>
      </c>
      <c r="E97" s="3">
        <v>3.9883358210120501</v>
      </c>
      <c r="F97" s="3">
        <v>2.6070372824074899</v>
      </c>
      <c r="G97" s="3">
        <v>3.0873331706824798</v>
      </c>
      <c r="H97" s="3">
        <v>4.2042737964336503</v>
      </c>
      <c r="I97" s="3">
        <v>0.87698614196101798</v>
      </c>
      <c r="J97" s="3">
        <v>1.63717158740409</v>
      </c>
      <c r="K97" s="3">
        <v>3.2884517103234598</v>
      </c>
      <c r="L97" s="3">
        <v>3.10424593651706</v>
      </c>
      <c r="M97" s="3">
        <v>3.5138192196579299</v>
      </c>
      <c r="N97" s="3">
        <v>5.79492623663874</v>
      </c>
    </row>
    <row r="98" spans="1:14" x14ac:dyDescent="0.35">
      <c r="A98" s="2">
        <v>44806</v>
      </c>
      <c r="B98" s="3">
        <v>3.1945586702973499</v>
      </c>
      <c r="C98" s="3">
        <v>4.8731086432875603</v>
      </c>
      <c r="D98" s="3">
        <v>3.4774993126967799</v>
      </c>
      <c r="E98" s="3">
        <v>4.1383766174527796</v>
      </c>
      <c r="F98" s="3">
        <v>2.6414844490057199</v>
      </c>
      <c r="G98" s="3">
        <v>3.1965103602527098</v>
      </c>
      <c r="H98" s="3">
        <v>4.4385875931172798</v>
      </c>
      <c r="I98" s="3">
        <v>0.96251918823618698</v>
      </c>
      <c r="J98" s="3">
        <v>1.7408666163069499</v>
      </c>
      <c r="K98" s="3">
        <v>3.4976306499902599</v>
      </c>
      <c r="L98" s="3">
        <v>3.7930401317215598</v>
      </c>
      <c r="M98" s="3">
        <v>3.7112199859302</v>
      </c>
      <c r="N98" s="3">
        <v>5.6446969685769401</v>
      </c>
    </row>
    <row r="99" spans="1:14" x14ac:dyDescent="0.35">
      <c r="A99" s="2">
        <v>44839</v>
      </c>
      <c r="B99" s="3">
        <v>3.3789164250261998</v>
      </c>
      <c r="C99" s="3">
        <v>4.9416123014868498</v>
      </c>
      <c r="D99" s="3">
        <v>3.4859513345347901</v>
      </c>
      <c r="E99" s="3">
        <v>4.3418247415294298</v>
      </c>
      <c r="F99" s="3">
        <v>2.6957774206880898</v>
      </c>
      <c r="G99" s="3">
        <v>3.3564468485122698</v>
      </c>
      <c r="H99" s="3">
        <v>4.57963088004571</v>
      </c>
      <c r="I99" s="3">
        <v>1.01517514089371</v>
      </c>
      <c r="J99" s="3">
        <v>1.81271486863932</v>
      </c>
      <c r="K99" s="3">
        <v>3.6290949599606801</v>
      </c>
      <c r="L99" s="3">
        <v>2.94803208130452</v>
      </c>
      <c r="M99" s="3">
        <v>3.6883840688554401</v>
      </c>
      <c r="N99" s="3">
        <v>6.0220699527659498</v>
      </c>
    </row>
    <row r="100" spans="1:14" x14ac:dyDescent="0.35">
      <c r="A100" s="2">
        <v>44869</v>
      </c>
      <c r="B100" s="3">
        <v>3.40173226780716</v>
      </c>
      <c r="C100" s="3">
        <v>4.9267094317270601</v>
      </c>
      <c r="D100" s="3">
        <v>3.4640348705656598</v>
      </c>
      <c r="E100" s="3">
        <v>4.06163412591048</v>
      </c>
      <c r="F100" s="3">
        <v>2.6945902174993202</v>
      </c>
      <c r="G100" s="3">
        <v>3.28862045824417</v>
      </c>
      <c r="H100" s="3">
        <v>4.4438586664504802</v>
      </c>
      <c r="I100" s="3">
        <v>1.0907144878914601</v>
      </c>
      <c r="J100" s="3">
        <v>1.8332845838631999</v>
      </c>
      <c r="K100" s="3">
        <v>3.4231817566971801</v>
      </c>
      <c r="L100" s="3">
        <v>2.9488402356460299</v>
      </c>
      <c r="M100" s="3">
        <v>3.7166108431256499</v>
      </c>
      <c r="N100" s="3">
        <v>5.54664553856193</v>
      </c>
    </row>
    <row r="101" spans="1:14" x14ac:dyDescent="0.35">
      <c r="A101" s="2">
        <v>44900</v>
      </c>
      <c r="B101" s="3">
        <v>3.3782584620158498</v>
      </c>
      <c r="C101" s="3">
        <v>4.4005313388679799</v>
      </c>
      <c r="D101" s="3">
        <v>3.31970555528099</v>
      </c>
      <c r="E101" s="3">
        <v>3.7338998516585198</v>
      </c>
      <c r="F101" s="3">
        <v>2.6550705058638999</v>
      </c>
      <c r="G101" s="3">
        <v>3.0995405776181202</v>
      </c>
      <c r="H101" s="3">
        <v>4.2172510398624796</v>
      </c>
      <c r="I101" s="3">
        <v>1.0049432208179101</v>
      </c>
      <c r="J101" s="3">
        <v>1.73388820649238</v>
      </c>
      <c r="K101" s="3">
        <v>3.27858412978058</v>
      </c>
      <c r="L101" s="3">
        <v>2.6542307303339601</v>
      </c>
      <c r="M101" s="3">
        <v>3.5483506795594302</v>
      </c>
      <c r="N101" s="3">
        <v>5.6998406680146898</v>
      </c>
    </row>
    <row r="102" spans="1:14" x14ac:dyDescent="0.35">
      <c r="A102" s="2">
        <v>44931</v>
      </c>
      <c r="B102" s="3">
        <v>3.4132586036494899</v>
      </c>
      <c r="C102" s="3">
        <v>4.6381307967308896</v>
      </c>
      <c r="D102" s="3">
        <v>3.4492642874588499</v>
      </c>
      <c r="E102" s="3">
        <v>3.6755631676704099</v>
      </c>
      <c r="F102" s="3">
        <v>2.79265615763551</v>
      </c>
      <c r="G102" s="3">
        <v>3.1356519494986901</v>
      </c>
      <c r="H102" s="3">
        <v>4.2326917985474104</v>
      </c>
      <c r="I102" s="3">
        <v>1.05890664423326</v>
      </c>
      <c r="J102" s="3">
        <v>1.8258772394537901</v>
      </c>
      <c r="K102" s="3">
        <v>3.2623871273342799</v>
      </c>
      <c r="L102" s="3">
        <v>2.6935307223726399</v>
      </c>
      <c r="M102" s="3">
        <v>3.6294148026890798</v>
      </c>
      <c r="N102" s="3">
        <v>5.6687976437379399</v>
      </c>
    </row>
    <row r="103" spans="1:14" x14ac:dyDescent="0.35">
      <c r="A103" s="2">
        <v>44960</v>
      </c>
      <c r="B103" s="3">
        <v>3.2761515492568498</v>
      </c>
      <c r="C103" s="3">
        <v>4.2493445040074604</v>
      </c>
      <c r="D103" s="3">
        <v>3.2543708724161</v>
      </c>
      <c r="E103" s="3">
        <v>3.4258411305254999</v>
      </c>
      <c r="F103" s="3">
        <v>2.6332611965436401</v>
      </c>
      <c r="G103" s="3">
        <v>3.0274275271663802</v>
      </c>
      <c r="H103" s="3">
        <v>4.0946075587948503</v>
      </c>
      <c r="I103" s="3">
        <v>0.91467686691294703</v>
      </c>
      <c r="J103" s="3">
        <v>1.6915258513464899</v>
      </c>
      <c r="K103" s="3">
        <v>3.0582108750068602</v>
      </c>
      <c r="L103" s="3">
        <v>2.50476079928558</v>
      </c>
      <c r="M103" s="3">
        <v>3.4271808690816901</v>
      </c>
      <c r="N103" s="3">
        <v>5.4338696736761802</v>
      </c>
    </row>
    <row r="104" spans="1:14" x14ac:dyDescent="0.35">
      <c r="A104" s="2">
        <v>44988</v>
      </c>
      <c r="B104" s="3">
        <v>3.38884001554701</v>
      </c>
      <c r="C104" s="3">
        <v>4.4570027669012102</v>
      </c>
      <c r="D104" s="3">
        <v>3.2870141103251802</v>
      </c>
      <c r="E104" s="3">
        <v>3.4824019350794302</v>
      </c>
      <c r="F104" s="3">
        <v>2.5775191691713299</v>
      </c>
      <c r="G104" s="3">
        <v>3.1339928569195701</v>
      </c>
      <c r="H104" s="3">
        <v>4.1258415869813998</v>
      </c>
      <c r="I104" s="3">
        <v>0.94246865947953196</v>
      </c>
      <c r="J104" s="3">
        <v>1.7363796137340299</v>
      </c>
      <c r="K104" s="3">
        <v>3.1361025183429798</v>
      </c>
      <c r="L104" s="3">
        <v>2.6272185204483902</v>
      </c>
      <c r="M104" s="3">
        <v>3.4974281912174399</v>
      </c>
      <c r="N104" s="3">
        <v>5.2194612572616901</v>
      </c>
    </row>
    <row r="105" spans="1:14" x14ac:dyDescent="0.35">
      <c r="A105" s="2">
        <v>45021</v>
      </c>
      <c r="B105" s="3">
        <v>3.4004535693109998</v>
      </c>
      <c r="C105" s="3">
        <v>4.4923608939844</v>
      </c>
      <c r="D105" s="3">
        <v>3.3293338298786601</v>
      </c>
      <c r="E105" s="3">
        <v>3.5572751177570998</v>
      </c>
      <c r="F105" s="3">
        <v>2.6520228200019398</v>
      </c>
      <c r="G105" s="3">
        <v>3.16290790182022</v>
      </c>
      <c r="H105" s="3">
        <v>4.19381700649945</v>
      </c>
      <c r="I105" s="3">
        <v>0.89842353467970204</v>
      </c>
      <c r="J105" s="3">
        <v>1.72036118727752</v>
      </c>
      <c r="K105" s="3">
        <v>3.17818298853856</v>
      </c>
      <c r="L105" s="3">
        <v>2.6867748678261099</v>
      </c>
      <c r="M105" s="3">
        <v>3.7323607719428198</v>
      </c>
      <c r="N105" s="3">
        <v>5.4799174892739497</v>
      </c>
    </row>
    <row r="106" spans="1:14" x14ac:dyDescent="0.35">
      <c r="A106" s="2">
        <v>45051</v>
      </c>
      <c r="B106" s="3">
        <v>3.4254784109288399</v>
      </c>
      <c r="C106" s="3">
        <v>4.45010543577399</v>
      </c>
      <c r="D106" s="3">
        <v>3.2465925750224098</v>
      </c>
      <c r="E106" s="3">
        <v>3.54027754351364</v>
      </c>
      <c r="F106" s="3">
        <v>2.5378584656972598</v>
      </c>
      <c r="G106" s="3">
        <v>3.0448355191760901</v>
      </c>
      <c r="H106" s="3">
        <v>4.1985366542071798</v>
      </c>
      <c r="I106" s="3">
        <v>0.86331283520797597</v>
      </c>
      <c r="J106" s="3">
        <v>1.7030907890473099</v>
      </c>
      <c r="K106" s="3">
        <v>3.1606845466499101</v>
      </c>
      <c r="L106" s="3">
        <v>2.68633971153875</v>
      </c>
      <c r="M106" s="3">
        <v>3.67556639578358</v>
      </c>
      <c r="N106" s="3">
        <v>5.39124202011965</v>
      </c>
    </row>
    <row r="107" spans="1:14" x14ac:dyDescent="0.35">
      <c r="A107" s="2">
        <v>45082</v>
      </c>
      <c r="B107" s="3">
        <v>3.4263430803963102</v>
      </c>
      <c r="C107" s="3">
        <v>4.4190451260335397</v>
      </c>
      <c r="D107" s="3">
        <v>3.3221130641116101</v>
      </c>
      <c r="E107" s="3">
        <v>3.6405568657052898</v>
      </c>
      <c r="F107" s="3">
        <v>2.38016109843297</v>
      </c>
      <c r="G107" s="3">
        <v>3.1397992069768801</v>
      </c>
      <c r="H107" s="3">
        <v>4.3473898548437901</v>
      </c>
      <c r="I107" s="3">
        <v>0.79154852853586699</v>
      </c>
      <c r="J107" s="3">
        <v>1.6560908785750399</v>
      </c>
      <c r="K107" s="3">
        <v>3.2938167522401001</v>
      </c>
      <c r="L107" s="3">
        <v>2.6955921984469402</v>
      </c>
      <c r="M107" s="3">
        <v>3.7206179839462199</v>
      </c>
      <c r="N107" s="3">
        <v>5.4924085550877004</v>
      </c>
    </row>
    <row r="108" spans="1:14" x14ac:dyDescent="0.35">
      <c r="A108" s="2">
        <v>45112</v>
      </c>
      <c r="B108" s="3">
        <v>3.4003301107675199</v>
      </c>
      <c r="C108" s="3">
        <v>4.2674571164648496</v>
      </c>
      <c r="D108" s="3">
        <v>3.2552262172501498</v>
      </c>
      <c r="E108" s="3">
        <v>3.6826290834668902</v>
      </c>
      <c r="F108" s="3">
        <v>2.3189844402000799</v>
      </c>
      <c r="G108" s="3">
        <v>3.19766105516945</v>
      </c>
      <c r="H108" s="3">
        <v>4.4234726787287899</v>
      </c>
      <c r="I108" s="3">
        <v>0.76194703814078601</v>
      </c>
      <c r="J108" s="3">
        <v>1.59864793228313</v>
      </c>
      <c r="K108" s="3">
        <v>3.2767673709651999</v>
      </c>
      <c r="L108" s="3">
        <v>2.7063592665350402</v>
      </c>
      <c r="M108" s="3">
        <v>3.7653697388887899</v>
      </c>
      <c r="N108" s="3">
        <v>5.2991069869783001</v>
      </c>
    </row>
    <row r="109" spans="1:14" x14ac:dyDescent="0.35">
      <c r="A109" s="2">
        <v>45142</v>
      </c>
      <c r="B109" s="3">
        <v>3.4436464331165602</v>
      </c>
      <c r="C109" s="3">
        <v>4.1646608715307796</v>
      </c>
      <c r="D109" s="3">
        <v>3.4457503089552199</v>
      </c>
      <c r="E109" s="3">
        <v>3.7032742997466701</v>
      </c>
      <c r="F109" s="3">
        <v>2.3816600601026301</v>
      </c>
      <c r="G109" s="3">
        <v>3.2027226644568998</v>
      </c>
      <c r="H109" s="3">
        <v>4.3881325409496696</v>
      </c>
      <c r="I109" s="3">
        <v>0.88272592526177995</v>
      </c>
      <c r="J109" s="3">
        <v>1.5990465018186999</v>
      </c>
      <c r="K109" s="3">
        <v>3.3077896632247299</v>
      </c>
      <c r="L109" s="3">
        <v>2.7253088473324301</v>
      </c>
      <c r="M109" s="3">
        <v>3.8619696145070601</v>
      </c>
      <c r="N109" s="3">
        <v>5.4608374885718298</v>
      </c>
    </row>
    <row r="110" spans="1:14" x14ac:dyDescent="0.35">
      <c r="A110" s="2">
        <v>45174</v>
      </c>
      <c r="B110" s="3">
        <v>3.3404536874569901</v>
      </c>
      <c r="C110" s="3">
        <v>4.1482818139358999</v>
      </c>
      <c r="D110" s="3">
        <v>3.46952299550605</v>
      </c>
      <c r="E110" s="3">
        <v>3.73791057119529</v>
      </c>
      <c r="F110" s="3">
        <v>2.3097974021116499</v>
      </c>
      <c r="G110" s="3">
        <v>3.2848678923190899</v>
      </c>
      <c r="H110" s="3">
        <v>4.5017627051495603</v>
      </c>
      <c r="I110" s="3">
        <v>0.87373603696995294</v>
      </c>
      <c r="J110" s="3">
        <v>1.6001519249153799</v>
      </c>
      <c r="K110" s="3">
        <v>3.34790423577053</v>
      </c>
      <c r="L110" s="3">
        <v>2.8888888516161</v>
      </c>
      <c r="M110" s="3">
        <v>3.9147376178365199</v>
      </c>
      <c r="N110" s="3">
        <v>5.3835180509567602</v>
      </c>
    </row>
    <row r="111" spans="1:14" x14ac:dyDescent="0.35">
      <c r="A111" s="2">
        <v>45204</v>
      </c>
      <c r="B111" s="3">
        <v>3.4216292430239901</v>
      </c>
      <c r="C111" s="3">
        <v>4.4362814781366797</v>
      </c>
      <c r="D111" s="3">
        <v>3.7220086424996301</v>
      </c>
      <c r="E111" s="3">
        <v>3.9413302112964699</v>
      </c>
      <c r="F111" s="3">
        <v>2.4520740753434702</v>
      </c>
      <c r="G111" s="3">
        <v>3.40232534805584</v>
      </c>
      <c r="H111" s="3">
        <v>4.5647065563221103</v>
      </c>
      <c r="I111" s="3">
        <v>0.94639745345675197</v>
      </c>
      <c r="J111" s="3">
        <v>1.7028159280586499</v>
      </c>
      <c r="K111" s="3">
        <v>3.4874038717339202</v>
      </c>
      <c r="L111" s="3">
        <v>3.0666490225474501</v>
      </c>
      <c r="M111" s="3">
        <v>4.0758419126398904</v>
      </c>
      <c r="N111" s="3">
        <v>5.6857345252646203</v>
      </c>
    </row>
    <row r="112" spans="1:14" x14ac:dyDescent="0.35">
      <c r="A112" s="2">
        <v>45233</v>
      </c>
      <c r="B112" s="3">
        <v>3.4712841481807502</v>
      </c>
      <c r="C112" s="3">
        <v>4.3654809027651096</v>
      </c>
      <c r="D112" s="3">
        <v>3.6149891933656999</v>
      </c>
      <c r="E112" s="3">
        <v>3.93031420690237</v>
      </c>
      <c r="F112" s="3">
        <v>2.40814716703703</v>
      </c>
      <c r="G112" s="3">
        <v>3.4626005786433498</v>
      </c>
      <c r="H112" s="3">
        <v>4.5560969712465802</v>
      </c>
      <c r="I112" s="3">
        <v>0.92832195345284696</v>
      </c>
      <c r="J112" s="3">
        <v>1.66928425252452</v>
      </c>
      <c r="K112" s="3">
        <v>3.45444609589756</v>
      </c>
      <c r="L112" s="3">
        <v>2.9738970362256301</v>
      </c>
      <c r="M112" s="3">
        <v>3.8528452066291501</v>
      </c>
      <c r="N112" s="3">
        <v>5.5752846282580304</v>
      </c>
    </row>
    <row r="113" spans="1:25" x14ac:dyDescent="0.35">
      <c r="A113" s="2">
        <v>45265</v>
      </c>
      <c r="B113" s="3">
        <v>3.1398715189974302</v>
      </c>
      <c r="C113" s="3">
        <v>4.2956531714344797</v>
      </c>
      <c r="D113" s="3">
        <v>3.4522353788487701</v>
      </c>
      <c r="E113" s="3">
        <v>3.5836565140778101</v>
      </c>
      <c r="F113" s="3">
        <v>2.4320526431872098</v>
      </c>
      <c r="G113" s="3">
        <v>3.35178747282102</v>
      </c>
      <c r="H113" s="3">
        <v>4.4361778503890203</v>
      </c>
      <c r="I113" s="3">
        <v>0.89257334444940295</v>
      </c>
      <c r="J113" s="3">
        <v>1.59761308080519</v>
      </c>
      <c r="K113" s="3">
        <v>3.3034021312155799</v>
      </c>
      <c r="L113" s="3">
        <v>2.7731440799995299</v>
      </c>
      <c r="M113" s="3">
        <v>3.1105486519855199</v>
      </c>
      <c r="N113" s="3">
        <v>5.4415728485445296</v>
      </c>
    </row>
    <row r="114" spans="1:25" x14ac:dyDescent="0.35">
      <c r="A114" s="2">
        <v>45296</v>
      </c>
      <c r="B114" s="3">
        <v>2.99176570643426</v>
      </c>
      <c r="C114" s="3">
        <v>4.0372250472345499</v>
      </c>
      <c r="D114" s="3">
        <v>3.3542620381525401</v>
      </c>
      <c r="E114" s="3">
        <v>3.6024230185841302</v>
      </c>
      <c r="F114" s="3">
        <v>2.40441020884233</v>
      </c>
      <c r="G114" s="3">
        <v>3.28064902742492</v>
      </c>
      <c r="H114" s="3">
        <v>4.2888290219938403</v>
      </c>
      <c r="I114" s="3">
        <v>0.94819485305964901</v>
      </c>
      <c r="J114" s="3">
        <v>1.5675866720106</v>
      </c>
      <c r="K114" s="3">
        <v>3.2823243772569999</v>
      </c>
      <c r="L114" s="3">
        <v>2.7405458651335399</v>
      </c>
      <c r="M114" s="3">
        <v>3.0204854251045399</v>
      </c>
      <c r="N114" s="3">
        <v>5.44988772731352</v>
      </c>
    </row>
    <row r="115" spans="1:25" x14ac:dyDescent="0.35">
      <c r="A115" s="2">
        <v>45327</v>
      </c>
      <c r="B115" s="3">
        <v>2.95358015203561</v>
      </c>
      <c r="C115" s="3">
        <v>4.0030645065616701</v>
      </c>
      <c r="D115" s="3">
        <v>3.3545401324654698</v>
      </c>
      <c r="E115" s="3">
        <v>3.5344543526817702</v>
      </c>
      <c r="F115" s="3">
        <v>2.2665962422957699</v>
      </c>
      <c r="G115" s="3">
        <v>3.3063862165954601</v>
      </c>
      <c r="H115" s="3">
        <v>4.3235756356203501</v>
      </c>
      <c r="I115" s="3">
        <v>0.89847163154658805</v>
      </c>
      <c r="J115" s="3">
        <v>1.5092974583971199</v>
      </c>
      <c r="K115" s="3">
        <v>3.2120272509102699</v>
      </c>
      <c r="L115" s="3">
        <v>2.5455951475776</v>
      </c>
      <c r="M115" s="3">
        <v>3.3732866785650599</v>
      </c>
      <c r="N115" s="3">
        <v>5.4815079660994499</v>
      </c>
    </row>
    <row r="116" spans="1:25" x14ac:dyDescent="0.35">
      <c r="A116" s="2">
        <v>45356</v>
      </c>
      <c r="B116" s="3">
        <v>2.7741315124207899</v>
      </c>
      <c r="C116" s="3">
        <v>3.97343564394947</v>
      </c>
      <c r="D116" s="3">
        <v>3.2228407710603801</v>
      </c>
      <c r="E116" s="3">
        <v>3.3495797779176</v>
      </c>
      <c r="F116" s="3">
        <v>2.1487620088472599</v>
      </c>
      <c r="G116" s="3">
        <v>3.3081700891085299</v>
      </c>
      <c r="H116" s="3">
        <v>4.1672741390065804</v>
      </c>
      <c r="I116" s="3">
        <v>0.89063001963955402</v>
      </c>
      <c r="J116" s="3">
        <v>1.4793860248898101</v>
      </c>
      <c r="K116" s="3">
        <v>3.1381822373317898</v>
      </c>
      <c r="L116" s="3">
        <v>2.6024427325494099</v>
      </c>
      <c r="M116" s="3">
        <v>3.3058155013618999</v>
      </c>
      <c r="N116" s="3">
        <v>5.2478685007283596</v>
      </c>
    </row>
    <row r="117" spans="1:25" x14ac:dyDescent="0.35">
      <c r="A117" s="2">
        <v>45387</v>
      </c>
      <c r="B117" s="3">
        <v>2.7630904069089</v>
      </c>
      <c r="C117" s="3">
        <v>3.9440483788315199</v>
      </c>
      <c r="D117" s="3">
        <v>3.0854485025134402</v>
      </c>
      <c r="E117" s="3">
        <v>3.3075656858496001</v>
      </c>
      <c r="F117" s="3">
        <v>2.2072728751459598</v>
      </c>
      <c r="G117" s="3">
        <v>3.31722226517507</v>
      </c>
      <c r="H117" s="3">
        <v>4.0352965457901098</v>
      </c>
      <c r="I117" s="3">
        <v>0.89184777145174499</v>
      </c>
      <c r="J117" s="3">
        <v>1.44380453065952</v>
      </c>
      <c r="K117" s="3">
        <v>3.1074914053081599</v>
      </c>
      <c r="L117" s="3">
        <v>2.53265055734304</v>
      </c>
      <c r="M117" s="3">
        <v>3.2511603668871101</v>
      </c>
      <c r="N117" s="3">
        <v>5.2058287160315198</v>
      </c>
    </row>
    <row r="118" spans="1:25" x14ac:dyDescent="0.35">
      <c r="A118" s="2">
        <v>45415</v>
      </c>
      <c r="B118" s="3">
        <v>2.7530854257029098</v>
      </c>
      <c r="C118" s="3">
        <v>4.0027876772434396</v>
      </c>
      <c r="D118" s="3">
        <v>3.1113698367985601</v>
      </c>
      <c r="E118" s="3">
        <v>3.3820483088738298</v>
      </c>
      <c r="F118" s="3">
        <v>2.2143072598181202</v>
      </c>
      <c r="G118" s="3">
        <v>3.3902847304287902</v>
      </c>
      <c r="H118" s="3">
        <v>3.9071953306924501</v>
      </c>
      <c r="I118" s="3">
        <v>0.92657336699855297</v>
      </c>
      <c r="J118" s="3">
        <v>1.4886762924636401</v>
      </c>
      <c r="K118" s="3">
        <v>3.1473862009287399</v>
      </c>
      <c r="L118" s="3">
        <v>2.56068016391766</v>
      </c>
      <c r="M118" s="3">
        <v>3.2911563497439502</v>
      </c>
      <c r="N118" s="3">
        <v>5.3267698996606896</v>
      </c>
    </row>
    <row r="119" spans="1:25" x14ac:dyDescent="0.35">
      <c r="A119" s="2">
        <v>45448</v>
      </c>
      <c r="B119" s="3">
        <v>2.6836059184799299</v>
      </c>
      <c r="C119" s="3">
        <v>3.9371339625016701</v>
      </c>
      <c r="D119" s="3">
        <v>3.2952332789138601</v>
      </c>
      <c r="E119" s="3">
        <v>3.3532144328353</v>
      </c>
      <c r="F119" s="3">
        <v>2.2437735080165799</v>
      </c>
      <c r="G119" s="3">
        <v>3.1809190825050102</v>
      </c>
      <c r="H119" s="3">
        <v>3.9112244441468298</v>
      </c>
      <c r="I119" s="3">
        <v>0.874121188719578</v>
      </c>
      <c r="J119" s="3">
        <v>1.43471896688835</v>
      </c>
      <c r="K119" s="3">
        <v>3.1575653890734299</v>
      </c>
      <c r="L119" s="3">
        <v>2.41220163483578</v>
      </c>
      <c r="M119" s="3">
        <v>3.1800198768482502</v>
      </c>
      <c r="N119" s="3">
        <v>5.2522241284508402</v>
      </c>
    </row>
    <row r="120" spans="1:25" x14ac:dyDescent="0.35">
      <c r="A120" s="2">
        <v>45478</v>
      </c>
      <c r="B120" s="3">
        <v>2.7645496184259599</v>
      </c>
      <c r="C120" s="3">
        <v>3.90379784148403</v>
      </c>
      <c r="D120" s="3">
        <v>3.32130112330892</v>
      </c>
      <c r="E120" s="3">
        <v>3.3802767813147399</v>
      </c>
      <c r="F120" s="3">
        <v>2.1707664572957599</v>
      </c>
      <c r="G120" s="3">
        <v>3.22585440655206</v>
      </c>
      <c r="H120" s="3">
        <v>3.9374045084961402</v>
      </c>
      <c r="I120" s="3">
        <v>0.81476556450235904</v>
      </c>
      <c r="J120" s="3">
        <v>1.3831553999564601</v>
      </c>
      <c r="K120" s="3">
        <v>3.3035618189449698</v>
      </c>
      <c r="L120" s="3">
        <v>2.4632722374128999</v>
      </c>
      <c r="M120" s="3">
        <v>3.2200277020396002</v>
      </c>
      <c r="N120" s="3">
        <v>5.3756940294639701</v>
      </c>
    </row>
    <row r="121" spans="1:25" x14ac:dyDescent="0.35">
      <c r="A121" s="2">
        <v>45509</v>
      </c>
      <c r="B121" s="3">
        <v>2.6121563526499898</v>
      </c>
      <c r="C121" s="3">
        <v>3.99843127672839</v>
      </c>
      <c r="D121" s="3">
        <v>3.3291399927376002</v>
      </c>
      <c r="E121" s="3">
        <v>3.6314339393360702</v>
      </c>
      <c r="F121" s="3">
        <v>2.8818708466099698</v>
      </c>
      <c r="G121" s="3">
        <v>3.29604217071393</v>
      </c>
      <c r="H121" s="3">
        <v>4.0377556911407204</v>
      </c>
      <c r="I121" s="3">
        <v>0.91192722764261702</v>
      </c>
      <c r="J121" s="3">
        <v>1.4910883722370001</v>
      </c>
      <c r="K121" s="3">
        <v>3.5407713385905901</v>
      </c>
      <c r="L121" s="3">
        <v>2.77292892408328</v>
      </c>
      <c r="M121" s="3">
        <v>3.4700596852191699</v>
      </c>
      <c r="N121" s="3">
        <v>5.7393516320889004</v>
      </c>
    </row>
    <row r="122" spans="1:25" x14ac:dyDescent="0.35">
      <c r="A122" s="2">
        <v>45534</v>
      </c>
      <c r="B122" s="3">
        <v>2.5139272453512902</v>
      </c>
      <c r="C122" s="3">
        <v>3.70270140523091</v>
      </c>
      <c r="D122" s="3">
        <v>3.17655933993227</v>
      </c>
      <c r="E122" s="3">
        <v>3.33287580676576</v>
      </c>
      <c r="F122" s="3">
        <v>2.3751909449287698</v>
      </c>
      <c r="G122" s="3">
        <v>3.0847125341827999</v>
      </c>
      <c r="H122" s="3">
        <v>3.8113497876239899</v>
      </c>
      <c r="I122" s="3">
        <v>0.86495133692566595</v>
      </c>
      <c r="J122" s="3">
        <v>1.4043891654287499</v>
      </c>
      <c r="K122" s="3">
        <v>3.3459256590542301</v>
      </c>
      <c r="L122" s="3">
        <v>2.63011958163812</v>
      </c>
      <c r="M122" s="3">
        <v>3.2049431047209702</v>
      </c>
      <c r="N122" s="3">
        <v>5.3489668313537599</v>
      </c>
    </row>
    <row r="125" spans="1:25" x14ac:dyDescent="0.35">
      <c r="A125" s="2" t="s">
        <v>91</v>
      </c>
      <c r="B125" s="3" cm="1">
        <f t="array" ref="B125">MIN(_xlfn._xlws.FILTER(B1:B122, ISNUMBER(B1:B122)))</f>
        <v>2.36614761880984</v>
      </c>
      <c r="C125" s="3" cm="1">
        <f t="array" ref="C125">MIN(_xlfn._xlws.FILTER(C1:C122, ISNUMBER(C1:C122)))</f>
        <v>3.34360422616842</v>
      </c>
      <c r="D125" s="3" cm="1">
        <f t="array" ref="D125">MIN(_xlfn._xlws.FILTER(D1:D122, ISNUMBER(D1:D122)))</f>
        <v>2.5945381468635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1.8588122317646201</v>
      </c>
      <c r="G125" s="3" cm="1">
        <f t="array" ref="G125">MIN(_xlfn._xlws.FILTER(G1:G122, ISNUMBER(G1:G122)))</f>
        <v>2.5330727850541699</v>
      </c>
      <c r="H125" s="3" cm="1">
        <f t="array" ref="H125">MIN(_xlfn._xlws.FILTER(H1:H122, ISNUMBER(H1:H122)))</f>
        <v>3.8113497876239899</v>
      </c>
      <c r="I125" s="3" cm="1">
        <f t="array" ref="I125">MIN(_xlfn._xlws.FILTER(I1:I122, ISNUMBER(I1:I122)))</f>
        <v>0.65778584322284706</v>
      </c>
      <c r="J125" s="3" cm="1">
        <f t="array" ref="J125">MIN(_xlfn._xlws.FILTER(J1:J122, ISNUMBER(J1:J122)))</f>
        <v>1.3664570358121999</v>
      </c>
      <c r="K125" s="3" cm="1">
        <f t="array" ref="K125">MIN(_xlfn._xlws.FILTER(K1:K122, ISNUMBER(K1:K122)))</f>
        <v>2.66788332558236</v>
      </c>
      <c r="L125" s="3" cm="1">
        <f t="array" ref="L125">MIN(_xlfn._xlws.FILTER(L1:L122, ISNUMBER(L1:L122)))</f>
        <v>1.8382556893575801</v>
      </c>
      <c r="M125" s="3" cm="1">
        <f t="array" ref="M125">MIN(_xlfn._xlws.FILTER(M1:M122, ISNUMBER(M1:M122)))</f>
        <v>2.6761497904728699</v>
      </c>
      <c r="N125" s="3" cm="1">
        <f t="array" ref="N125">MIN(_xlfn._xlws.FILTER(N1:N122, ISNUMBER(N1:N122)))</f>
        <v>3.0930162819192799</v>
      </c>
    </row>
    <row r="126" spans="1:25" x14ac:dyDescent="0.35">
      <c r="A126" s="2" t="s">
        <v>92</v>
      </c>
      <c r="B126" s="3" cm="1">
        <f t="array" ref="B126">MAX(_xlfn._xlws.FILTER(B1:B122, ISNUMBER(B1:B122)))</f>
        <v>5.2560115476474003</v>
      </c>
      <c r="C126" s="3" cm="1">
        <f t="array" ref="C126">MAX(_xlfn._xlws.FILTER(C1:C122, ISNUMBER(C1:C122)))</f>
        <v>5.51200695998104</v>
      </c>
      <c r="D126" s="3" cm="1">
        <f t="array" ref="D126">MAX(_xlfn._xlws.FILTER(D1:D122, ISNUMBER(D1:D122)))</f>
        <v>4.4274093345019603</v>
      </c>
      <c r="E126" s="3" cm="1">
        <f t="array" ref="E126">MAX(_xlfn._xlws.FILTER(E1:E122, ISNUMBER(E1:E122)))</f>
        <v>4.3465977590638101</v>
      </c>
      <c r="F126" s="3" cm="1">
        <f t="array" ref="F126">MAX(_xlfn._xlws.FILTER(F1:F122, ISNUMBER(F1:F122)))</f>
        <v>3.1421570039036202</v>
      </c>
      <c r="G126" s="3" cm="1">
        <f t="array" ref="G126">MAX(_xlfn._xlws.FILTER(G1:G122, ISNUMBER(G1:G122)))</f>
        <v>3.71827232610039</v>
      </c>
      <c r="H126" s="3" cm="1">
        <f t="array" ref="H126">MAX(_xlfn._xlws.FILTER(H1:H122, ISNUMBER(H1:H122)))</f>
        <v>6.3801933829576702</v>
      </c>
      <c r="I126" s="3" cm="1">
        <f t="array" ref="I126">MAX(_xlfn._xlws.FILTER(I1:I122, ISNUMBER(I1:I122)))</f>
        <v>1.4612001312052101</v>
      </c>
      <c r="J126" s="3" cm="1">
        <f t="array" ref="J126">MAX(_xlfn._xlws.FILTER(J1:J122, ISNUMBER(J1:J122)))</f>
        <v>2.5174298320073798</v>
      </c>
      <c r="K126" s="3" cm="1">
        <f t="array" ref="K126">MAX(_xlfn._xlws.FILTER(K1:K122, ISNUMBER(K1:K122)))</f>
        <v>4.4884395226030298</v>
      </c>
      <c r="L126" s="3" cm="1">
        <f t="array" ref="L126">MAX(_xlfn._xlws.FILTER(L1:L122, ISNUMBER(L1:L122)))</f>
        <v>3.7930401317215598</v>
      </c>
      <c r="M126" s="3" cm="1">
        <f t="array" ref="M126">MAX(_xlfn._xlws.FILTER(M1:M122, ISNUMBER(M1:M122)))</f>
        <v>4.6446982944077604</v>
      </c>
      <c r="N126" s="3" cm="1">
        <f t="array" ref="N126">MAX(_xlfn._xlws.FILTER(N1:N122, ISNUMBER(N1:N122)))</f>
        <v>6.36779775197604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7.2999999999999995E-2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0.50800000000000001</v>
      </c>
      <c r="E128" s="9" cm="1">
        <f t="array" ref="E128">_xlfn.PERCENTRANK.EXC(_xlfn._xlws.FILTER(E1:E122, ISNUMBER(E1:E122)),E122)</f>
        <v>0.55700000000000005</v>
      </c>
      <c r="F128" s="9" cm="1">
        <f t="array" ref="F128">_xlfn.PERCENTRANK.EXC(_xlfn._xlws.FILTER(F1:F122, ISNUMBER(F1:F122)),F122)</f>
        <v>0.55700000000000005</v>
      </c>
      <c r="G128" s="9" cm="1">
        <f t="array" ref="G128">_xlfn.PERCENTRANK.EXC(_xlfn._xlws.FILTER(G1:G122, ISNUMBER(G1:G122)),G122)</f>
        <v>0.245</v>
      </c>
      <c r="H128" s="9" cm="1">
        <f t="array" ref="H128">_xlfn.PERCENTRANK.EXC(_xlfn._xlws.FILTER(H1:H122, ISNUMBER(H1:H122)),H122)</f>
        <v>8.0000000000000002E-3</v>
      </c>
      <c r="I128" s="9" cm="1">
        <f t="array" ref="I128">_xlfn.PERCENTRANK.EXC(_xlfn._xlws.FILTER(I1:I122, ISNUMBER(I1:I122)),I122)</f>
        <v>0.21299999999999999</v>
      </c>
      <c r="J128" s="9" cm="1">
        <f t="array" ref="J128">_xlfn.PERCENTRANK.EXC(_xlfn._xlws.FILTER(J1:J122, ISNUMBER(J1:J122)),J122)</f>
        <v>0.04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0.29499999999999998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0.81100000000000005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41887</v>
      </c>
      <c r="B2" s="24" cm="1">
        <f t="array" ref="B2:B122">_xll.FDS(B1,"FG_TOTAL_RETURNC(-10AY,0,AM)")/100</f>
        <v>2.1148205E-2</v>
      </c>
      <c r="C2" s="24" cm="1">
        <f t="array" ref="C2:C122">_xll.FDS(C1,"FG_TOTAL_RETURNC(-10AY,0,AM)")/100</f>
        <v>3.6585449999999999E-2</v>
      </c>
      <c r="D2" s="24" cm="1">
        <f t="array" ref="D2:D122">_xll.FDS(D1,"FG_TOTAL_RETURNC(-10AY,0,AM)")/100</f>
        <v>3.7598729999999997E-2</v>
      </c>
      <c r="E2" s="24" cm="1">
        <f t="array" ref="E2:E122">_xll.FDS(E1,"FG_TOTAL_RETURNC(-10AY,0,AM)")/100</f>
        <v>3.8515924999999999E-2</v>
      </c>
      <c r="F2" s="24" cm="1">
        <f t="array" ref="F2:F122">_xll.FDS(F1,"FG_TOTAL_RETURNC(-10AY,0,AM)")/100</f>
        <v>1.6920567E-3</v>
      </c>
      <c r="G2" s="24" cm="1">
        <f t="array" ref="G2:G122">_xll.FDS(G1,"FG_TOTAL_RETURNC(-10AY,0,AM)")/100</f>
        <v>3.5087704999999997E-2</v>
      </c>
      <c r="H2" s="24" cm="1">
        <f t="array" ref="H2:H122">_xll.FDS(H1,"FG_TOTAL_RETURNC(-10AY,0,AM)")/100</f>
        <v>7.4220896E-3</v>
      </c>
      <c r="I2" s="24" cm="1">
        <f t="array" ref="I2:I122">_xll.FDS(I1,"FG_TOTAL_RETURNC(-10AY,0,AM)")/100</f>
        <v>5.6031345999999996E-2</v>
      </c>
      <c r="J2" s="24" cm="1">
        <f t="array" ref="J2:J122">_xll.FDS(J1,"FG_TOTAL_RETURNC(-10AY,0,AM)")/100</f>
        <v>4.7393440000000002E-2</v>
      </c>
      <c r="K2" s="24" cm="1">
        <f t="array" ref="K2:K122">_xll.FDS(K1,"FG_TOTAL_RETURNC(-10AY,0,AM)")/100</f>
        <v>3.4892319999999998E-2</v>
      </c>
      <c r="L2" s="24" cm="1">
        <f t="array" ref="L2:L122">_xll.FDS(L1,"FG_TOTAL_RETURNC(-10AY,0,AM)")/100</f>
        <v>4.8081039999999999E-2</v>
      </c>
      <c r="M2" s="24" cm="1">
        <f t="array" ref="M2:M122">_xll.FDS(M1,"FG_TOTAL_RETURNC(-10AY,0,AM)")/100</f>
        <v>-2.9656887E-3</v>
      </c>
      <c r="N2" s="24" cm="1">
        <f t="array" ref="N2:N122">_xll.FDS(N1,"FG_TOTAL_RETURNC(-10AY,0,AM)")/100</f>
        <v>4.7013999999999993E-2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41915</v>
      </c>
      <c r="B3" s="24">
        <v>-6.397891E-2</v>
      </c>
      <c r="C3" s="24">
        <v>-0.11691177</v>
      </c>
      <c r="D3" s="24">
        <v>-7.8258219999999989E-2</v>
      </c>
      <c r="E3" s="24">
        <v>-8.029937999999999E-2</v>
      </c>
      <c r="F3" s="24">
        <v>-2.8716206999999997E-2</v>
      </c>
      <c r="G3" s="24">
        <v>-5.8876037999999999E-2</v>
      </c>
      <c r="H3" s="24">
        <v>-7.1709275000000003E-2</v>
      </c>
      <c r="I3" s="24">
        <v>-1.4881492000000001E-2</v>
      </c>
      <c r="J3" s="24">
        <v>-1.8250525E-2</v>
      </c>
      <c r="K3" s="24">
        <v>-7.8550873000000007E-2</v>
      </c>
      <c r="L3" s="24">
        <v>-5.2313923999999998E-2</v>
      </c>
      <c r="M3" s="24">
        <v>-4.2236685999999996E-2</v>
      </c>
      <c r="N3" s="24">
        <v>-8.3737790000000006E-2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41948</v>
      </c>
      <c r="B4" s="24">
        <v>3.2645582999999999E-2</v>
      </c>
      <c r="C4" s="24">
        <v>3.2056689999999999E-2</v>
      </c>
      <c r="D4" s="24">
        <v>-2.7750254000000002E-2</v>
      </c>
      <c r="E4" s="24">
        <v>-3.6996603000000004E-4</v>
      </c>
      <c r="F4" s="24">
        <v>2.2608757E-2</v>
      </c>
      <c r="G4" s="24">
        <v>1.9589304999999998E-2</v>
      </c>
      <c r="H4" s="24">
        <v>1.5873909E-3</v>
      </c>
      <c r="I4" s="24">
        <v>3.2596588000000003E-2</v>
      </c>
      <c r="J4" s="24">
        <v>2.9615282999999999E-2</v>
      </c>
      <c r="K4" s="24">
        <v>-1.6348779000000001E-2</v>
      </c>
      <c r="L4" s="24">
        <v>7.643342E-3</v>
      </c>
      <c r="M4" s="24">
        <v>1.8012403999999999E-2</v>
      </c>
      <c r="N4" s="24">
        <v>-4.0397405999999997E-2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41978</v>
      </c>
      <c r="B5" s="24">
        <v>1.5680312999999998E-2</v>
      </c>
      <c r="C5" s="24">
        <v>-5.8894753000000001E-2</v>
      </c>
      <c r="D5" s="24">
        <v>-5.0968530000000001E-3</v>
      </c>
      <c r="E5" s="24">
        <v>6.4396740000000008E-2</v>
      </c>
      <c r="F5" s="24">
        <v>-8.5037950000000002E-4</v>
      </c>
      <c r="G5" s="24">
        <v>2.5720477000000002E-2</v>
      </c>
      <c r="H5" s="24">
        <v>8.452177E-3</v>
      </c>
      <c r="I5" s="24">
        <v>3.9558053000000003E-2</v>
      </c>
      <c r="J5" s="24">
        <v>2.7972698000000001E-2</v>
      </c>
      <c r="K5" s="24">
        <v>3.680253E-2</v>
      </c>
      <c r="L5" s="24">
        <v>5.436158E-2</v>
      </c>
      <c r="M5" s="24">
        <v>1.8608928E-2</v>
      </c>
      <c r="N5" s="24">
        <v>2.2084236E-2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42009</v>
      </c>
      <c r="B6" s="24">
        <v>1.1413217E-2</v>
      </c>
      <c r="C6" s="24">
        <v>-3.1234324000000001E-2</v>
      </c>
      <c r="D6" s="24">
        <v>-3.3280312999999999E-2</v>
      </c>
      <c r="E6" s="24">
        <v>-8.4492390000000001E-2</v>
      </c>
      <c r="F6" s="24">
        <v>-4.7191677000000001E-2</v>
      </c>
      <c r="G6" s="24">
        <v>-6.0120764E-2</v>
      </c>
      <c r="H6" s="24">
        <v>-7.0003629999999997E-2</v>
      </c>
      <c r="I6" s="24">
        <v>-3.3914447E-2</v>
      </c>
      <c r="J6" s="24">
        <v>-2.4669409E-2</v>
      </c>
      <c r="K6" s="24">
        <v>-8.9694979999999994E-2</v>
      </c>
      <c r="L6" s="24">
        <v>-7.7991843000000005E-2</v>
      </c>
      <c r="M6" s="24">
        <v>-7.6828300000000002E-2</v>
      </c>
      <c r="N6" s="24">
        <v>-0.12019372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42040</v>
      </c>
      <c r="B7" s="24">
        <v>9.6178054999999998E-3</v>
      </c>
      <c r="C7" s="24">
        <v>5.7103753E-2</v>
      </c>
      <c r="D7" s="24">
        <v>-1.0745525000000001E-3</v>
      </c>
      <c r="E7" s="24">
        <v>0.10824156</v>
      </c>
      <c r="F7" s="24">
        <v>5.5705310000000001E-2</v>
      </c>
      <c r="G7" s="24">
        <v>4.7251700000000001E-2</v>
      </c>
      <c r="H7" s="24">
        <v>7.754171E-2</v>
      </c>
      <c r="I7" s="24">
        <v>2.2971510000000001E-2</v>
      </c>
      <c r="J7" s="24">
        <v>2.1609783E-2</v>
      </c>
      <c r="K7" s="24">
        <v>9.9830869999999988E-2</v>
      </c>
      <c r="L7" s="24">
        <v>6.3505890000000009E-2</v>
      </c>
      <c r="M7" s="24">
        <v>7.843137E-2</v>
      </c>
      <c r="N7" s="24">
        <v>9.6599690000000002E-2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42068</v>
      </c>
      <c r="B8" s="24">
        <v>1.5292048000000001E-2</v>
      </c>
      <c r="C8" s="24">
        <v>1.3828874E-2</v>
      </c>
      <c r="D8" s="24">
        <v>-5.0197243999999999E-3</v>
      </c>
      <c r="E8" s="24">
        <v>1.1309146999999999E-2</v>
      </c>
      <c r="F8" s="24">
        <v>4.9361705999999998E-2</v>
      </c>
      <c r="G8" s="24">
        <v>1.1663555999999999E-2</v>
      </c>
      <c r="H8" s="24">
        <v>1.0660886999999999E-2</v>
      </c>
      <c r="I8" s="24">
        <v>4.703164E-2</v>
      </c>
      <c r="J8" s="24">
        <v>2.1055698000000001E-2</v>
      </c>
      <c r="K8" s="24">
        <v>1.2307644E-2</v>
      </c>
      <c r="L8" s="24">
        <v>5.2760720000000004E-2</v>
      </c>
      <c r="M8" s="24">
        <v>3.5757542000000003E-2</v>
      </c>
      <c r="N8" s="24">
        <v>3.4531355E-2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42096</v>
      </c>
      <c r="B9" s="24">
        <v>-6.1728360000000001E-3</v>
      </c>
      <c r="C9" s="24">
        <v>-2.0460367E-2</v>
      </c>
      <c r="D9" s="24">
        <v>-4.3243765999999998E-3</v>
      </c>
      <c r="E9" s="24">
        <v>2.7787209E-2</v>
      </c>
      <c r="F9" s="24">
        <v>2.9197096999999998E-2</v>
      </c>
      <c r="G9" s="24">
        <v>2.5788902999999998E-2</v>
      </c>
      <c r="H9" s="24">
        <v>-3.9029539000000002E-2</v>
      </c>
      <c r="I9" s="24">
        <v>-3.0188977999999998E-2</v>
      </c>
      <c r="J9" s="24">
        <v>-1.4785588000000001E-2</v>
      </c>
      <c r="K9" s="24">
        <v>9.1185570000000011E-3</v>
      </c>
      <c r="L9" s="24">
        <v>6.6045520000000005E-3</v>
      </c>
      <c r="M9" s="24">
        <v>-1.2580454000000001E-2</v>
      </c>
      <c r="N9" s="24">
        <v>2.8610349E-2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42129</v>
      </c>
      <c r="B10" s="24">
        <v>3.2298565000000003E-3</v>
      </c>
      <c r="C10" s="24">
        <v>1.7406464E-2</v>
      </c>
      <c r="D10" s="24">
        <v>4.9583793000000001E-2</v>
      </c>
      <c r="E10" s="24">
        <v>-3.0332982999999997E-2</v>
      </c>
      <c r="F10" s="24">
        <v>1.1032343E-2</v>
      </c>
      <c r="G10" s="24">
        <v>3.1943201999999997E-2</v>
      </c>
      <c r="H10" s="24">
        <v>4.0614724000000005E-2</v>
      </c>
      <c r="I10" s="24">
        <v>2.216506E-2</v>
      </c>
      <c r="J10" s="24">
        <v>1.1940836999999999E-2</v>
      </c>
      <c r="K10" s="24">
        <v>1.2048125E-2</v>
      </c>
      <c r="L10" s="24">
        <v>3.8599967999999998E-4</v>
      </c>
      <c r="M10" s="24">
        <v>-5.6295989999999999E-3</v>
      </c>
      <c r="N10" s="24">
        <v>-3.9735436000000006E-3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42160</v>
      </c>
      <c r="B11" s="24">
        <v>-5.7454166000000001E-2</v>
      </c>
      <c r="C11" s="24">
        <v>-8.0838319999999991E-2</v>
      </c>
      <c r="D11" s="24">
        <v>-4.4827579999999999E-2</v>
      </c>
      <c r="E11" s="24">
        <v>-2.0061195E-2</v>
      </c>
      <c r="F11" s="24">
        <v>1.0132551E-2</v>
      </c>
      <c r="G11" s="24">
        <v>-4.0125846999999994E-3</v>
      </c>
      <c r="H11" s="24">
        <v>-5.2741766000000004E-3</v>
      </c>
      <c r="I11" s="24">
        <v>1.7217397999999998E-2</v>
      </c>
      <c r="J11" s="24">
        <v>4.1646957000000002E-3</v>
      </c>
      <c r="K11" s="24">
        <v>-6.6963433999999997E-3</v>
      </c>
      <c r="L11" s="24">
        <v>6.9444179999999999E-3</v>
      </c>
      <c r="M11" s="24">
        <v>1.0726929000000001E-2</v>
      </c>
      <c r="N11" s="24">
        <v>1.8617033999999998E-2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42187</v>
      </c>
      <c r="B12" s="24">
        <v>-5.8762074000000004E-2</v>
      </c>
      <c r="C12" s="24">
        <v>1.9467831000000001E-2</v>
      </c>
      <c r="D12" s="24">
        <v>-2.8680742000000002E-2</v>
      </c>
      <c r="E12" s="24">
        <v>-1.0532618000000001E-2</v>
      </c>
      <c r="F12" s="24">
        <v>3.9219856E-4</v>
      </c>
      <c r="G12" s="24">
        <v>-2.296424E-2</v>
      </c>
      <c r="H12" s="24">
        <v>-7.6894163999999994E-3</v>
      </c>
      <c r="I12" s="24">
        <v>-1.0067164999999999E-2</v>
      </c>
      <c r="J12" s="24">
        <v>-6.8982244000000007E-3</v>
      </c>
      <c r="K12" s="24">
        <v>-1.7740667000000002E-2</v>
      </c>
      <c r="L12" s="24">
        <v>-2.9515624000000002E-3</v>
      </c>
      <c r="M12" s="24">
        <v>-3.2871663999999995E-2</v>
      </c>
      <c r="N12" s="24">
        <v>-4.9664974000000004E-3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42221</v>
      </c>
      <c r="B13" s="24">
        <v>-6.5864920000000002E-3</v>
      </c>
      <c r="C13" s="24">
        <v>-1.6362727000000001E-2</v>
      </c>
      <c r="D13" s="24">
        <v>-4.8314630000000004E-2</v>
      </c>
      <c r="E13" s="24">
        <v>2.8897643000000001E-2</v>
      </c>
      <c r="F13" s="24">
        <v>3.1007528000000003E-3</v>
      </c>
      <c r="G13" s="24">
        <v>2.4427055999999999E-2</v>
      </c>
      <c r="H13" s="24">
        <v>1.4145851000000001E-2</v>
      </c>
      <c r="I13" s="24">
        <v>3.9833306999999998E-2</v>
      </c>
      <c r="J13" s="24">
        <v>1.3313413000000001E-2</v>
      </c>
      <c r="K13" s="24">
        <v>4.9631596E-2</v>
      </c>
      <c r="L13" s="24">
        <v>3.2659410999999999E-2</v>
      </c>
      <c r="M13" s="24">
        <v>2.2089481000000001E-3</v>
      </c>
      <c r="N13" s="24">
        <v>3.5380601999999997E-2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42251</v>
      </c>
      <c r="B14" s="24">
        <v>-0.10204667000000001</v>
      </c>
      <c r="C14" s="24">
        <v>-0.16634982999999998</v>
      </c>
      <c r="D14" s="24">
        <v>-8.0283350000000003E-2</v>
      </c>
      <c r="E14" s="24">
        <v>-0.11303747</v>
      </c>
      <c r="F14" s="24">
        <v>-0.11205565999999999</v>
      </c>
      <c r="G14" s="24">
        <v>-8.6546955000000009E-2</v>
      </c>
      <c r="H14" s="24">
        <v>-0.12285405000000001</v>
      </c>
      <c r="I14" s="24">
        <v>-8.9888629999999997E-2</v>
      </c>
      <c r="J14" s="24">
        <v>-8.3210409999999999E-2</v>
      </c>
      <c r="K14" s="24">
        <v>-0.10639084</v>
      </c>
      <c r="L14" s="24">
        <v>-0.10579819</v>
      </c>
      <c r="M14" s="24">
        <v>-6.8639811999999994E-2</v>
      </c>
      <c r="N14" s="24">
        <v>-7.6724710000000002E-2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42282</v>
      </c>
      <c r="B15" s="24">
        <v>5.5216669999999995E-2</v>
      </c>
      <c r="C15" s="24">
        <v>7.0125339999999994E-2</v>
      </c>
      <c r="D15" s="24">
        <v>2.0111203000000001E-2</v>
      </c>
      <c r="E15" s="24">
        <v>-1.1336923E-2</v>
      </c>
      <c r="F15" s="24">
        <v>3.9164424000000003E-2</v>
      </c>
      <c r="G15" s="24">
        <v>1.5791177999999999E-2</v>
      </c>
      <c r="H15" s="24">
        <v>4.9541234999999996E-2</v>
      </c>
      <c r="I15" s="24">
        <v>3.5242558E-2</v>
      </c>
      <c r="J15" s="24">
        <v>3.5980104999999998E-2</v>
      </c>
      <c r="K15" s="24">
        <v>3.5551786000000002E-2</v>
      </c>
      <c r="L15" s="24">
        <v>1.9368409999999999E-2</v>
      </c>
      <c r="M15" s="24">
        <v>2.0960092999999999E-2</v>
      </c>
      <c r="N15" s="24">
        <v>3.9106130000000003E-2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42313</v>
      </c>
      <c r="B16" s="24">
        <v>9.7961659999999992E-2</v>
      </c>
      <c r="C16" s="24">
        <v>2.1309853000000003E-3</v>
      </c>
      <c r="D16" s="24">
        <v>-3.7751794000000002E-3</v>
      </c>
      <c r="E16" s="24">
        <v>6.4056873E-2</v>
      </c>
      <c r="F16" s="24">
        <v>4.1038631999999999E-2</v>
      </c>
      <c r="G16" s="24">
        <v>1.1738538999999999E-2</v>
      </c>
      <c r="H16" s="24">
        <v>1.1655092000000001E-2</v>
      </c>
      <c r="I16" s="24">
        <v>8.7298509999999996E-2</v>
      </c>
      <c r="J16" s="24">
        <v>5.8850170000000007E-2</v>
      </c>
      <c r="K16" s="24">
        <v>3.9121865999999998E-2</v>
      </c>
      <c r="L16" s="24">
        <v>3.5522579999999998E-2</v>
      </c>
      <c r="M16" s="24">
        <v>5.2980185000000004E-3</v>
      </c>
      <c r="N16" s="24">
        <v>-2.4865567999999998E-2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42342</v>
      </c>
      <c r="B17" s="24">
        <v>2.2166730000000003E-2</v>
      </c>
      <c r="C17" s="24">
        <v>3.0834674999999999E-2</v>
      </c>
      <c r="D17" s="24">
        <v>-2.7368426000000001E-2</v>
      </c>
      <c r="E17" s="24">
        <v>7.4326989999999994E-4</v>
      </c>
      <c r="F17" s="24">
        <v>-8.0454349999999997E-4</v>
      </c>
      <c r="G17" s="24">
        <v>-1.0661662000000001E-2</v>
      </c>
      <c r="H17" s="24">
        <v>-2.0161329999999998E-2</v>
      </c>
      <c r="I17" s="24">
        <v>3.7485360000000002E-3</v>
      </c>
      <c r="J17" s="24">
        <v>-2.5219916999999997E-3</v>
      </c>
      <c r="K17" s="24">
        <v>-3.6112190000000002E-2</v>
      </c>
      <c r="L17" s="24">
        <v>-2.074194E-2</v>
      </c>
      <c r="M17" s="24">
        <v>4.9407482000000001E-3</v>
      </c>
      <c r="N17" s="24">
        <v>6.8914890000000009E-4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42374</v>
      </c>
      <c r="B18" s="24">
        <v>1.4424086000000001E-2</v>
      </c>
      <c r="C18" s="24">
        <v>-2.3496687000000002E-2</v>
      </c>
      <c r="D18" s="24">
        <v>-7.4613275999999992E-2</v>
      </c>
      <c r="E18" s="24">
        <v>-5.9784650000000002E-2</v>
      </c>
      <c r="F18" s="24">
        <v>-2.0294547E-2</v>
      </c>
      <c r="G18" s="24">
        <v>-2.9477000000000003E-2</v>
      </c>
      <c r="H18" s="24">
        <v>-5.0188660000000003E-2</v>
      </c>
      <c r="I18" s="24">
        <v>-4.7674893999999995E-2</v>
      </c>
      <c r="J18" s="24">
        <v>-3.3586263999999998E-2</v>
      </c>
      <c r="K18" s="24">
        <v>-5.6369543000000001E-2</v>
      </c>
      <c r="L18" s="24">
        <v>-4.3850239999999999E-2</v>
      </c>
      <c r="M18" s="24">
        <v>-7.882923E-2</v>
      </c>
      <c r="N18" s="24">
        <v>-6.7438482999999994E-2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42405</v>
      </c>
      <c r="B19" s="24">
        <v>-3.755182E-2</v>
      </c>
      <c r="C19" s="24">
        <v>-6.6775203000000005E-2</v>
      </c>
      <c r="D19" s="24">
        <v>-5.2157640000000003E-3</v>
      </c>
      <c r="E19" s="24">
        <v>-6.7930459999999998E-2</v>
      </c>
      <c r="F19" s="24">
        <v>-9.3543050000000003E-2</v>
      </c>
      <c r="G19" s="24">
        <v>-6.4337069999999996E-2</v>
      </c>
      <c r="H19" s="24">
        <v>-5.7449459999999994E-2</v>
      </c>
      <c r="I19" s="24">
        <v>-0.10236936999999999</v>
      </c>
      <c r="J19" s="24">
        <v>-6.6597165999999999E-2</v>
      </c>
      <c r="K19" s="24">
        <v>-3.5608292E-2</v>
      </c>
      <c r="L19" s="24">
        <v>-2.1860300999999999E-2</v>
      </c>
      <c r="M19" s="24">
        <v>-3.5612524E-2</v>
      </c>
      <c r="N19" s="24">
        <v>-0.15185188999999999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42433</v>
      </c>
      <c r="B20" s="24">
        <v>8.7968459999999998E-2</v>
      </c>
      <c r="C20" s="24">
        <v>0.10820233999999999</v>
      </c>
      <c r="D20" s="24">
        <v>7.8169703000000007E-2</v>
      </c>
      <c r="E20" s="24">
        <v>4.0677905E-2</v>
      </c>
      <c r="F20" s="24">
        <v>5.2054879999999998E-2</v>
      </c>
      <c r="G20" s="24">
        <v>2.0942449999999998E-2</v>
      </c>
      <c r="H20" s="24">
        <v>4.2866707000000004E-2</v>
      </c>
      <c r="I20" s="24">
        <v>7.6946497000000003E-2</v>
      </c>
      <c r="J20" s="24">
        <v>6.6400646999999993E-2</v>
      </c>
      <c r="K20" s="24">
        <v>3.8681268999999997E-2</v>
      </c>
      <c r="L20" s="24">
        <v>3.6371589000000003E-2</v>
      </c>
      <c r="M20" s="24">
        <v>5.1698684999999994E-2</v>
      </c>
      <c r="N20" s="24">
        <v>4.3668149999999996E-2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42465</v>
      </c>
      <c r="B21" s="24">
        <v>4.2132615999999998E-2</v>
      </c>
      <c r="C21" s="24">
        <v>-3.4120739000000004E-2</v>
      </c>
      <c r="D21" s="24">
        <v>2.0335912999999997E-2</v>
      </c>
      <c r="E21" s="24">
        <v>9.7719429999999999E-3</v>
      </c>
      <c r="F21" s="24">
        <v>-5.46875E-2</v>
      </c>
      <c r="G21" s="24">
        <v>4.4443607000000003E-3</v>
      </c>
      <c r="H21" s="24">
        <v>-1.9267797E-2</v>
      </c>
      <c r="I21" s="24">
        <v>3.3427357999999997E-2</v>
      </c>
      <c r="J21" s="24">
        <v>2.3987531999999999E-2</v>
      </c>
      <c r="K21" s="24">
        <v>-7.1942209999999998E-3</v>
      </c>
      <c r="L21" s="24">
        <v>1.8604636000000001E-2</v>
      </c>
      <c r="M21" s="24">
        <v>1.0182618999999999E-2</v>
      </c>
      <c r="N21" s="24">
        <v>-3.6820053999999998E-2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42495</v>
      </c>
      <c r="B22" s="24">
        <v>4.0678859999999997E-2</v>
      </c>
      <c r="C22" s="24">
        <v>6.0326100000000001E-2</v>
      </c>
      <c r="D22" s="24">
        <v>4.6360492999999996E-2</v>
      </c>
      <c r="E22" s="24">
        <v>3.0241965999999999E-2</v>
      </c>
      <c r="F22" s="24">
        <v>5.4178119999999996E-2</v>
      </c>
      <c r="G22" s="24">
        <v>1.4295459E-2</v>
      </c>
      <c r="H22" s="24">
        <v>3.4053683000000001E-2</v>
      </c>
      <c r="I22" s="24">
        <v>-3.545189E-2</v>
      </c>
      <c r="J22" s="24">
        <v>3.8239956000000004E-3</v>
      </c>
      <c r="K22" s="24">
        <v>2.8559207999999999E-2</v>
      </c>
      <c r="L22" s="24">
        <v>5.3963660000000005E-3</v>
      </c>
      <c r="M22" s="24">
        <v>1.2165426999999999E-2</v>
      </c>
      <c r="N22" s="24">
        <v>5.4735064999999999E-2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42524</v>
      </c>
      <c r="B23" s="24">
        <v>3.4772158000000004E-2</v>
      </c>
      <c r="C23" s="24">
        <v>6.6632029999999995E-3</v>
      </c>
      <c r="D23" s="24">
        <v>3.7267090000000003E-2</v>
      </c>
      <c r="E23" s="24">
        <v>2.2309302999999999E-2</v>
      </c>
      <c r="F23" s="24">
        <v>2.1777034000000001E-2</v>
      </c>
      <c r="G23" s="24">
        <v>3.7919520999999998E-2</v>
      </c>
      <c r="H23" s="24">
        <v>3.0398964999999997E-2</v>
      </c>
      <c r="I23" s="24">
        <v>4.7990919999999999E-2</v>
      </c>
      <c r="J23" s="24">
        <v>2.5906205000000002E-2</v>
      </c>
      <c r="K23" s="24">
        <v>3.0252813999999999E-2</v>
      </c>
      <c r="L23" s="24">
        <v>4.1288137000000003E-2</v>
      </c>
      <c r="M23" s="24">
        <v>2.4038434000000001E-2</v>
      </c>
      <c r="N23" s="24">
        <v>-7.4135065E-3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42556</v>
      </c>
      <c r="B24" s="24">
        <v>2.190578E-2</v>
      </c>
      <c r="C24" s="24">
        <v>-1.1124372E-2</v>
      </c>
      <c r="D24" s="24">
        <v>-1.0970294E-2</v>
      </c>
      <c r="E24" s="24">
        <v>-8.3541980000000002E-2</v>
      </c>
      <c r="F24" s="24">
        <v>-1.3546883999999999E-2</v>
      </c>
      <c r="G24" s="24">
        <v>-3.5447300000000001E-2</v>
      </c>
      <c r="H24" s="24">
        <v>-5.4677962999999996E-2</v>
      </c>
      <c r="I24" s="24">
        <v>-2.1359621999999998E-2</v>
      </c>
      <c r="J24" s="24">
        <v>-3.7173033E-3</v>
      </c>
      <c r="K24" s="24">
        <v>-8.4800189999999998E-2</v>
      </c>
      <c r="L24" s="24">
        <v>-9.6158210000000008E-2</v>
      </c>
      <c r="M24" s="24">
        <v>-7.8243436999999999E-2</v>
      </c>
      <c r="N24" s="24">
        <v>-0.11319256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42587</v>
      </c>
      <c r="B25" s="24">
        <v>6.0174583999999996E-2</v>
      </c>
      <c r="C25" s="24">
        <v>8.6684110000000009E-2</v>
      </c>
      <c r="D25" s="24">
        <v>2.1562218999999997E-2</v>
      </c>
      <c r="E25" s="24">
        <v>9.1570380000000007E-2</v>
      </c>
      <c r="F25" s="24">
        <v>5.4007052999999999E-2</v>
      </c>
      <c r="G25" s="24">
        <v>3.4067392000000002E-2</v>
      </c>
      <c r="H25" s="24">
        <v>3.7974714999999999E-2</v>
      </c>
      <c r="I25" s="24">
        <v>8.7134599999999993E-2</v>
      </c>
      <c r="J25" s="24">
        <v>4.6878694999999998E-2</v>
      </c>
      <c r="K25" s="24">
        <v>6.3119889999999998E-2</v>
      </c>
      <c r="L25" s="24">
        <v>6.8090795999999995E-2</v>
      </c>
      <c r="M25" s="24">
        <v>5.4084779999999999E-2</v>
      </c>
      <c r="N25" s="24">
        <v>5.2935480000000007E-2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42615</v>
      </c>
      <c r="B26" s="24">
        <v>3.0545949999999999E-2</v>
      </c>
      <c r="C26" s="24">
        <v>-2.2585272999999999E-2</v>
      </c>
      <c r="D26" s="24">
        <v>2.9868603000000001E-2</v>
      </c>
      <c r="E26" s="24">
        <v>4.0376306000000001E-2</v>
      </c>
      <c r="F26" s="24">
        <v>2.9752016000000003E-2</v>
      </c>
      <c r="G26" s="24">
        <v>1.8968463000000001E-2</v>
      </c>
      <c r="H26" s="24">
        <v>3.9794683000000004E-2</v>
      </c>
      <c r="I26" s="24">
        <v>2.9114485000000002E-3</v>
      </c>
      <c r="J26" s="24">
        <v>8.7082385999999999E-4</v>
      </c>
      <c r="K26" s="24">
        <v>3.7743806999999997E-2</v>
      </c>
      <c r="L26" s="24">
        <v>5.6666730000000005E-2</v>
      </c>
      <c r="M26" s="24">
        <v>3.8392544000000001E-2</v>
      </c>
      <c r="N26" s="24">
        <v>4.8446179999999998E-2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42648</v>
      </c>
      <c r="B27" s="24">
        <v>-4.4355690000000003E-2</v>
      </c>
      <c r="C27" s="24">
        <v>2.7531981000000001E-2</v>
      </c>
      <c r="D27" s="24">
        <v>-1.5854596999999998E-2</v>
      </c>
      <c r="E27" s="24">
        <v>-5.651891E-3</v>
      </c>
      <c r="F27" s="24">
        <v>4.0128229999999996E-3</v>
      </c>
      <c r="G27" s="24">
        <v>-1.6329287999999999E-3</v>
      </c>
      <c r="H27" s="24">
        <v>-1.9135833000000001E-2</v>
      </c>
      <c r="I27" s="24">
        <v>1.6800045999999999E-2</v>
      </c>
      <c r="J27" s="24">
        <v>-7.5398089999999997E-3</v>
      </c>
      <c r="K27" s="24">
        <v>-8.1732273000000005E-3</v>
      </c>
      <c r="L27" s="24">
        <v>-5.126238E-3</v>
      </c>
      <c r="M27" s="24">
        <v>1.2094021E-2</v>
      </c>
      <c r="N27" s="24">
        <v>-3.7489116000000003E-2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42678</v>
      </c>
      <c r="B28" s="24">
        <v>-6.6872000000000001E-2</v>
      </c>
      <c r="C28" s="24">
        <v>-4.7846913000000005E-2</v>
      </c>
      <c r="D28" s="24">
        <v>-2.0432234000000001E-2</v>
      </c>
      <c r="E28" s="24">
        <v>-4.5471725000000005E-2</v>
      </c>
      <c r="F28" s="24">
        <v>-1.0391711999999999E-2</v>
      </c>
      <c r="G28" s="24">
        <v>-6.3460946000000004E-2</v>
      </c>
      <c r="H28" s="24">
        <v>-7.3001919999999998E-2</v>
      </c>
      <c r="I28" s="24">
        <v>-4.3269634000000001E-2</v>
      </c>
      <c r="J28" s="24">
        <v>-3.2834053000000002E-2</v>
      </c>
      <c r="K28" s="24">
        <v>-3.0490279999999998E-2</v>
      </c>
      <c r="L28" s="24">
        <v>-5.1129580000000001E-2</v>
      </c>
      <c r="M28" s="24">
        <v>-8.1597860000000008E-2</v>
      </c>
      <c r="N28" s="24">
        <v>-1.9927561E-2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42709</v>
      </c>
      <c r="B29" s="24">
        <v>-7.0720910000000002E-4</v>
      </c>
      <c r="C29" s="24">
        <v>4.1708590000000004E-2</v>
      </c>
      <c r="D29" s="24">
        <v>5.5756090000000001E-2</v>
      </c>
      <c r="E29" s="24">
        <v>5.9547424000000009E-3</v>
      </c>
      <c r="F29" s="24">
        <v>8.0776215000000001E-4</v>
      </c>
      <c r="G29" s="24">
        <v>3.492832E-4</v>
      </c>
      <c r="H29" s="24">
        <v>3.7678242000000001E-2</v>
      </c>
      <c r="I29" s="24">
        <v>2.595687E-2</v>
      </c>
      <c r="J29" s="24">
        <v>5.9697866000000002E-2</v>
      </c>
      <c r="K29" s="24">
        <v>1.4874578000000001E-2</v>
      </c>
      <c r="L29" s="24">
        <v>-1.1278212000000001E-2</v>
      </c>
      <c r="M29" s="24">
        <v>3.9405227000000001E-2</v>
      </c>
      <c r="N29" s="24">
        <v>3.0961156E-2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42740</v>
      </c>
      <c r="B30" s="24">
        <v>-3.5327672999999998E-4</v>
      </c>
      <c r="C30" s="24">
        <v>4.2588353000000002E-2</v>
      </c>
      <c r="D30" s="24">
        <v>3.3783317E-2</v>
      </c>
      <c r="E30" s="24">
        <v>6.3901423999999998E-2</v>
      </c>
      <c r="F30" s="24">
        <v>3.1734467000000002E-2</v>
      </c>
      <c r="G30" s="24">
        <v>5.5825829999999993E-2</v>
      </c>
      <c r="H30" s="24">
        <v>3.8721085000000002E-2</v>
      </c>
      <c r="I30" s="24">
        <v>3.9697409000000003E-2</v>
      </c>
      <c r="J30" s="24">
        <v>3.0483842000000001E-2</v>
      </c>
      <c r="K30" s="24">
        <v>5.3185580000000003E-2</v>
      </c>
      <c r="L30" s="24">
        <v>4.6905159999999994E-2</v>
      </c>
      <c r="M30" s="24">
        <v>4.4169545000000004E-2</v>
      </c>
      <c r="N30" s="24">
        <v>0.12638987000000002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42769</v>
      </c>
      <c r="B31" s="24">
        <v>6.567394700000001E-2</v>
      </c>
      <c r="C31" s="24">
        <v>2.5653242999999999E-2</v>
      </c>
      <c r="D31" s="24">
        <v>1.224947E-2</v>
      </c>
      <c r="E31" s="24">
        <v>2.5974034999999999E-2</v>
      </c>
      <c r="F31" s="24">
        <v>1.0090946999999999E-2</v>
      </c>
      <c r="G31" s="24">
        <v>1.9192575999999999E-2</v>
      </c>
      <c r="H31" s="24">
        <v>5.7470799999999999E-3</v>
      </c>
      <c r="I31" s="24">
        <v>3.9794803000000004E-2</v>
      </c>
      <c r="J31" s="24">
        <v>1.2985826000000001E-2</v>
      </c>
      <c r="K31" s="24">
        <v>6.3847302999999996E-3</v>
      </c>
      <c r="L31" s="24">
        <v>2.7181625000000001E-2</v>
      </c>
      <c r="M31" s="24">
        <v>5.9266805999999998E-2</v>
      </c>
      <c r="N31" s="24">
        <v>-2.4096429999999999E-2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42797</v>
      </c>
      <c r="B32" s="24">
        <v>-3.5509825000000002E-2</v>
      </c>
      <c r="C32" s="24">
        <v>1.8063902999999999E-2</v>
      </c>
      <c r="D32" s="24">
        <v>-1.5768230000000001E-2</v>
      </c>
      <c r="E32" s="24">
        <v>1.2296557E-2</v>
      </c>
      <c r="F32" s="24">
        <v>6.2683820000000003E-3</v>
      </c>
      <c r="G32" s="24">
        <v>2.1753192000000001E-2</v>
      </c>
      <c r="H32" s="24">
        <v>1.6825317999999999E-2</v>
      </c>
      <c r="I32" s="24">
        <v>4.2488933E-2</v>
      </c>
      <c r="J32" s="24">
        <v>3.9591908000000002E-2</v>
      </c>
      <c r="K32" s="24">
        <v>1.5860437999999998E-2</v>
      </c>
      <c r="L32" s="24">
        <v>3.5415888E-2</v>
      </c>
      <c r="M32" s="24">
        <v>-6.4683557000000001E-3</v>
      </c>
      <c r="N32" s="24">
        <v>9.4650984000000001E-3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42830</v>
      </c>
      <c r="B33" s="24">
        <v>9.263753999999999E-3</v>
      </c>
      <c r="C33" s="24">
        <v>2.1383165999999999E-2</v>
      </c>
      <c r="D33" s="24">
        <v>-2.6080608E-3</v>
      </c>
      <c r="E33" s="24">
        <v>1.8935323E-2</v>
      </c>
      <c r="F33" s="24">
        <v>-2.9199720000000003E-3</v>
      </c>
      <c r="G33" s="24">
        <v>8.5796120000000003E-3</v>
      </c>
      <c r="H33" s="24">
        <v>8.4296465000000004E-3</v>
      </c>
      <c r="I33" s="24">
        <v>9.3476770000000004E-3</v>
      </c>
      <c r="J33" s="24">
        <v>-1.0975121999999999E-2</v>
      </c>
      <c r="K33" s="24">
        <v>2.6151418999999999E-2</v>
      </c>
      <c r="L33" s="24">
        <v>2.6133776000000001E-2</v>
      </c>
      <c r="M33" s="24">
        <v>7.1614979999999996E-3</v>
      </c>
      <c r="N33" s="24">
        <v>3.2205461999999997E-2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42860</v>
      </c>
      <c r="B34" s="24">
        <v>1.3650179E-2</v>
      </c>
      <c r="C34" s="24">
        <v>-1.5590191E-2</v>
      </c>
      <c r="D34" s="24">
        <v>-1.7930508000000001E-2</v>
      </c>
      <c r="E34" s="24">
        <v>8.2748890000000005E-2</v>
      </c>
      <c r="F34" s="24">
        <v>3.0261635999999998E-2</v>
      </c>
      <c r="G34" s="24">
        <v>8.5066080000000002E-2</v>
      </c>
      <c r="H34" s="24">
        <v>4.3653250000000005E-2</v>
      </c>
      <c r="I34" s="24">
        <v>4.2206526000000001E-2</v>
      </c>
      <c r="J34" s="24">
        <v>2.09558E-2</v>
      </c>
      <c r="K34" s="24">
        <v>0.12095844</v>
      </c>
      <c r="L34" s="24">
        <v>9.1760269999999991E-2</v>
      </c>
      <c r="M34" s="24">
        <v>0.10245633</v>
      </c>
      <c r="N34" s="24">
        <v>0.10900474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42891</v>
      </c>
      <c r="B35" s="24">
        <v>4.8990010000000001E-2</v>
      </c>
      <c r="C35" s="24">
        <v>-1.6742109999999998E-2</v>
      </c>
      <c r="D35" s="24">
        <v>2.2822618000000001E-3</v>
      </c>
      <c r="E35" s="24">
        <v>2.0725489E-2</v>
      </c>
      <c r="F35" s="24">
        <v>3.6384224999999999E-2</v>
      </c>
      <c r="G35" s="24">
        <v>1.5679479E-2</v>
      </c>
      <c r="H35" s="24">
        <v>3.0554771000000001E-2</v>
      </c>
      <c r="I35" s="24">
        <v>4.2823909999999993E-2</v>
      </c>
      <c r="J35" s="24">
        <v>1.7897367000000001E-2</v>
      </c>
      <c r="K35" s="24">
        <v>5.4292680000000001E-3</v>
      </c>
      <c r="L35" s="24">
        <v>1.6466498E-2</v>
      </c>
      <c r="M35" s="24">
        <v>7.0359707000000006E-3</v>
      </c>
      <c r="N35" s="24">
        <v>-4.2735337999999998E-3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42921</v>
      </c>
      <c r="B36" s="24">
        <v>3.3331394E-2</v>
      </c>
      <c r="C36" s="24">
        <v>1.9635797E-2</v>
      </c>
      <c r="D36" s="24">
        <v>2.3935556E-2</v>
      </c>
      <c r="E36" s="24">
        <v>-1.9337534999999999E-2</v>
      </c>
      <c r="F36" s="24">
        <v>-1.7297387000000001E-2</v>
      </c>
      <c r="G36" s="24">
        <v>-5.1826240000000005E-4</v>
      </c>
      <c r="H36" s="24">
        <v>-1.8773018999999998E-2</v>
      </c>
      <c r="I36" s="24">
        <v>-3.8508475E-2</v>
      </c>
      <c r="J36" s="24">
        <v>-1.4853477499999999E-4</v>
      </c>
      <c r="K36" s="24">
        <v>-1.2580633000000001E-2</v>
      </c>
      <c r="L36" s="24">
        <v>-1.1312842E-2</v>
      </c>
      <c r="M36" s="24">
        <v>1.3184309E-2</v>
      </c>
      <c r="N36" s="24">
        <v>1.5651702999999999E-2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42951</v>
      </c>
      <c r="B37" s="24">
        <v>3.6220789999999996E-2</v>
      </c>
      <c r="C37" s="24">
        <v>4.0129065999999998E-2</v>
      </c>
      <c r="D37" s="24">
        <v>3.7742853E-2</v>
      </c>
      <c r="E37" s="24">
        <v>2.4406313999999998E-2</v>
      </c>
      <c r="F37" s="24">
        <v>3.2584189999999999E-2</v>
      </c>
      <c r="G37" s="24">
        <v>1.6652106999999999E-2</v>
      </c>
      <c r="H37" s="24">
        <v>3.1193732999999998E-2</v>
      </c>
      <c r="I37" s="24">
        <v>4.4499396999999996E-2</v>
      </c>
      <c r="J37" s="24">
        <v>1.9112706E-2</v>
      </c>
      <c r="K37" s="24">
        <v>4.1029215000000001E-2</v>
      </c>
      <c r="L37" s="24">
        <v>6.9799541999999992E-2</v>
      </c>
      <c r="M37" s="24">
        <v>1.2048244E-2</v>
      </c>
      <c r="N37" s="24">
        <v>8.6052420000000004E-2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42983</v>
      </c>
      <c r="B38" s="24">
        <v>-2.4005115E-2</v>
      </c>
      <c r="C38" s="24">
        <v>5.7649609999999999E-3</v>
      </c>
      <c r="D38" s="24">
        <v>4.3212175000000002E-3</v>
      </c>
      <c r="E38" s="24">
        <v>-9.3367099999999998E-3</v>
      </c>
      <c r="F38" s="24">
        <v>-1.6140699000000001E-2</v>
      </c>
      <c r="G38" s="24">
        <v>-1.8103480000000002E-2</v>
      </c>
      <c r="H38" s="24">
        <v>-1.9197226000000001E-2</v>
      </c>
      <c r="I38" s="24">
        <v>7.2399380000000004E-3</v>
      </c>
      <c r="J38" s="24">
        <v>-5.4565669999999998E-3</v>
      </c>
      <c r="K38" s="24">
        <v>-1.169008E-2</v>
      </c>
      <c r="L38" s="24">
        <v>-1.6795813999999999E-2</v>
      </c>
      <c r="M38" s="24">
        <v>4.0651559999999995E-3</v>
      </c>
      <c r="N38" s="24">
        <v>-2.3110509000000001E-3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43013</v>
      </c>
      <c r="B39" s="24">
        <v>6.6882370000000005E-3</v>
      </c>
      <c r="C39" s="24">
        <v>-2.0282209999999998E-2</v>
      </c>
      <c r="D39" s="24">
        <v>3.9440632000000003E-2</v>
      </c>
      <c r="E39" s="24">
        <v>5.5248619999999998E-2</v>
      </c>
      <c r="F39" s="24">
        <v>3.2626748000000004E-2</v>
      </c>
      <c r="G39" s="24">
        <v>2.7509570000000001E-2</v>
      </c>
      <c r="H39" s="24">
        <v>2.9359340000000001E-2</v>
      </c>
      <c r="I39" s="24">
        <v>2.1380781999999997E-2</v>
      </c>
      <c r="J39" s="24">
        <v>4.0078280000000001E-2</v>
      </c>
      <c r="K39" s="24">
        <v>4.4271708E-2</v>
      </c>
      <c r="L39" s="24">
        <v>3.0551910000000002E-2</v>
      </c>
      <c r="M39" s="24">
        <v>4.5401930000000007E-2</v>
      </c>
      <c r="N39" s="24">
        <v>2.1508932000000001E-2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43042</v>
      </c>
      <c r="B40" s="24">
        <v>-2.4432063E-2</v>
      </c>
      <c r="C40" s="24">
        <v>2.8352856999999999E-2</v>
      </c>
      <c r="D40" s="24">
        <v>4.1394233999999999E-3</v>
      </c>
      <c r="E40" s="24">
        <v>2.8333783000000001E-2</v>
      </c>
      <c r="F40" s="24">
        <v>5.6586860000000003E-2</v>
      </c>
      <c r="G40" s="24">
        <v>-1.3671279000000001E-2</v>
      </c>
      <c r="H40" s="24">
        <v>4.0334463000000001E-3</v>
      </c>
      <c r="I40" s="24">
        <v>3.9400457999999999E-2</v>
      </c>
      <c r="J40" s="24">
        <v>1.4882565E-2</v>
      </c>
      <c r="K40" s="24">
        <v>1.4563083999999999E-2</v>
      </c>
      <c r="L40" s="24">
        <v>8.2881450000000002E-3</v>
      </c>
      <c r="M40" s="24">
        <v>-1.6597569E-2</v>
      </c>
      <c r="N40" s="24">
        <v>1.1337876E-2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43074</v>
      </c>
      <c r="B41" s="24">
        <v>1.3180970999999999E-3</v>
      </c>
      <c r="C41" s="24">
        <v>-8.3151460000000007E-3</v>
      </c>
      <c r="D41" s="24">
        <v>6.8700309999999998E-4</v>
      </c>
      <c r="E41" s="24">
        <v>-1.4076113999999999E-2</v>
      </c>
      <c r="F41" s="24">
        <v>-5.0681830000000002E-4</v>
      </c>
      <c r="G41" s="24">
        <v>2.3100376000000002E-3</v>
      </c>
      <c r="H41" s="24">
        <v>-2.5824903999999999E-3</v>
      </c>
      <c r="I41" s="24">
        <v>-3.0012726999999999E-3</v>
      </c>
      <c r="J41" s="24">
        <v>1.8340110999999999E-2</v>
      </c>
      <c r="K41" s="24">
        <v>-7.3364972999999997E-3</v>
      </c>
      <c r="L41" s="24">
        <v>-9.8007920000000009E-3</v>
      </c>
      <c r="M41" s="24">
        <v>-3.8255989999999997E-2</v>
      </c>
      <c r="N41" s="24">
        <v>-1.1210739999999999E-2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43105</v>
      </c>
      <c r="B42" s="24">
        <v>8.4055660000000004E-2</v>
      </c>
      <c r="C42" s="24">
        <v>7.1648835999999994E-2</v>
      </c>
      <c r="D42" s="24">
        <v>5.4877280000000001E-2</v>
      </c>
      <c r="E42" s="24">
        <v>4.5463323999999999E-2</v>
      </c>
      <c r="F42" s="24">
        <v>5.5708050000000002E-2</v>
      </c>
      <c r="G42" s="24">
        <v>4.5520066999999997E-2</v>
      </c>
      <c r="H42" s="24">
        <v>6.667447E-2</v>
      </c>
      <c r="I42" s="24">
        <v>6.181681E-2</v>
      </c>
      <c r="J42" s="24">
        <v>4.4136879999999996E-2</v>
      </c>
      <c r="K42" s="24">
        <v>3.9461017000000001E-2</v>
      </c>
      <c r="L42" s="24">
        <v>4.3869257000000002E-2</v>
      </c>
      <c r="M42" s="24">
        <v>3.6301494000000004E-2</v>
      </c>
      <c r="N42" s="24">
        <v>3.7438393E-2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43136</v>
      </c>
      <c r="B43" s="24">
        <v>-1.7120421E-2</v>
      </c>
      <c r="C43" s="24">
        <v>-4.0928307000000004E-2</v>
      </c>
      <c r="D43" s="24">
        <v>-7.218194E-2</v>
      </c>
      <c r="E43" s="24">
        <v>-5.4180026000000006E-2</v>
      </c>
      <c r="F43" s="24">
        <v>-4.3036757000000002E-2</v>
      </c>
      <c r="G43" s="24">
        <v>-2.6178001999999999E-2</v>
      </c>
      <c r="H43" s="24">
        <v>-5.0838112999999997E-2</v>
      </c>
      <c r="I43" s="24">
        <v>-2.3468375E-2</v>
      </c>
      <c r="J43" s="24">
        <v>-3.4708559999999999E-2</v>
      </c>
      <c r="K43" s="24">
        <v>-3.3798455999999998E-2</v>
      </c>
      <c r="L43" s="24">
        <v>-2.5222957000000001E-2</v>
      </c>
      <c r="M43" s="24">
        <v>-3.9908826000000001E-2</v>
      </c>
      <c r="N43" s="24">
        <v>-4.3956637E-3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43164</v>
      </c>
      <c r="B44" s="24">
        <v>1.8467903000000001E-2</v>
      </c>
      <c r="C44" s="24">
        <v>4.8394203000000002E-3</v>
      </c>
      <c r="D44" s="24">
        <v>-2.0959140000000001E-2</v>
      </c>
      <c r="E44" s="24">
        <v>-6.1595440000000003E-3</v>
      </c>
      <c r="F44" s="24">
        <v>1.4653921E-2</v>
      </c>
      <c r="G44" s="24">
        <v>-1.7260909000000001E-2</v>
      </c>
      <c r="H44" s="24">
        <v>1.7369986000000002E-3</v>
      </c>
      <c r="I44" s="24">
        <v>6.1409116E-2</v>
      </c>
      <c r="J44" s="24">
        <v>3.1296252999999996E-2</v>
      </c>
      <c r="K44" s="24">
        <v>8.6649655999999995E-3</v>
      </c>
      <c r="L44" s="24">
        <v>8.8355540000000007E-3</v>
      </c>
      <c r="M44" s="24">
        <v>-5.9382915000000007E-3</v>
      </c>
      <c r="N44" s="24">
        <v>-9.1453195000000004E-3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43195</v>
      </c>
      <c r="B45" s="24">
        <v>1.0715008E-2</v>
      </c>
      <c r="C45" s="24">
        <v>-3.4150659999999999E-2</v>
      </c>
      <c r="D45" s="24">
        <v>8.7082385999999994E-3</v>
      </c>
      <c r="E45" s="24">
        <v>-1.8593669E-3</v>
      </c>
      <c r="F45" s="24">
        <v>5.4780245000000003E-3</v>
      </c>
      <c r="G45" s="24">
        <v>-2.130717E-2</v>
      </c>
      <c r="H45" s="24">
        <v>2.2254348E-2</v>
      </c>
      <c r="I45" s="24">
        <v>-4.1197242999999995E-2</v>
      </c>
      <c r="J45" s="24">
        <v>-2.0160377E-2</v>
      </c>
      <c r="K45" s="24">
        <v>9.2267990000000008E-3</v>
      </c>
      <c r="L45" s="24">
        <v>3.4408569999999999E-3</v>
      </c>
      <c r="M45" s="24">
        <v>-2.0609259999999997E-2</v>
      </c>
      <c r="N45" s="24">
        <v>3.9147139000000004E-2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43224</v>
      </c>
      <c r="B46" s="24">
        <v>-8.9704394000000003E-3</v>
      </c>
      <c r="C46" s="24">
        <v>3.0371665999999999E-2</v>
      </c>
      <c r="D46" s="24">
        <v>1.8345356E-2</v>
      </c>
      <c r="E46" s="24">
        <v>1.9559145E-2</v>
      </c>
      <c r="F46" s="24">
        <v>2.6415586000000002E-3</v>
      </c>
      <c r="G46" s="24">
        <v>2.3535489999999999E-3</v>
      </c>
      <c r="H46" s="24">
        <v>1.9790769E-2</v>
      </c>
      <c r="I46" s="24">
        <v>2.6268244E-2</v>
      </c>
      <c r="J46" s="24">
        <v>1.4303922999999998E-3</v>
      </c>
      <c r="K46" s="24">
        <v>3.0264853999999997E-2</v>
      </c>
      <c r="L46" s="24">
        <v>-3.740728E-3</v>
      </c>
      <c r="M46" s="24">
        <v>3.0496119999999997E-3</v>
      </c>
      <c r="N46" s="24">
        <v>4.1041373999999999E-2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43256</v>
      </c>
      <c r="B47" s="24">
        <v>1.9749045E-2</v>
      </c>
      <c r="C47" s="24">
        <v>1.3198852999999999E-3</v>
      </c>
      <c r="D47" s="24">
        <v>1.7308353999999998E-2</v>
      </c>
      <c r="E47" s="24">
        <v>-2.5578558000000001E-2</v>
      </c>
      <c r="F47" s="24">
        <v>-5.4338573999999995E-3</v>
      </c>
      <c r="G47" s="24">
        <v>-1.4969110000000001E-2</v>
      </c>
      <c r="H47" s="24">
        <v>4.4357776999999999E-3</v>
      </c>
      <c r="I47" s="24">
        <v>6.047189E-2</v>
      </c>
      <c r="J47" s="24">
        <v>3.4132837999999999E-2</v>
      </c>
      <c r="K47" s="24">
        <v>-1.6217828E-2</v>
      </c>
      <c r="L47" s="24">
        <v>-3.1286478000000002E-4</v>
      </c>
      <c r="M47" s="24">
        <v>-2.7363895999999999E-3</v>
      </c>
      <c r="N47" s="24">
        <v>-0.11738753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43286</v>
      </c>
      <c r="B48" s="24">
        <v>9.4484089999999996E-3</v>
      </c>
      <c r="C48" s="24">
        <v>1.5527725000000001E-2</v>
      </c>
      <c r="D48" s="24">
        <v>-2.2097826000000002E-3</v>
      </c>
      <c r="E48" s="24">
        <v>-2.5782526E-2</v>
      </c>
      <c r="F48" s="24">
        <v>-5.1737190000000002E-2</v>
      </c>
      <c r="G48" s="24">
        <v>7.9712870000000005E-3</v>
      </c>
      <c r="H48" s="24">
        <v>-1.5210211E-2</v>
      </c>
      <c r="I48" s="24">
        <v>-8.8612440000000008E-3</v>
      </c>
      <c r="J48" s="24">
        <v>-2.7717947999999996E-3</v>
      </c>
      <c r="K48" s="24">
        <v>-1.4674306E-2</v>
      </c>
      <c r="L48" s="24">
        <v>-2.2542536000000002E-2</v>
      </c>
      <c r="M48" s="24">
        <v>-1.5624166E-2</v>
      </c>
      <c r="N48" s="24">
        <v>7.8040359999999994E-3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43315</v>
      </c>
      <c r="B49" s="24">
        <v>-3.5765051999999999E-2</v>
      </c>
      <c r="C49" s="24">
        <v>2.205491E-3</v>
      </c>
      <c r="D49" s="24">
        <v>2.5605083000000001E-2</v>
      </c>
      <c r="E49" s="24">
        <v>8.2129239999999999E-3</v>
      </c>
      <c r="F49" s="24">
        <v>3.0617595000000001E-2</v>
      </c>
      <c r="G49" s="24">
        <v>4.8787950000000004E-2</v>
      </c>
      <c r="H49" s="24">
        <v>-1.0329902E-2</v>
      </c>
      <c r="I49" s="24">
        <v>4.1406393E-2</v>
      </c>
      <c r="J49" s="24">
        <v>3.8409472E-2</v>
      </c>
      <c r="K49" s="24">
        <v>1.1601686E-2</v>
      </c>
      <c r="L49" s="24">
        <v>2.9938220000000001E-2</v>
      </c>
      <c r="M49" s="24">
        <v>3.4359812999999996E-2</v>
      </c>
      <c r="N49" s="24">
        <v>-1.8701077E-2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43348</v>
      </c>
      <c r="B50" s="24">
        <v>1.6438365E-2</v>
      </c>
      <c r="C50" s="24">
        <v>-2.9489458000000003E-2</v>
      </c>
      <c r="D50" s="24">
        <v>-3.2489717000000001E-2</v>
      </c>
      <c r="E50" s="24">
        <v>-3.6168157999999999E-2</v>
      </c>
      <c r="F50" s="24">
        <v>-2.8683602999999998E-2</v>
      </c>
      <c r="G50" s="24">
        <v>-1.0401607E-2</v>
      </c>
      <c r="H50" s="24">
        <v>-3.6242365999999998E-2</v>
      </c>
      <c r="I50" s="24">
        <v>1.8713832E-2</v>
      </c>
      <c r="J50" s="24">
        <v>1.9146681000000002E-2</v>
      </c>
      <c r="K50" s="24">
        <v>-3.5042942000000001E-2</v>
      </c>
      <c r="L50" s="24">
        <v>-3.4755170000000002E-2</v>
      </c>
      <c r="M50" s="24">
        <v>-5.0141214999999996E-3</v>
      </c>
      <c r="N50" s="24">
        <v>-4.3312549999999998E-2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43378</v>
      </c>
      <c r="B51" s="24">
        <v>-3.5662472000000001E-2</v>
      </c>
      <c r="C51" s="24">
        <v>-2.5396823999999998E-2</v>
      </c>
      <c r="D51" s="24">
        <v>8.4835290000000001E-3</v>
      </c>
      <c r="E51" s="24">
        <v>-1.3184547E-2</v>
      </c>
      <c r="F51" s="24">
        <v>4.0077330000000001E-2</v>
      </c>
      <c r="G51" s="24">
        <v>-9.9270343999999996E-3</v>
      </c>
      <c r="H51" s="24">
        <v>8.7243319999999996E-3</v>
      </c>
      <c r="I51" s="24">
        <v>-1.6227663E-2</v>
      </c>
      <c r="J51" s="24">
        <v>3.2424926999999998E-4</v>
      </c>
      <c r="K51" s="24">
        <v>5.2822829999999996E-3</v>
      </c>
      <c r="L51" s="24">
        <v>-3.7643194000000005E-2</v>
      </c>
      <c r="M51" s="24">
        <v>-2.8346777000000001E-3</v>
      </c>
      <c r="N51" s="24">
        <v>-1.9195974000000001E-2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43409</v>
      </c>
      <c r="B52" s="24">
        <v>-4.2992830000000004E-4</v>
      </c>
      <c r="C52" s="24">
        <v>-2.4662673000000003E-2</v>
      </c>
      <c r="D52" s="24">
        <v>-5.7483377000000002E-2</v>
      </c>
      <c r="E52" s="24">
        <v>-5.2072643999999994E-2</v>
      </c>
      <c r="F52" s="24">
        <v>-7.3516965000000004E-2</v>
      </c>
      <c r="G52" s="24">
        <v>-1.8873452999999998E-2</v>
      </c>
      <c r="H52" s="24">
        <v>-3.2508194000000004E-2</v>
      </c>
      <c r="I52" s="24">
        <v>-6.2114835E-2</v>
      </c>
      <c r="J52" s="24">
        <v>-5.0135493000000003E-2</v>
      </c>
      <c r="K52" s="24">
        <v>-5.4515599999999997E-2</v>
      </c>
      <c r="L52" s="24">
        <v>-2.9591799000000002E-2</v>
      </c>
      <c r="M52" s="24">
        <v>-5.5906534000000001E-2</v>
      </c>
      <c r="N52" s="24">
        <v>-5.391431E-2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43438</v>
      </c>
      <c r="B53" s="24">
        <v>3.4200906999999996E-2</v>
      </c>
      <c r="C53" s="24">
        <v>-1.7652631000000002E-2</v>
      </c>
      <c r="D53" s="24">
        <v>-1.6734778999999998E-2</v>
      </c>
      <c r="E53" s="24">
        <v>-4.3006897000000002E-2</v>
      </c>
      <c r="F53" s="24">
        <v>-1.4593183999999999E-2</v>
      </c>
      <c r="G53" s="24">
        <v>-7.514298E-3</v>
      </c>
      <c r="H53" s="24">
        <v>-4.2848290000000004E-2</v>
      </c>
      <c r="I53" s="24">
        <v>-1.9176184999999998E-2</v>
      </c>
      <c r="J53" s="24">
        <v>-1.1485456999999999E-2</v>
      </c>
      <c r="K53" s="24">
        <v>-3.9597153999999996E-2</v>
      </c>
      <c r="L53" s="24">
        <v>-1.5071869E-2</v>
      </c>
      <c r="M53" s="24">
        <v>-3.0779540000000001E-2</v>
      </c>
      <c r="N53" s="24">
        <v>-1.8735409000000001E-2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43469</v>
      </c>
      <c r="B54" s="24">
        <v>-1.6525506999999998E-2</v>
      </c>
      <c r="C54" s="24">
        <v>-9.8301770000000007E-3</v>
      </c>
      <c r="D54" s="24">
        <v>-5.2090405999999999E-2</v>
      </c>
      <c r="E54" s="24">
        <v>-2.7190328E-2</v>
      </c>
      <c r="F54" s="24">
        <v>-2.1159827999999999E-2</v>
      </c>
      <c r="G54" s="24">
        <v>-2.9678939999999997E-2</v>
      </c>
      <c r="H54" s="24">
        <v>-1.4011145000000001E-2</v>
      </c>
      <c r="I54" s="24">
        <v>-5.4502068000000001E-2</v>
      </c>
      <c r="J54" s="24">
        <v>-6.0517550000000003E-2</v>
      </c>
      <c r="K54" s="24">
        <v>-3.3187149999999999E-2</v>
      </c>
      <c r="L54" s="24">
        <v>-5.311304E-2</v>
      </c>
      <c r="M54" s="24">
        <v>-1.5981436000000002E-2</v>
      </c>
      <c r="N54" s="24">
        <v>3.1099320000000001E-3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43501</v>
      </c>
      <c r="B55" s="24">
        <v>5.4036616999999995E-2</v>
      </c>
      <c r="C55" s="24">
        <v>7.3357105000000006E-2</v>
      </c>
      <c r="D55" s="24">
        <v>0.10993921000000001</v>
      </c>
      <c r="E55" s="24">
        <v>5.3959609999999998E-2</v>
      </c>
      <c r="F55" s="24">
        <v>3.678298E-2</v>
      </c>
      <c r="G55" s="24">
        <v>4.8689010000000005E-2</v>
      </c>
      <c r="H55" s="24">
        <v>6.708944E-2</v>
      </c>
      <c r="I55" s="24">
        <v>9.4732170000000004E-2</v>
      </c>
      <c r="J55" s="24">
        <v>8.2055570000000008E-2</v>
      </c>
      <c r="K55" s="24">
        <v>7.1025850000000001E-2</v>
      </c>
      <c r="L55" s="24">
        <v>9.0256810000000007E-2</v>
      </c>
      <c r="M55" s="24">
        <v>5.5106996999999998E-2</v>
      </c>
      <c r="N55" s="24">
        <v>5.5020094000000005E-2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43529</v>
      </c>
      <c r="B56" s="24">
        <v>2.0833373000000002E-2</v>
      </c>
      <c r="C56" s="24">
        <v>1.5187501999999999E-2</v>
      </c>
      <c r="D56" s="24">
        <v>9.8683833999999998E-3</v>
      </c>
      <c r="E56" s="24">
        <v>1.0681391E-2</v>
      </c>
      <c r="F56" s="24">
        <v>0</v>
      </c>
      <c r="G56" s="24">
        <v>3.3035755E-2</v>
      </c>
      <c r="H56" s="24">
        <v>2.377224E-2</v>
      </c>
      <c r="I56" s="24">
        <v>2.0581244999999998E-2</v>
      </c>
      <c r="J56" s="24">
        <v>2.1677017E-2</v>
      </c>
      <c r="K56" s="24">
        <v>3.3684134000000004E-2</v>
      </c>
      <c r="L56" s="24">
        <v>2.667129E-2</v>
      </c>
      <c r="M56" s="24">
        <v>8.3167550000000003E-3</v>
      </c>
      <c r="N56" s="24">
        <v>3.1594992000000002E-2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43560</v>
      </c>
      <c r="B57" s="24">
        <v>2.6810765E-2</v>
      </c>
      <c r="C57" s="24">
        <v>6.5451859999999997E-3</v>
      </c>
      <c r="D57" s="24">
        <v>1.8820167000000002E-2</v>
      </c>
      <c r="E57" s="24">
        <v>1.8221617000000002E-2</v>
      </c>
      <c r="F57" s="24">
        <v>1.7830848999999999E-2</v>
      </c>
      <c r="G57" s="24">
        <v>2.7945875999999998E-2</v>
      </c>
      <c r="H57" s="24">
        <v>3.2691716999999995E-2</v>
      </c>
      <c r="I57" s="24">
        <v>5.9842466999999996E-2</v>
      </c>
      <c r="J57" s="24">
        <v>3.8760543000000001E-2</v>
      </c>
      <c r="K57" s="24">
        <v>2.6816010000000001E-2</v>
      </c>
      <c r="L57" s="24">
        <v>3.5087704999999997E-2</v>
      </c>
      <c r="M57" s="24">
        <v>4.5859455999999993E-2</v>
      </c>
      <c r="N57" s="24">
        <v>4.2804479999999999E-2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43588</v>
      </c>
      <c r="B58" s="24">
        <v>1.3250231999999999E-2</v>
      </c>
      <c r="C58" s="24">
        <v>1.3934016E-2</v>
      </c>
      <c r="D58" s="24">
        <v>8.1704854999999996E-3</v>
      </c>
      <c r="E58" s="24">
        <v>3.6148906000000001E-2</v>
      </c>
      <c r="F58" s="24">
        <v>1.0655642E-2</v>
      </c>
      <c r="G58" s="24">
        <v>1.7096400000000001E-2</v>
      </c>
      <c r="H58" s="24">
        <v>2.071023E-3</v>
      </c>
      <c r="I58" s="24">
        <v>3.4929036999999996E-2</v>
      </c>
      <c r="J58" s="24">
        <v>1.8920897999999998E-2</v>
      </c>
      <c r="K58" s="24">
        <v>1.5537143E-2</v>
      </c>
      <c r="L58" s="24">
        <v>2.9986978000000001E-2</v>
      </c>
      <c r="M58" s="24">
        <v>1.0094643E-2</v>
      </c>
      <c r="N58" s="24">
        <v>-4.2462945E-3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43621</v>
      </c>
      <c r="B59" s="24">
        <v>-2.2498070999999998E-2</v>
      </c>
      <c r="C59" s="24">
        <v>5.4970980000000006E-3</v>
      </c>
      <c r="D59" s="24">
        <v>-1.9379794999999998E-2</v>
      </c>
      <c r="E59" s="24">
        <v>-4.7668457000000004E-2</v>
      </c>
      <c r="F59" s="24">
        <v>-4.0922109999999998E-2</v>
      </c>
      <c r="G59" s="24">
        <v>1.4329076000000001E-2</v>
      </c>
      <c r="H59" s="24">
        <v>-5.2258672999999999E-2</v>
      </c>
      <c r="I59" s="24">
        <v>-7.7965555000000006E-2</v>
      </c>
      <c r="J59" s="24">
        <v>-3.7649273999999996E-2</v>
      </c>
      <c r="K59" s="24">
        <v>-3.4505187999999999E-2</v>
      </c>
      <c r="L59" s="24">
        <v>-4.6677229999999993E-2</v>
      </c>
      <c r="M59" s="24">
        <v>-6.6833260000000005E-2</v>
      </c>
      <c r="N59" s="24">
        <v>-5.2949549999999998E-2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43651</v>
      </c>
      <c r="B60" s="24">
        <v>6.9237469999999995E-2</v>
      </c>
      <c r="C60" s="24">
        <v>5.9013844000000003E-2</v>
      </c>
      <c r="D60" s="24">
        <v>5.0058603E-2</v>
      </c>
      <c r="E60" s="24">
        <v>4.6039940000000001E-2</v>
      </c>
      <c r="F60" s="24">
        <v>4.2546270000000004E-2</v>
      </c>
      <c r="G60" s="24">
        <v>3.4689307000000003E-2</v>
      </c>
      <c r="H60" s="24">
        <v>3.5887241E-2</v>
      </c>
      <c r="I60" s="24">
        <v>8.661234000000001E-2</v>
      </c>
      <c r="J60" s="24">
        <v>5.9914349999999998E-2</v>
      </c>
      <c r="K60" s="24">
        <v>5.9347153E-2</v>
      </c>
      <c r="L60" s="24">
        <v>5.7431099999999999E-2</v>
      </c>
      <c r="M60" s="24">
        <v>6.3791036999999995E-2</v>
      </c>
      <c r="N60" s="24">
        <v>9.3431230000000004E-2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43682</v>
      </c>
      <c r="B61" s="24">
        <v>-3.9222835999999997E-3</v>
      </c>
      <c r="C61" s="24">
        <v>-6.1018467E-2</v>
      </c>
      <c r="D61" s="24">
        <v>-4.9033110000000005E-2</v>
      </c>
      <c r="E61" s="24">
        <v>-7.4456750000000002E-2</v>
      </c>
      <c r="F61" s="24">
        <v>-4.9233555999999998E-2</v>
      </c>
      <c r="G61" s="24">
        <v>-2.3311853E-2</v>
      </c>
      <c r="H61" s="24">
        <v>-7.8346669999999993E-2</v>
      </c>
      <c r="I61" s="24">
        <v>-5.4017305000000002E-2</v>
      </c>
      <c r="J61" s="24">
        <v>-4.905176E-2</v>
      </c>
      <c r="K61" s="24">
        <v>-6.8166969999999993E-2</v>
      </c>
      <c r="L61" s="24">
        <v>-4.374397E-2</v>
      </c>
      <c r="M61" s="24">
        <v>-8.8961009999999993E-2</v>
      </c>
      <c r="N61" s="24">
        <v>-5.8948873999999998E-2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43713</v>
      </c>
      <c r="B62" s="24">
        <v>1.3450146000000001E-2</v>
      </c>
      <c r="C62" s="24">
        <v>3.1790614000000002E-2</v>
      </c>
      <c r="D62" s="24">
        <v>3.8489460000000003E-2</v>
      </c>
      <c r="E62" s="24">
        <v>2.9638171000000001E-2</v>
      </c>
      <c r="F62" s="24">
        <v>3.6418796000000003E-2</v>
      </c>
      <c r="G62" s="24">
        <v>3.6488295000000004E-2</v>
      </c>
      <c r="H62" s="24">
        <v>3.4471272999999997E-2</v>
      </c>
      <c r="I62" s="24">
        <v>6.1140895000000001E-2</v>
      </c>
      <c r="J62" s="24">
        <v>4.9327015999999994E-2</v>
      </c>
      <c r="K62" s="24">
        <v>5.3552746999999998E-2</v>
      </c>
      <c r="L62" s="24">
        <v>5.1799536E-2</v>
      </c>
      <c r="M62" s="24">
        <v>3.2430529999999999E-2</v>
      </c>
      <c r="N62" s="24">
        <v>4.3396234999999998E-2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43742</v>
      </c>
      <c r="B63" s="24">
        <v>-2.8073549999999999E-2</v>
      </c>
      <c r="C63" s="24">
        <v>-1.1327565E-2</v>
      </c>
      <c r="D63" s="24">
        <v>-1.0839163999999998E-2</v>
      </c>
      <c r="E63" s="24">
        <v>-1.1588752000000001E-2</v>
      </c>
      <c r="F63" s="24">
        <v>3.8067339999999998E-2</v>
      </c>
      <c r="G63" s="24">
        <v>-1.9851804000000001E-2</v>
      </c>
      <c r="H63" s="24">
        <v>-1.0352612000000001E-2</v>
      </c>
      <c r="I63" s="24">
        <v>-1.3501167000000001E-2</v>
      </c>
      <c r="J63" s="24">
        <v>-7.0667267000000004E-3</v>
      </c>
      <c r="K63" s="24">
        <v>-1.9933580999999999E-2</v>
      </c>
      <c r="L63" s="24">
        <v>-7.9948899999999993E-3</v>
      </c>
      <c r="M63" s="24">
        <v>-1.1736274E-2</v>
      </c>
      <c r="N63" s="24">
        <v>-2.5316417000000001E-2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43774</v>
      </c>
      <c r="B64" s="24">
        <v>-3.2362341999999998E-3</v>
      </c>
      <c r="C64" s="24">
        <v>4.1704893E-2</v>
      </c>
      <c r="D64" s="24">
        <v>3.3227205000000003E-2</v>
      </c>
      <c r="E64" s="24">
        <v>9.4931964999999993E-2</v>
      </c>
      <c r="F64" s="24">
        <v>5.3243995000000002E-2</v>
      </c>
      <c r="G64" s="24">
        <v>4.1858077E-2</v>
      </c>
      <c r="H64" s="24">
        <v>7.4861049999999998E-2</v>
      </c>
      <c r="I64" s="24">
        <v>6.0378194000000003E-2</v>
      </c>
      <c r="J64" s="24">
        <v>4.3077946000000006E-2</v>
      </c>
      <c r="K64" s="24">
        <v>6.9152593999999998E-2</v>
      </c>
      <c r="L64" s="24">
        <v>4.9322962999999997E-2</v>
      </c>
      <c r="M64" s="24">
        <v>0.12085222999999999</v>
      </c>
      <c r="N64" s="24">
        <v>8.9795949999999999E-2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43804</v>
      </c>
      <c r="B65" s="24">
        <v>7.9640864999999991E-2</v>
      </c>
      <c r="C65" s="24">
        <v>-1.1878610000000001E-2</v>
      </c>
      <c r="D65" s="24">
        <v>5.8159830000000003E-3</v>
      </c>
      <c r="E65" s="24">
        <v>-2.4180412000000002E-3</v>
      </c>
      <c r="F65" s="24">
        <v>3.8499832E-3</v>
      </c>
      <c r="G65" s="24">
        <v>7.5167419999999999E-3</v>
      </c>
      <c r="H65" s="24">
        <v>-1.0948896E-2</v>
      </c>
      <c r="I65" s="24">
        <v>1.3086199999999999E-2</v>
      </c>
      <c r="J65" s="24">
        <v>1.6252397999999998E-2</v>
      </c>
      <c r="K65" s="24">
        <v>-1.5853047000000001E-3</v>
      </c>
      <c r="L65" s="24">
        <v>3.6865472999999998E-3</v>
      </c>
      <c r="M65" s="24">
        <v>-6.2324999999999993E-3</v>
      </c>
      <c r="N65" s="24">
        <v>-1.9407629999999999E-2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43833</v>
      </c>
      <c r="B66" s="24">
        <v>3.6487222E-2</v>
      </c>
      <c r="C66" s="24">
        <v>2.1808982000000001E-2</v>
      </c>
      <c r="D66" s="24">
        <v>2.8169513E-2</v>
      </c>
      <c r="E66" s="24">
        <v>1.488924E-2</v>
      </c>
      <c r="F66" s="24">
        <v>-1.1164546E-3</v>
      </c>
      <c r="G66" s="24">
        <v>4.6822785999999998E-2</v>
      </c>
      <c r="H66" s="24">
        <v>5.880904E-2</v>
      </c>
      <c r="I66" s="24">
        <v>5.8239699999999998E-2</v>
      </c>
      <c r="J66" s="24">
        <v>3.8357376999999998E-2</v>
      </c>
      <c r="K66" s="24">
        <v>3.7453889999999997E-2</v>
      </c>
      <c r="L66" s="24">
        <v>3.9146066E-2</v>
      </c>
      <c r="M66" s="24">
        <v>4.5238494999999997E-2</v>
      </c>
      <c r="N66" s="24">
        <v>3.1087517999999998E-2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43866</v>
      </c>
      <c r="B67" s="24">
        <v>-1.4467478000000001E-2</v>
      </c>
      <c r="C67" s="24">
        <v>1.5111088999999999E-2</v>
      </c>
      <c r="D67" s="24">
        <v>1.3409257000000001E-2</v>
      </c>
      <c r="E67" s="24">
        <v>4.094243E-3</v>
      </c>
      <c r="F67" s="24">
        <v>6.7566633000000001E-3</v>
      </c>
      <c r="G67" s="24">
        <v>2.9245614999999999E-2</v>
      </c>
      <c r="H67" s="24">
        <v>-2.1867633000000001E-2</v>
      </c>
      <c r="I67" s="24">
        <v>6.5552353999999993E-2</v>
      </c>
      <c r="J67" s="24">
        <v>3.2412051999999997E-2</v>
      </c>
      <c r="K67" s="24">
        <v>-1.0429442000000001E-2</v>
      </c>
      <c r="L67" s="24">
        <v>7.6899530000000002E-3</v>
      </c>
      <c r="M67" s="24">
        <v>1.8529772999999999E-2</v>
      </c>
      <c r="N67" s="24">
        <v>1.1529325999999999E-2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43895</v>
      </c>
      <c r="B68" s="24">
        <v>-2.6883601999999999E-2</v>
      </c>
      <c r="C68" s="24">
        <v>-0.117338</v>
      </c>
      <c r="D68" s="24">
        <v>-7.7075776999999998E-2</v>
      </c>
      <c r="E68" s="24">
        <v>-0.10737342</v>
      </c>
      <c r="F68" s="24">
        <v>-0.10889256</v>
      </c>
      <c r="G68" s="24">
        <v>-6.5425040000000004E-2</v>
      </c>
      <c r="H68" s="24">
        <v>-0.11027181999999999</v>
      </c>
      <c r="I68" s="24">
        <v>-7.2868290000000002E-2</v>
      </c>
      <c r="J68" s="24">
        <v>-9.1329689999999991E-2</v>
      </c>
      <c r="K68" s="24">
        <v>-9.5474239999999988E-2</v>
      </c>
      <c r="L68" s="24">
        <v>-8.8054000000000007E-2</v>
      </c>
      <c r="M68" s="24">
        <v>-9.0366780000000008E-2</v>
      </c>
      <c r="N68" s="24">
        <v>-0.10626888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43924</v>
      </c>
      <c r="B69" s="24">
        <v>-0.19336604999999998</v>
      </c>
      <c r="C69" s="24">
        <v>-0.26438492000000002</v>
      </c>
      <c r="D69" s="24">
        <v>-0.24695336999999998</v>
      </c>
      <c r="E69" s="24">
        <v>-0.22230678999999998</v>
      </c>
      <c r="F69" s="24">
        <v>-0.12314069999999999</v>
      </c>
      <c r="G69" s="24">
        <v>-0.11241693</v>
      </c>
      <c r="H69" s="24">
        <v>-0.23429548</v>
      </c>
      <c r="I69" s="24">
        <v>-0.13152723999999999</v>
      </c>
      <c r="J69" s="24">
        <v>-0.17438776</v>
      </c>
      <c r="K69" s="24">
        <v>-0.25119942000000001</v>
      </c>
      <c r="L69" s="24">
        <v>-0.20148050000000001</v>
      </c>
      <c r="M69" s="24">
        <v>-0.21868855000000001</v>
      </c>
      <c r="N69" s="24">
        <v>-0.26519130000000002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43956</v>
      </c>
      <c r="B70" s="24">
        <v>0.10054755</v>
      </c>
      <c r="C70" s="24">
        <v>0.12744438</v>
      </c>
      <c r="D70" s="24">
        <v>0.14850068</v>
      </c>
      <c r="E70" s="24">
        <v>0.12236905000000001</v>
      </c>
      <c r="F70" s="24">
        <v>9.7058180000000008E-2</v>
      </c>
      <c r="G70" s="24">
        <v>4.145074E-2</v>
      </c>
      <c r="H70" s="24">
        <v>9.7117540000000002E-2</v>
      </c>
      <c r="I70" s="24">
        <v>0.18699895999999999</v>
      </c>
      <c r="J70" s="24">
        <v>0.15310847999999999</v>
      </c>
      <c r="K70" s="24">
        <v>8.7414149999999996E-2</v>
      </c>
      <c r="L70" s="24">
        <v>0.12132203999999999</v>
      </c>
      <c r="M70" s="24">
        <v>0.12715065</v>
      </c>
      <c r="N70" s="24">
        <v>4.8494219999999998E-2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43987</v>
      </c>
      <c r="B71" s="24">
        <v>0.14774978999999999</v>
      </c>
      <c r="C71" s="24">
        <v>0.21531105</v>
      </c>
      <c r="D71" s="24">
        <v>0.11645258</v>
      </c>
      <c r="E71" s="24">
        <v>0.2402966</v>
      </c>
      <c r="F71" s="24">
        <v>0.11685264999999999</v>
      </c>
      <c r="G71" s="24">
        <v>8.6788290000000004E-2</v>
      </c>
      <c r="H71" s="24">
        <v>0.12691998500000001</v>
      </c>
      <c r="I71" s="24">
        <v>0.10121286</v>
      </c>
      <c r="J71" s="24">
        <v>0.11583209</v>
      </c>
      <c r="K71" s="24">
        <v>0.21506739</v>
      </c>
      <c r="L71" s="24">
        <v>0.18475913999999999</v>
      </c>
      <c r="M71" s="24">
        <v>0.21221150000000003</v>
      </c>
      <c r="N71" s="24">
        <v>0.22103203000000002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44014</v>
      </c>
      <c r="B72" s="24">
        <v>2.7795315000000001E-2</v>
      </c>
      <c r="C72" s="24">
        <v>-9.6468925000000004E-3</v>
      </c>
      <c r="D72" s="24">
        <v>-2.3303330000000001E-2</v>
      </c>
      <c r="E72" s="24">
        <v>-2.048111E-2</v>
      </c>
      <c r="F72" s="24">
        <v>-2.5371431999999999E-2</v>
      </c>
      <c r="G72" s="24">
        <v>2.0912646999999999E-2</v>
      </c>
      <c r="H72" s="24">
        <v>-4.8198166000000001E-2</v>
      </c>
      <c r="I72" s="24">
        <v>5.3959846000000006E-2</v>
      </c>
      <c r="J72" s="24">
        <v>-1.7936587E-2</v>
      </c>
      <c r="K72" s="24">
        <v>-2.9376744999999999E-2</v>
      </c>
      <c r="L72" s="24">
        <v>1.302588E-2</v>
      </c>
      <c r="M72" s="24">
        <v>-2.7973056E-2</v>
      </c>
      <c r="N72" s="24">
        <v>-9.6828939999999992E-3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44048</v>
      </c>
      <c r="B73" s="24">
        <v>3.8713932E-2</v>
      </c>
      <c r="C73" s="24">
        <v>2.874434E-2</v>
      </c>
      <c r="D73" s="24">
        <v>7.831096600000001E-2</v>
      </c>
      <c r="E73" s="24">
        <v>5.6220530000000005E-2</v>
      </c>
      <c r="F73" s="24">
        <v>1.5406965999999999E-2</v>
      </c>
      <c r="G73" s="24">
        <v>4.3291089999999997E-2</v>
      </c>
      <c r="H73" s="24">
        <v>2.1805644000000002E-2</v>
      </c>
      <c r="I73" s="24">
        <v>7.4784875000000001E-2</v>
      </c>
      <c r="J73" s="24">
        <v>6.3670874000000002E-2</v>
      </c>
      <c r="K73" s="24">
        <v>3.6278724999999998E-2</v>
      </c>
      <c r="L73" s="24">
        <v>5.7246209999999999E-2</v>
      </c>
      <c r="M73" s="24">
        <v>0.11125206999999999</v>
      </c>
      <c r="N73" s="24">
        <v>4.6785949999999993E-2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44078</v>
      </c>
      <c r="B74" s="24">
        <v>-9.3531609999999998E-4</v>
      </c>
      <c r="C74" s="24">
        <v>-5.3920745999999995E-3</v>
      </c>
      <c r="D74" s="24">
        <v>4.2719839999999995E-3</v>
      </c>
      <c r="E74" s="24">
        <v>2.5068640000000003E-2</v>
      </c>
      <c r="F74" s="24">
        <v>3.6237001000000005E-2</v>
      </c>
      <c r="G74" s="24">
        <v>8.4931850000000003E-3</v>
      </c>
      <c r="H74" s="24">
        <v>-2.0591497E-2</v>
      </c>
      <c r="I74" s="24">
        <v>4.6227574E-2</v>
      </c>
      <c r="J74" s="24">
        <v>3.149569E-2</v>
      </c>
      <c r="K74" s="24">
        <v>1.5944481E-2</v>
      </c>
      <c r="L74" s="24">
        <v>-6.2696339999999996E-3</v>
      </c>
      <c r="M74" s="24">
        <v>1.4261246E-2</v>
      </c>
      <c r="N74" s="24">
        <v>-7.3842999999999999E-3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44109</v>
      </c>
      <c r="B75" s="24">
        <v>3.3676624000000002E-4</v>
      </c>
      <c r="C75" s="24">
        <v>-1.9714832000000001E-3</v>
      </c>
      <c r="D75" s="24">
        <v>-4.9627422999999997E-3</v>
      </c>
      <c r="E75" s="24">
        <v>-2.3450254999999999E-3</v>
      </c>
      <c r="F75" s="24">
        <v>2.1016360000000001E-2</v>
      </c>
      <c r="G75" s="24">
        <v>1.0105847999999999E-2</v>
      </c>
      <c r="H75" s="24">
        <v>-3.4403800000000003E-3</v>
      </c>
      <c r="I75" s="24">
        <v>-1.0626196999999999E-2</v>
      </c>
      <c r="J75" s="24">
        <v>-4.1855574000000005E-3</v>
      </c>
      <c r="K75" s="24">
        <v>-2.3541389999999999E-2</v>
      </c>
      <c r="L75" s="24">
        <v>3.2692789999999999E-2</v>
      </c>
      <c r="M75" s="24">
        <v>1.5747905E-2</v>
      </c>
      <c r="N75" s="24">
        <v>-2.2318006000000001E-2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44140</v>
      </c>
      <c r="B76" s="24">
        <v>4.9823284000000002E-2</v>
      </c>
      <c r="C76" s="24">
        <v>4.6913624000000001E-2</v>
      </c>
      <c r="D76" s="24">
        <v>5.3437950000000001E-3</v>
      </c>
      <c r="E76" s="24">
        <v>-3.9288104000000004E-2</v>
      </c>
      <c r="F76" s="24">
        <v>3.7118315999999998E-2</v>
      </c>
      <c r="G76" s="24">
        <v>5.4787399999999993E-3</v>
      </c>
      <c r="H76" s="24">
        <v>-1.5342832000000001E-3</v>
      </c>
      <c r="I76" s="24">
        <v>5.0792456E-2</v>
      </c>
      <c r="J76" s="24">
        <v>3.0845284000000001E-2</v>
      </c>
      <c r="K76" s="24">
        <v>1.9217253E-2</v>
      </c>
      <c r="L76" s="24">
        <v>2.4715424E-2</v>
      </c>
      <c r="M76" s="24">
        <v>1.7995595999999999E-2</v>
      </c>
      <c r="N76" s="24">
        <v>1.5218258E-2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44169</v>
      </c>
      <c r="B77" s="24">
        <v>5.9002756999999996E-2</v>
      </c>
      <c r="C77" s="24">
        <v>0.11179245</v>
      </c>
      <c r="D77" s="24">
        <v>0.11055994</v>
      </c>
      <c r="E77" s="24">
        <v>8.8430519999999999E-2</v>
      </c>
      <c r="F77" s="24">
        <v>7.4670553000000001E-2</v>
      </c>
      <c r="G77" s="24">
        <v>2.4638772000000003E-2</v>
      </c>
      <c r="H77" s="24">
        <v>0.14675379</v>
      </c>
      <c r="I77" s="24">
        <v>3.7806869E-2</v>
      </c>
      <c r="J77" s="24">
        <v>5.599022E-2</v>
      </c>
      <c r="K77" s="24">
        <v>0.15426803</v>
      </c>
      <c r="L77" s="24">
        <v>9.6205949999999998E-2</v>
      </c>
      <c r="M77" s="24">
        <v>8.4035869999999999E-2</v>
      </c>
      <c r="N77" s="24">
        <v>0.15384615000000001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44201</v>
      </c>
      <c r="B78" s="24">
        <v>6.6222669999999997E-2</v>
      </c>
      <c r="C78" s="24">
        <v>4.2715670000000004E-2</v>
      </c>
      <c r="D78" s="24">
        <v>1.8330573999999999E-2</v>
      </c>
      <c r="E78" s="24">
        <v>5.0969600000000004E-2</v>
      </c>
      <c r="F78" s="24">
        <v>2.3978590000000001E-2</v>
      </c>
      <c r="G78" s="24">
        <v>5.2572727E-2</v>
      </c>
      <c r="H78" s="24">
        <v>2.1283983999999999E-2</v>
      </c>
      <c r="I78" s="24">
        <v>2.2606253999999999E-2</v>
      </c>
      <c r="J78" s="24">
        <v>8.2985160000000006E-3</v>
      </c>
      <c r="K78" s="24">
        <v>9.7255707E-3</v>
      </c>
      <c r="L78" s="24">
        <v>5.1138640000000006E-2</v>
      </c>
      <c r="M78" s="24">
        <v>3.3517838000000001E-2</v>
      </c>
      <c r="N78" s="24">
        <v>2.8941870000000001E-2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44232</v>
      </c>
      <c r="B79" s="24">
        <v>-2.6429236000000002E-2</v>
      </c>
      <c r="C79" s="24">
        <v>1.8054962000000001E-2</v>
      </c>
      <c r="D79" s="24">
        <v>1.6497493000000002E-2</v>
      </c>
      <c r="E79" s="24">
        <v>9.9009275000000001E-3</v>
      </c>
      <c r="F79" s="24">
        <v>2.7753114999999998E-2</v>
      </c>
      <c r="G79" s="24">
        <v>-2.2637307999999998E-2</v>
      </c>
      <c r="H79" s="24">
        <v>-1.1280714999999998E-2</v>
      </c>
      <c r="I79" s="24">
        <v>6.2528014000000007E-2</v>
      </c>
      <c r="J79" s="24">
        <v>4.4111729999999995E-2</v>
      </c>
      <c r="K79" s="24">
        <v>-2.6603936999999999E-3</v>
      </c>
      <c r="L79" s="24">
        <v>3.4214258000000004E-2</v>
      </c>
      <c r="M79" s="24">
        <v>2.4945020000000002E-2</v>
      </c>
      <c r="N79" s="24">
        <v>1.8425465000000002E-2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44260</v>
      </c>
      <c r="B80" s="24">
        <v>-7.2735309999999997E-2</v>
      </c>
      <c r="C80" s="24">
        <v>1.3704180999999999E-2</v>
      </c>
      <c r="D80" s="24">
        <v>3.3083557999999999E-2</v>
      </c>
      <c r="E80" s="24">
        <v>-1.715678E-2</v>
      </c>
      <c r="F80" s="24">
        <v>-1.5740036999999998E-2</v>
      </c>
      <c r="G80" s="24">
        <v>-2.6534736E-2</v>
      </c>
      <c r="H80" s="24">
        <v>4.9664497000000002E-2</v>
      </c>
      <c r="I80" s="24">
        <v>-6.8445205999999995E-2</v>
      </c>
      <c r="J80" s="24">
        <v>-1.0523319E-2</v>
      </c>
      <c r="K80" s="24">
        <v>1.3040899999999999E-2</v>
      </c>
      <c r="L80" s="24">
        <v>-7.9854727000000011E-3</v>
      </c>
      <c r="M80" s="24">
        <v>2.1235943E-2</v>
      </c>
      <c r="N80" s="24">
        <v>-5.921066E-3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44291</v>
      </c>
      <c r="B81" s="24">
        <v>6.2053203999999995E-3</v>
      </c>
      <c r="C81" s="24">
        <v>1.351893E-2</v>
      </c>
      <c r="D81" s="24">
        <v>5.0453185999999997E-2</v>
      </c>
      <c r="E81" s="24">
        <v>8.1359020000000004E-2</v>
      </c>
      <c r="F81" s="24">
        <v>2.6701927E-2</v>
      </c>
      <c r="G81" s="24">
        <v>5.5902003999999998E-2</v>
      </c>
      <c r="H81" s="24">
        <v>2.6214719999999997E-2</v>
      </c>
      <c r="I81" s="24">
        <v>7.3798420000000003E-2</v>
      </c>
      <c r="J81" s="24">
        <v>6.2724950000000002E-2</v>
      </c>
      <c r="K81" s="24">
        <v>5.3539990000000003E-2</v>
      </c>
      <c r="L81" s="24">
        <v>0.10579586000000001</v>
      </c>
      <c r="M81" s="24">
        <v>7.9906583000000003E-2</v>
      </c>
      <c r="N81" s="24">
        <v>7.2468640000000001E-2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44321</v>
      </c>
      <c r="B82" s="24">
        <v>3.6527514000000004E-2</v>
      </c>
      <c r="C82" s="24">
        <v>3.6484956999999998E-2</v>
      </c>
      <c r="D82" s="24">
        <v>3.7676214999999999E-2</v>
      </c>
      <c r="E82" s="24">
        <v>-3.4591556E-3</v>
      </c>
      <c r="F82" s="24">
        <v>-2.5864600000000001E-2</v>
      </c>
      <c r="G82" s="24">
        <v>2.0345688000000001E-2</v>
      </c>
      <c r="H82" s="24">
        <v>3.3333301999999995E-2</v>
      </c>
      <c r="I82" s="24">
        <v>-6.101787E-3</v>
      </c>
      <c r="J82" s="24">
        <v>2.3107647999999998E-2</v>
      </c>
      <c r="K82" s="24">
        <v>3.8600444999999997E-2</v>
      </c>
      <c r="L82" s="24">
        <v>2.2877455000000001E-3</v>
      </c>
      <c r="M82" s="24">
        <v>1.9904732999999997E-2</v>
      </c>
      <c r="N82" s="24">
        <v>-1.0181963E-2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44351</v>
      </c>
      <c r="B83" s="24">
        <v>-4.4393659999999995E-2</v>
      </c>
      <c r="C83" s="24">
        <v>3.6336064000000001E-2</v>
      </c>
      <c r="D83" s="24">
        <v>5.9035419999999998E-2</v>
      </c>
      <c r="E83" s="24">
        <v>4.8307896000000003E-2</v>
      </c>
      <c r="F83" s="24">
        <v>2.0243525999999998E-2</v>
      </c>
      <c r="G83" s="24">
        <v>6.0891985999999995E-2</v>
      </c>
      <c r="H83" s="24">
        <v>2.8338909999999998E-2</v>
      </c>
      <c r="I83" s="24">
        <v>1.9967794000000001E-2</v>
      </c>
      <c r="J83" s="24">
        <v>1.6476273999999999E-2</v>
      </c>
      <c r="K83" s="24">
        <v>4.8395634E-2</v>
      </c>
      <c r="L83" s="24">
        <v>3.6729574000000001E-2</v>
      </c>
      <c r="M83" s="24">
        <v>4.6245216999999998E-2</v>
      </c>
      <c r="N83" s="24">
        <v>6.3279269999999999E-2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44379</v>
      </c>
      <c r="B84" s="24">
        <v>-7.0586800000000003E-3</v>
      </c>
      <c r="C84" s="24">
        <v>-3.1611502E-2</v>
      </c>
      <c r="D84" s="24">
        <v>-9.1173649999999988E-3</v>
      </c>
      <c r="E84" s="24">
        <v>-2.3419142E-2</v>
      </c>
      <c r="F84" s="24">
        <v>-1.6413033E-2</v>
      </c>
      <c r="G84" s="24">
        <v>7.7415705000000003E-3</v>
      </c>
      <c r="H84" s="24">
        <v>-1.5002310000000001E-2</v>
      </c>
      <c r="I84" s="24">
        <v>6.9884420000000003E-2</v>
      </c>
      <c r="J84" s="24">
        <v>2.9716491999999997E-2</v>
      </c>
      <c r="K84" s="24">
        <v>-1.8228589999999999E-2</v>
      </c>
      <c r="L84" s="24">
        <v>-2.4406313999999998E-2</v>
      </c>
      <c r="M84" s="24">
        <v>-2.4225712E-2</v>
      </c>
      <c r="N84" s="24">
        <v>-3.4692883000000001E-2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44413</v>
      </c>
      <c r="B85" s="24">
        <v>6.3270329999999993E-3</v>
      </c>
      <c r="C85" s="24">
        <v>7.2658060000000005E-3</v>
      </c>
      <c r="D85" s="24">
        <v>-5.3149460000000001E-3</v>
      </c>
      <c r="E85" s="24">
        <v>4.3103694999999994E-3</v>
      </c>
      <c r="F85" s="24">
        <v>7.3623659999999991E-4</v>
      </c>
      <c r="G85" s="24">
        <v>3.2884001999999996E-2</v>
      </c>
      <c r="H85" s="24">
        <v>8.7772609999999997E-3</v>
      </c>
      <c r="I85" s="24">
        <v>3.0755042999999999E-2</v>
      </c>
      <c r="J85" s="24">
        <v>1.8537283000000002E-2</v>
      </c>
      <c r="K85" s="24">
        <v>2.7318120000000001E-2</v>
      </c>
      <c r="L85" s="24">
        <v>4.6881437000000005E-2</v>
      </c>
      <c r="M85" s="24">
        <v>3.8911343000000001E-2</v>
      </c>
      <c r="N85" s="24">
        <v>7.6851845E-3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44442</v>
      </c>
      <c r="B86" s="24">
        <v>4.4172169999999997E-2</v>
      </c>
      <c r="C86" s="24">
        <v>7.5930357000000004E-3</v>
      </c>
      <c r="D86" s="24">
        <v>1.7899989999999998E-2</v>
      </c>
      <c r="E86" s="24">
        <v>4.8640966000000002E-3</v>
      </c>
      <c r="F86" s="24">
        <v>5.6650995999999995E-2</v>
      </c>
      <c r="G86" s="24">
        <v>3.3617019999999998E-3</v>
      </c>
      <c r="H86" s="24">
        <v>4.2004585000000004E-3</v>
      </c>
      <c r="I86" s="24">
        <v>3.2190799999999999E-2</v>
      </c>
      <c r="J86" s="24">
        <v>2.5624752000000001E-2</v>
      </c>
      <c r="K86" s="24">
        <v>-2.0455718000000002E-3</v>
      </c>
      <c r="L86" s="24">
        <v>5.8788657000000001E-2</v>
      </c>
      <c r="M86" s="24">
        <v>-3.6839843000000001E-3</v>
      </c>
      <c r="N86" s="24">
        <v>1.0067224999999999E-2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44474</v>
      </c>
      <c r="B87" s="24">
        <v>-3.1341611999999998E-2</v>
      </c>
      <c r="C87" s="24">
        <v>-4.5968413000000007E-2</v>
      </c>
      <c r="D87" s="24">
        <v>-3.1495988000000003E-2</v>
      </c>
      <c r="E87" s="24">
        <v>-6.7482890000000004E-2</v>
      </c>
      <c r="F87" s="24">
        <v>-4.7904134000000001E-2</v>
      </c>
      <c r="G87" s="24">
        <v>-7.6862453999999997E-2</v>
      </c>
      <c r="H87" s="24">
        <v>-2.3902118E-2</v>
      </c>
      <c r="I87" s="24">
        <v>-6.2335909999999994E-2</v>
      </c>
      <c r="J87" s="24">
        <v>-4.1005372999999998E-2</v>
      </c>
      <c r="K87" s="24">
        <v>-3.4844995000000004E-2</v>
      </c>
      <c r="L87" s="24">
        <v>-8.1982429999999995E-2</v>
      </c>
      <c r="M87" s="24">
        <v>-7.3336067000000005E-2</v>
      </c>
      <c r="N87" s="24">
        <v>-2.9900372000000001E-2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44505</v>
      </c>
      <c r="B88" s="24">
        <v>1.0679007000000001E-2</v>
      </c>
      <c r="C88" s="24">
        <v>4.3838860000000007E-2</v>
      </c>
      <c r="D88" s="24">
        <v>7.4796677000000006E-2</v>
      </c>
      <c r="E88" s="24">
        <v>5.4351089999999998E-2</v>
      </c>
      <c r="F88" s="24">
        <v>2.9106260000000002E-2</v>
      </c>
      <c r="G88" s="24">
        <v>8.6891540000000003E-2</v>
      </c>
      <c r="H88" s="24">
        <v>2.6323915000000003E-2</v>
      </c>
      <c r="I88" s="24">
        <v>0.11533939</v>
      </c>
      <c r="J88" s="24">
        <v>8.1805590000000011E-2</v>
      </c>
      <c r="K88" s="24">
        <v>7.2471500000000008E-2</v>
      </c>
      <c r="L88" s="24">
        <v>7.8140854999999995E-2</v>
      </c>
      <c r="M88" s="24">
        <v>8.3573460000000002E-2</v>
      </c>
      <c r="N88" s="24">
        <v>7.036125700000001E-2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44533</v>
      </c>
      <c r="B89" s="24">
        <v>-8.4529289999999993E-2</v>
      </c>
      <c r="C89" s="24">
        <v>-8.0211935000000012E-2</v>
      </c>
      <c r="D89" s="24">
        <v>-6.3035783999999997E-2</v>
      </c>
      <c r="E89" s="24">
        <v>-7.8482447000000011E-2</v>
      </c>
      <c r="F89" s="24">
        <v>-4.2637879999999996E-2</v>
      </c>
      <c r="G89" s="24">
        <v>-2.5338829E-2</v>
      </c>
      <c r="H89" s="24">
        <v>-3.8174748000000001E-2</v>
      </c>
      <c r="I89" s="24">
        <v>-3.8810850000000001E-2</v>
      </c>
      <c r="J89" s="24">
        <v>-3.2249749000000001E-2</v>
      </c>
      <c r="K89" s="24">
        <v>-6.4108906000000007E-2</v>
      </c>
      <c r="L89" s="24">
        <v>-9.149098E-2</v>
      </c>
      <c r="M89" s="24">
        <v>-9.1243925000000004E-2</v>
      </c>
      <c r="N89" s="24">
        <v>-8.1151849999999998E-2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44566</v>
      </c>
      <c r="B90" s="24">
        <v>3.4730791999999996E-2</v>
      </c>
      <c r="C90" s="24">
        <v>6.3304423999999998E-2</v>
      </c>
      <c r="D90" s="24">
        <v>2.8209089999999999E-2</v>
      </c>
      <c r="E90" s="24">
        <v>5.0811049999999996E-2</v>
      </c>
      <c r="F90" s="24">
        <v>1.6887783999999999E-2</v>
      </c>
      <c r="G90" s="24">
        <v>5.1592109999999997E-2</v>
      </c>
      <c r="H90" s="24">
        <v>7.0860505000000004E-2</v>
      </c>
      <c r="I90" s="24">
        <v>4.3224096000000004E-3</v>
      </c>
      <c r="J90" s="24">
        <v>3.6669493000000004E-2</v>
      </c>
      <c r="K90" s="24">
        <v>7.1422815000000001E-2</v>
      </c>
      <c r="L90" s="24">
        <v>2.2857189999999999E-2</v>
      </c>
      <c r="M90" s="24">
        <v>7.114791999999999E-2</v>
      </c>
      <c r="N90" s="24">
        <v>7.0104119999999992E-2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44596</v>
      </c>
      <c r="B91" s="24">
        <v>-9.1108860000000014E-2</v>
      </c>
      <c r="C91" s="24">
        <v>-7.3376120000000003E-2</v>
      </c>
      <c r="D91" s="24">
        <v>1.7762422999999999E-2</v>
      </c>
      <c r="E91" s="24">
        <v>-3.5294175000000004E-2</v>
      </c>
      <c r="F91" s="24">
        <v>-4.9999950000000001E-2</v>
      </c>
      <c r="G91" s="24">
        <v>-6.3434304999999996E-2</v>
      </c>
      <c r="H91" s="24">
        <v>1.6066670000000002E-2</v>
      </c>
      <c r="I91" s="24">
        <v>-6.8385840000000003E-2</v>
      </c>
      <c r="J91" s="24">
        <v>-4.2017163999999996E-2</v>
      </c>
      <c r="K91" s="24">
        <v>-3.0441343999999999E-2</v>
      </c>
      <c r="L91" s="24">
        <v>-6.1407090000000004E-2</v>
      </c>
      <c r="M91" s="24">
        <v>-8.3026290000000003E-2</v>
      </c>
      <c r="N91" s="24">
        <v>-1.8901944E-2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44624</v>
      </c>
      <c r="B92" s="24">
        <v>4.0729046000000005E-2</v>
      </c>
      <c r="C92" s="24">
        <v>7.1830389999999994E-2</v>
      </c>
      <c r="D92" s="24">
        <v>3.9073229999999999E-3</v>
      </c>
      <c r="E92" s="24">
        <v>-0.19043154000000001</v>
      </c>
      <c r="F92" s="24">
        <v>-4.7337293999999995E-2</v>
      </c>
      <c r="G92" s="24">
        <v>-6.0159564000000006E-2</v>
      </c>
      <c r="H92" s="24">
        <v>-8.023429E-2</v>
      </c>
      <c r="I92" s="24">
        <v>-5.7847619999999995E-2</v>
      </c>
      <c r="J92" s="24">
        <v>-3.6839783000000001E-2</v>
      </c>
      <c r="K92" s="24">
        <v>-0.16457354999999999</v>
      </c>
      <c r="L92" s="24">
        <v>-0.16269493000000002</v>
      </c>
      <c r="M92" s="24">
        <v>-0.18723397999999999</v>
      </c>
      <c r="N92" s="24">
        <v>-0.18715595000000002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44656</v>
      </c>
      <c r="B93" s="24">
        <v>-3.3952594000000004E-3</v>
      </c>
      <c r="C93" s="24">
        <v>7.9531669999999999E-2</v>
      </c>
      <c r="D93" s="24">
        <v>4.644525E-2</v>
      </c>
      <c r="E93" s="24">
        <v>8.4202399999999997E-2</v>
      </c>
      <c r="F93" s="24">
        <v>-6.2112210000000003E-3</v>
      </c>
      <c r="G93" s="24">
        <v>8.2299120000000003E-2</v>
      </c>
      <c r="H93" s="24">
        <v>8.0865969999999995E-2</v>
      </c>
      <c r="I93" s="24">
        <v>7.1886539999999999E-2</v>
      </c>
      <c r="J93" s="24">
        <v>4.6847224E-2</v>
      </c>
      <c r="K93" s="24">
        <v>8.9257719999999999E-2</v>
      </c>
      <c r="L93" s="24">
        <v>9.2626095000000006E-2</v>
      </c>
      <c r="M93" s="24">
        <v>0.15241408000000001</v>
      </c>
      <c r="N93" s="24">
        <v>0.10308503999999999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44686</v>
      </c>
      <c r="B94" s="24">
        <v>-0.12336385999999999</v>
      </c>
      <c r="C94" s="24">
        <v>-8.5639480000000004E-2</v>
      </c>
      <c r="D94" s="24">
        <v>-8.0833200000000008E-2</v>
      </c>
      <c r="E94" s="24">
        <v>-8.0869255000000001E-2</v>
      </c>
      <c r="F94" s="24">
        <v>-7.1217059999999999E-2</v>
      </c>
      <c r="G94" s="24">
        <v>-8.9318040000000001E-2</v>
      </c>
      <c r="H94" s="24">
        <v>-5.6259211999999996E-2</v>
      </c>
      <c r="I94" s="24">
        <v>-0.13320410000000002</v>
      </c>
      <c r="J94" s="24">
        <v>-8.2522209999999999E-2</v>
      </c>
      <c r="K94" s="24">
        <v>-5.8366833E-2</v>
      </c>
      <c r="L94" s="24">
        <v>-0.10419129999999999</v>
      </c>
      <c r="M94" s="24">
        <v>-0.12493694</v>
      </c>
      <c r="N94" s="24">
        <v>-7.0259213000000001E-2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44715</v>
      </c>
      <c r="B95" s="24">
        <v>6.1357019999999998E-4</v>
      </c>
      <c r="C95" s="24">
        <v>2.1676898000000003E-2</v>
      </c>
      <c r="D95" s="24">
        <v>2.5627255000000002E-2</v>
      </c>
      <c r="E95" s="24">
        <v>6.0852766000000003E-2</v>
      </c>
      <c r="F95" s="24">
        <v>9.5624924000000007E-3</v>
      </c>
      <c r="G95" s="24">
        <v>-7.0686936000000002E-3</v>
      </c>
      <c r="H95" s="24">
        <v>2.6217221999999998E-2</v>
      </c>
      <c r="I95" s="24">
        <v>-2.1725178000000001E-2</v>
      </c>
      <c r="J95" s="24">
        <v>-7.9021453999999994E-3</v>
      </c>
      <c r="K95" s="24">
        <v>4.8854946999999996E-2</v>
      </c>
      <c r="L95" s="24">
        <v>2.9606104000000001E-2</v>
      </c>
      <c r="M95" s="24">
        <v>6.3455462000000004E-2</v>
      </c>
      <c r="N95" s="24">
        <v>3.9985300000000001E-2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44747</v>
      </c>
      <c r="B96" s="24">
        <v>-8.2573779999999986E-2</v>
      </c>
      <c r="C96" s="24">
        <v>-0.13960653000000001</v>
      </c>
      <c r="D96" s="24">
        <v>-0.12026607500000001</v>
      </c>
      <c r="E96" s="24">
        <v>-0.16757988000000001</v>
      </c>
      <c r="F96" s="24">
        <v>-6.6380080000000008E-2</v>
      </c>
      <c r="G96" s="24">
        <v>-6.7676486999999994E-2</v>
      </c>
      <c r="H96" s="24">
        <v>-0.10150206000000001</v>
      </c>
      <c r="I96" s="24">
        <v>-6.1076403000000001E-2</v>
      </c>
      <c r="J96" s="24">
        <v>-6.5605700000000003E-2</v>
      </c>
      <c r="K96" s="24">
        <v>-0.12635165000000001</v>
      </c>
      <c r="L96" s="24">
        <v>-0.11955995</v>
      </c>
      <c r="M96" s="24">
        <v>-0.16445272</v>
      </c>
      <c r="N96" s="24">
        <v>-0.15399437999999999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44778</v>
      </c>
      <c r="B97" s="24">
        <v>9.6257924999999994E-2</v>
      </c>
      <c r="C97" s="24">
        <v>7.4927925999999992E-2</v>
      </c>
      <c r="D97" s="24">
        <v>4.6987889999999997E-2</v>
      </c>
      <c r="E97" s="24">
        <v>6.8325759999999999E-2</v>
      </c>
      <c r="F97" s="24">
        <v>4.9326540000000002E-2</v>
      </c>
      <c r="G97" s="24">
        <v>4.3827534000000001E-2</v>
      </c>
      <c r="H97" s="24">
        <v>5.6187509999999996E-2</v>
      </c>
      <c r="I97" s="24">
        <v>0.12123644</v>
      </c>
      <c r="J97" s="24">
        <v>8.2495575000000002E-2</v>
      </c>
      <c r="K97" s="24">
        <v>9.159516999999999E-2</v>
      </c>
      <c r="L97" s="24">
        <v>0.1122601</v>
      </c>
      <c r="M97" s="24">
        <v>0.10721444999999999</v>
      </c>
      <c r="N97" s="24">
        <v>5.8014629999999998E-2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44806</v>
      </c>
      <c r="B98" s="24">
        <v>-3.6191701999999999E-2</v>
      </c>
      <c r="C98" s="24">
        <v>-2.7256429999999998E-2</v>
      </c>
      <c r="D98" s="24">
        <v>-3.1645536000000002E-2</v>
      </c>
      <c r="E98" s="24">
        <v>-9.5722140000000011E-2</v>
      </c>
      <c r="F98" s="24">
        <v>-5.3155002999999999E-2</v>
      </c>
      <c r="G98" s="24">
        <v>-6.6713333E-2</v>
      </c>
      <c r="H98" s="24">
        <v>-7.2780665999999994E-2</v>
      </c>
      <c r="I98" s="24">
        <v>-8.2610660000000002E-2</v>
      </c>
      <c r="J98" s="24">
        <v>-5.1345944000000004E-2</v>
      </c>
      <c r="K98" s="24">
        <v>-9.0194819999999995E-2</v>
      </c>
      <c r="L98" s="24">
        <v>-0.120318775</v>
      </c>
      <c r="M98" s="24">
        <v>-0.11975872000000001</v>
      </c>
      <c r="N98" s="24">
        <v>-7.3517503999999997E-2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44839</v>
      </c>
      <c r="B99" s="24">
        <v>-9.3449889999999994E-2</v>
      </c>
      <c r="C99" s="24">
        <v>-4.5475425999999999E-2</v>
      </c>
      <c r="D99" s="24">
        <v>-3.3273876000000001E-2</v>
      </c>
      <c r="E99" s="24">
        <v>-2.0140528999999997E-2</v>
      </c>
      <c r="F99" s="24">
        <v>-3.0360877999999997E-2</v>
      </c>
      <c r="G99" s="24">
        <v>-3.0492306E-2</v>
      </c>
      <c r="H99" s="24">
        <v>-3.3086956000000001E-2</v>
      </c>
      <c r="I99" s="24">
        <v>-4.2984066000000001E-2</v>
      </c>
      <c r="J99" s="24">
        <v>-3.4643769999999997E-2</v>
      </c>
      <c r="K99" s="24">
        <v>-1.4162362E-2</v>
      </c>
      <c r="L99" s="24">
        <v>-9.3598365999999992E-3</v>
      </c>
      <c r="M99" s="24">
        <v>-1.5421569E-2</v>
      </c>
      <c r="N99" s="24">
        <v>-3.5072565E-3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44869</v>
      </c>
      <c r="B100" s="24">
        <v>4.9894094000000007E-2</v>
      </c>
      <c r="C100" s="24">
        <v>2.6467679999999997E-2</v>
      </c>
      <c r="D100" s="24">
        <v>2.4892330000000001E-2</v>
      </c>
      <c r="E100" s="24">
        <v>6.6443562999999997E-2</v>
      </c>
      <c r="F100" s="24">
        <v>1.7724037000000001E-3</v>
      </c>
      <c r="G100" s="24">
        <v>1.5210151999999999E-2</v>
      </c>
      <c r="H100" s="24">
        <v>4.8780440000000001E-2</v>
      </c>
      <c r="I100" s="24">
        <v>-6.1351956999999999E-2</v>
      </c>
      <c r="J100" s="24">
        <v>-1.9623636999999998E-3</v>
      </c>
      <c r="K100" s="24">
        <v>7.6383950000000006E-2</v>
      </c>
      <c r="L100" s="24">
        <v>1.5391588000000001E-2</v>
      </c>
      <c r="M100" s="24">
        <v>6.0215829999999998E-2</v>
      </c>
      <c r="N100" s="24">
        <v>9.9868059999999995E-2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44900</v>
      </c>
      <c r="B101" s="24">
        <v>9.9977610000000008E-2</v>
      </c>
      <c r="C101" s="24">
        <v>8.673227E-2</v>
      </c>
      <c r="D101" s="24">
        <v>3.2383918999999997E-2</v>
      </c>
      <c r="E101" s="24">
        <v>0.13805472999999999</v>
      </c>
      <c r="F101" s="24">
        <v>7.6469419999999996E-2</v>
      </c>
      <c r="G101" s="24">
        <v>8.8369730000000007E-2</v>
      </c>
      <c r="H101" s="24">
        <v>9.8576910000000004E-2</v>
      </c>
      <c r="I101" s="24">
        <v>8.6746329999999996E-2</v>
      </c>
      <c r="J101" s="24">
        <v>6.1751009999999995E-2</v>
      </c>
      <c r="K101" s="24">
        <v>9.5377679999999992E-2</v>
      </c>
      <c r="L101" s="24">
        <v>0.16944324000000002</v>
      </c>
      <c r="M101" s="24">
        <v>0.11621798</v>
      </c>
      <c r="N101" s="24">
        <v>0.10640001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44931</v>
      </c>
      <c r="B102" s="24">
        <v>-3.1377076999999998E-3</v>
      </c>
      <c r="C102" s="24">
        <v>-2.3125349999999999E-2</v>
      </c>
      <c r="D102" s="24">
        <v>-3.0514119999999999E-2</v>
      </c>
      <c r="E102" s="24">
        <v>1.2943625E-2</v>
      </c>
      <c r="F102" s="24">
        <v>-2.2119284000000003E-2</v>
      </c>
      <c r="G102" s="24">
        <v>2.5664567999999998E-3</v>
      </c>
      <c r="H102" s="24">
        <v>-6.5230129999999994E-3</v>
      </c>
      <c r="I102" s="24">
        <v>-8.8389869999999995E-2</v>
      </c>
      <c r="J102" s="24">
        <v>-4.6164035999999999E-2</v>
      </c>
      <c r="K102" s="24">
        <v>1.3449073000000001E-2</v>
      </c>
      <c r="L102" s="24">
        <v>-5.9284570000000007E-3</v>
      </c>
      <c r="M102" s="24">
        <v>-2.7116775999999999E-2</v>
      </c>
      <c r="N102" s="24">
        <v>1.7605782E-2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44960</v>
      </c>
      <c r="B103" s="24">
        <v>6.6146255000000001E-2</v>
      </c>
      <c r="C103" s="24">
        <v>0.10346389</v>
      </c>
      <c r="D103" s="24">
        <v>7.9635261999999998E-2</v>
      </c>
      <c r="E103" s="24">
        <v>0.10540652</v>
      </c>
      <c r="F103" s="24">
        <v>8.6655499999999996E-2</v>
      </c>
      <c r="G103" s="24">
        <v>4.8638579999999994E-2</v>
      </c>
      <c r="H103" s="24">
        <v>4.0025829999999998E-2</v>
      </c>
      <c r="I103" s="24">
        <v>0.1705023</v>
      </c>
      <c r="J103" s="24">
        <v>8.6904999999999996E-2</v>
      </c>
      <c r="K103" s="24">
        <v>9.3290209999999985E-2</v>
      </c>
      <c r="L103" s="24">
        <v>0.11249674000000001</v>
      </c>
      <c r="M103" s="24">
        <v>9.5469709999999985E-2</v>
      </c>
      <c r="N103" s="24">
        <v>8.3663939999999992E-2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44988</v>
      </c>
      <c r="B104" s="24">
        <v>-4.1425824E-2</v>
      </c>
      <c r="C104" s="24">
        <v>-4.2804774999999996E-2</v>
      </c>
      <c r="D104" s="24">
        <v>-1.9144176999999998E-2</v>
      </c>
      <c r="E104" s="24">
        <v>-1.6889513000000002E-2</v>
      </c>
      <c r="F104" s="24">
        <v>-1.1712014999999999E-2</v>
      </c>
      <c r="G104" s="24">
        <v>-2.0195305E-2</v>
      </c>
      <c r="H104" s="24">
        <v>1.5518308000000001E-2</v>
      </c>
      <c r="I104" s="24">
        <v>-2.1229326999999999E-2</v>
      </c>
      <c r="J104" s="24">
        <v>-1.9789040000000001E-2</v>
      </c>
      <c r="K104" s="24">
        <v>4.3069123999999997E-3</v>
      </c>
      <c r="L104" s="24">
        <v>-2.4287760000000002E-2</v>
      </c>
      <c r="M104" s="24">
        <v>5.5515765999999999E-4</v>
      </c>
      <c r="N104" s="24">
        <v>2.5291204000000001E-2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45021</v>
      </c>
      <c r="B105" s="24">
        <v>1.2261271000000001E-2</v>
      </c>
      <c r="C105" s="24">
        <v>-1.6609848E-2</v>
      </c>
      <c r="D105" s="24">
        <v>-9.471953E-3</v>
      </c>
      <c r="E105" s="24">
        <v>1.5390158000000001E-2</v>
      </c>
      <c r="F105" s="24">
        <v>1.1850833999999999E-2</v>
      </c>
      <c r="G105" s="24">
        <v>3.4654616999999999E-2</v>
      </c>
      <c r="H105" s="24">
        <v>1.5281438999999999E-3</v>
      </c>
      <c r="I105" s="24">
        <v>5.5818199999999998E-2</v>
      </c>
      <c r="J105" s="24">
        <v>1.2331366999999999E-2</v>
      </c>
      <c r="K105" s="24">
        <v>1.9565821000000001E-2</v>
      </c>
      <c r="L105" s="24">
        <v>2.3936032999999999E-3</v>
      </c>
      <c r="M105" s="24">
        <v>-3.1622707999999999E-2</v>
      </c>
      <c r="N105" s="24">
        <v>-1.0386229E-2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45051</v>
      </c>
      <c r="B106" s="24">
        <v>2.9785633000000001E-3</v>
      </c>
      <c r="C106" s="24">
        <v>9.0948343000000001E-3</v>
      </c>
      <c r="D106" s="24">
        <v>2.7238606999999998E-2</v>
      </c>
      <c r="E106" s="24">
        <v>3.9830803999999997E-2</v>
      </c>
      <c r="F106" s="24">
        <v>2.5318622999999998E-2</v>
      </c>
      <c r="G106" s="24">
        <v>6.6331029999999999E-2</v>
      </c>
      <c r="H106" s="24">
        <v>3.3872485000000001E-2</v>
      </c>
      <c r="I106" s="24">
        <v>2.2062539999999999E-2</v>
      </c>
      <c r="J106" s="24">
        <v>1.2340545999999999E-2</v>
      </c>
      <c r="K106" s="24">
        <v>3.5751819999999997E-2</v>
      </c>
      <c r="L106" s="24">
        <v>9.3122719999999999E-3</v>
      </c>
      <c r="M106" s="24">
        <v>6.4451456000000004E-2</v>
      </c>
      <c r="N106" s="24">
        <v>4.9524426000000003E-2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45082</v>
      </c>
      <c r="B107" s="24">
        <v>-3.9992033999999996E-2</v>
      </c>
      <c r="C107" s="24">
        <v>-3.2188833E-2</v>
      </c>
      <c r="D107" s="24">
        <v>-3.4696758000000001E-2</v>
      </c>
      <c r="E107" s="24">
        <v>-3.6610185999999996E-2</v>
      </c>
      <c r="F107" s="24">
        <v>3.779602E-2</v>
      </c>
      <c r="G107" s="24">
        <v>-3.5926937999999999E-2</v>
      </c>
      <c r="H107" s="24">
        <v>-4.2798160000000002E-2</v>
      </c>
      <c r="I107" s="24">
        <v>9.913588000000001E-2</v>
      </c>
      <c r="J107" s="24">
        <v>3.5067796999999998E-2</v>
      </c>
      <c r="K107" s="24">
        <v>-5.1522912999999997E-2</v>
      </c>
      <c r="L107" s="24">
        <v>5.2046775999999998E-3</v>
      </c>
      <c r="M107" s="24">
        <v>-5.5974125999999999E-2</v>
      </c>
      <c r="N107" s="24">
        <v>-4.7812520000000004E-2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45112</v>
      </c>
      <c r="B108" s="24">
        <v>2.8756499999999997E-2</v>
      </c>
      <c r="C108" s="24">
        <v>1.5738844999999998E-2</v>
      </c>
      <c r="D108" s="24">
        <v>2.7252673999999998E-2</v>
      </c>
      <c r="E108" s="24">
        <v>1.0828614E-2</v>
      </c>
      <c r="F108" s="24">
        <v>3.799677E-3</v>
      </c>
      <c r="G108" s="24">
        <v>-8.0323814999999996E-3</v>
      </c>
      <c r="H108" s="24">
        <v>1.1934042E-3</v>
      </c>
      <c r="I108" s="24">
        <v>4.4769170000000004E-2</v>
      </c>
      <c r="J108" s="24">
        <v>4.1400313000000001E-2</v>
      </c>
      <c r="K108" s="24">
        <v>3.3573149999999996E-2</v>
      </c>
      <c r="L108" s="24">
        <v>1.977098E-2</v>
      </c>
      <c r="M108" s="24">
        <v>-1.7673969000000001E-2</v>
      </c>
      <c r="N108" s="24">
        <v>5.9506655000000006E-2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45142</v>
      </c>
      <c r="B109" s="24">
        <v>-2.1664321E-2</v>
      </c>
      <c r="C109" s="24">
        <v>-4.4482946E-4</v>
      </c>
      <c r="D109" s="24">
        <v>5.7470800000000005E-4</v>
      </c>
      <c r="E109" s="24">
        <v>9.6566680000000002E-3</v>
      </c>
      <c r="F109" s="24">
        <v>3.247738E-3</v>
      </c>
      <c r="G109" s="24">
        <v>2.1071076000000001E-2</v>
      </c>
      <c r="H109" s="24">
        <v>1.5698551999999998E-2</v>
      </c>
      <c r="I109" s="24">
        <v>4.7532319999999996E-3</v>
      </c>
      <c r="J109" s="24">
        <v>8.3045959999999992E-3</v>
      </c>
      <c r="K109" s="24">
        <v>7.6760053999999998E-3</v>
      </c>
      <c r="L109" s="24">
        <v>1.1201978E-2</v>
      </c>
      <c r="M109" s="24">
        <v>7.2548389999999999E-3</v>
      </c>
      <c r="N109" s="24">
        <v>1.9676328E-2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45174</v>
      </c>
      <c r="B110" s="24">
        <v>-7.2847660000000009E-2</v>
      </c>
      <c r="C110" s="24">
        <v>-1.8691599E-2</v>
      </c>
      <c r="D110" s="24">
        <v>-6.3182709999999994E-3</v>
      </c>
      <c r="E110" s="24">
        <v>-3.3297837000000004E-2</v>
      </c>
      <c r="F110" s="24">
        <v>4.6941042000000002E-3</v>
      </c>
      <c r="G110" s="24">
        <v>-2.8804839000000002E-2</v>
      </c>
      <c r="H110" s="24">
        <v>-1.9165337000000001E-2</v>
      </c>
      <c r="I110" s="24">
        <v>1.6207933000000001E-2</v>
      </c>
      <c r="J110" s="24">
        <v>5.4385660000000006E-3</v>
      </c>
      <c r="K110" s="24">
        <v>-3.1783519999999996E-2</v>
      </c>
      <c r="L110" s="24">
        <v>-6.1850905000000005E-2</v>
      </c>
      <c r="M110" s="24">
        <v>-4.3071149999999996E-2</v>
      </c>
      <c r="N110" s="24">
        <v>-1.6806722E-2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45204</v>
      </c>
      <c r="B111" s="24">
        <v>-3.3481716999999999E-3</v>
      </c>
      <c r="C111" s="24">
        <v>-4.3537380000000001E-2</v>
      </c>
      <c r="D111" s="24">
        <v>-6.1271667000000002E-2</v>
      </c>
      <c r="E111" s="24">
        <v>-5.7896732999999999E-2</v>
      </c>
      <c r="F111" s="24">
        <v>-4.5754789999999997E-2</v>
      </c>
      <c r="G111" s="24">
        <v>-4.4267359999999999E-2</v>
      </c>
      <c r="H111" s="24">
        <v>-1.9855022E-2</v>
      </c>
      <c r="I111" s="24">
        <v>-4.9889564999999997E-2</v>
      </c>
      <c r="J111" s="24">
        <v>-5.1696720000000002E-2</v>
      </c>
      <c r="K111" s="24">
        <v>-5.0732492999999997E-2</v>
      </c>
      <c r="L111" s="24">
        <v>-7.6752844000000001E-2</v>
      </c>
      <c r="M111" s="24">
        <v>-2.0623266999999997E-2</v>
      </c>
      <c r="N111" s="24">
        <v>-6.0145616999999998E-2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45233</v>
      </c>
      <c r="B112" s="24">
        <v>-7.6147914000000002E-3</v>
      </c>
      <c r="C112" s="24">
        <v>3.4139395000000003E-2</v>
      </c>
      <c r="D112" s="24">
        <v>4.0640353999999997E-2</v>
      </c>
      <c r="E112" s="24">
        <v>1.7114043000000002E-2</v>
      </c>
      <c r="F112" s="24">
        <v>4.6766876999999998E-2</v>
      </c>
      <c r="G112" s="24">
        <v>2.3150444E-4</v>
      </c>
      <c r="H112" s="24">
        <v>7.3955059999999996E-3</v>
      </c>
      <c r="I112" s="24">
        <v>2.5147080000000002E-2</v>
      </c>
      <c r="J112" s="24">
        <v>2.4004698000000001E-2</v>
      </c>
      <c r="K112" s="24">
        <v>1.8862486000000001E-2</v>
      </c>
      <c r="L112" s="24">
        <v>5.2491426000000001E-2</v>
      </c>
      <c r="M112" s="24">
        <v>1.6907572999999999E-2</v>
      </c>
      <c r="N112" s="24">
        <v>5.55743E-2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45265</v>
      </c>
      <c r="B113" s="24">
        <v>3.8140296999999997E-2</v>
      </c>
      <c r="C113" s="24">
        <v>2.4300814E-2</v>
      </c>
      <c r="D113" s="24">
        <v>3.9349198000000002E-2</v>
      </c>
      <c r="E113" s="24">
        <v>9.7131969999999998E-2</v>
      </c>
      <c r="F113" s="24">
        <v>3.2258033999999999E-4</v>
      </c>
      <c r="G113" s="24">
        <v>5.6726099999999995E-2</v>
      </c>
      <c r="H113" s="24">
        <v>3.2875896000000002E-2</v>
      </c>
      <c r="I113" s="24">
        <v>5.3248525000000005E-2</v>
      </c>
      <c r="J113" s="24">
        <v>5.0403713999999995E-2</v>
      </c>
      <c r="K113" s="24">
        <v>5.469835E-2</v>
      </c>
      <c r="L113" s="24">
        <v>6.9367169999999992E-2</v>
      </c>
      <c r="M113" s="24">
        <v>0.1061064</v>
      </c>
      <c r="N113" s="24">
        <v>5.2648425000000006E-2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45296</v>
      </c>
      <c r="B114" s="24">
        <v>5.9201360000000001E-2</v>
      </c>
      <c r="C114" s="24">
        <v>8.7303400000000003E-2</v>
      </c>
      <c r="D114" s="24">
        <v>4.9403430000000005E-2</v>
      </c>
      <c r="E114" s="24">
        <v>1.1903763000000001E-2</v>
      </c>
      <c r="F114" s="24">
        <v>3.8785219999999995E-2</v>
      </c>
      <c r="G114" s="24">
        <v>4.5135856000000002E-2</v>
      </c>
      <c r="H114" s="24">
        <v>3.7563920000000001E-2</v>
      </c>
      <c r="I114" s="24">
        <v>2.6998519999999998E-2</v>
      </c>
      <c r="J114" s="24">
        <v>2.8953909999999999E-2</v>
      </c>
      <c r="K114" s="24">
        <v>1.9362211000000001E-2</v>
      </c>
      <c r="L114" s="24">
        <v>2.3048997000000002E-2</v>
      </c>
      <c r="M114" s="24">
        <v>5.4659367E-2</v>
      </c>
      <c r="N114" s="24">
        <v>3.1646728999999998E-2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45327</v>
      </c>
      <c r="B115" s="24">
        <v>-3.2474340000000004E-2</v>
      </c>
      <c r="C115" s="24">
        <v>-1.8487334000000001E-2</v>
      </c>
      <c r="D115" s="24">
        <v>-1.5122353999999999E-2</v>
      </c>
      <c r="E115" s="24">
        <v>1.377821E-3</v>
      </c>
      <c r="F115" s="24">
        <v>4.1870000000000004E-2</v>
      </c>
      <c r="G115" s="24">
        <v>-1.0691881E-2</v>
      </c>
      <c r="H115" s="24">
        <v>-1.9500315000000001E-2</v>
      </c>
      <c r="I115" s="24">
        <v>7.9899190000000009E-2</v>
      </c>
      <c r="J115" s="24">
        <v>5.2637099999999999E-2</v>
      </c>
      <c r="K115" s="24">
        <v>8.4033010000000002E-3</v>
      </c>
      <c r="L115" s="24">
        <v>6.7847967000000009E-2</v>
      </c>
      <c r="M115" s="24">
        <v>-2.6553391999999999E-2</v>
      </c>
      <c r="N115" s="24">
        <v>-2.9760600000000001E-4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45356</v>
      </c>
      <c r="B116" s="24">
        <v>-2.5119066000000002E-2</v>
      </c>
      <c r="C116" s="24">
        <v>2.5256872E-2</v>
      </c>
      <c r="D116" s="24">
        <v>3.2384156999999997E-2</v>
      </c>
      <c r="E116" s="24">
        <v>5.3319573000000002E-2</v>
      </c>
      <c r="F116" s="24">
        <v>6.2093972999999997E-2</v>
      </c>
      <c r="G116" s="24">
        <v>-6.1452985000000002E-3</v>
      </c>
      <c r="H116" s="24">
        <v>1.9577384E-2</v>
      </c>
      <c r="I116" s="24">
        <v>1.7738342000000001E-2</v>
      </c>
      <c r="J116" s="24">
        <v>2.9702544000000001E-2</v>
      </c>
      <c r="K116" s="24">
        <v>4.6614530000000001E-2</v>
      </c>
      <c r="L116" s="24">
        <v>4.3668149999999996E-2</v>
      </c>
      <c r="M116" s="24">
        <v>7.310425999999999E-2</v>
      </c>
      <c r="N116" s="24">
        <v>7.5892925E-2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45387</v>
      </c>
      <c r="B117" s="24">
        <v>1.4882207000000001E-2</v>
      </c>
      <c r="C117" s="24">
        <v>2.5469659999999998E-2</v>
      </c>
      <c r="D117" s="24">
        <v>3.5424589999999999E-2</v>
      </c>
      <c r="E117" s="24">
        <v>2.3840666E-2</v>
      </c>
      <c r="F117" s="24">
        <v>-6.1166286E-3</v>
      </c>
      <c r="G117" s="24">
        <v>-6.3966509999999997E-3</v>
      </c>
      <c r="H117" s="24">
        <v>4.1145920000000002E-2</v>
      </c>
      <c r="I117" s="24">
        <v>1.1460543E-2</v>
      </c>
      <c r="J117" s="24">
        <v>2.5379179999999998E-2</v>
      </c>
      <c r="K117" s="24">
        <v>1.5675544999999999E-2</v>
      </c>
      <c r="L117" s="24">
        <v>4.0585876E-2</v>
      </c>
      <c r="M117" s="24">
        <v>1.6522646000000002E-2</v>
      </c>
      <c r="N117" s="24">
        <v>2.5449513999999999E-2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45415</v>
      </c>
      <c r="B118" s="24">
        <v>1.3132094999999998E-3</v>
      </c>
      <c r="C118" s="24">
        <v>-1.6286611999999999E-2</v>
      </c>
      <c r="D118" s="24">
        <v>-1.8803895000000001E-2</v>
      </c>
      <c r="E118" s="24">
        <v>-1.2759149000000001E-2</v>
      </c>
      <c r="F118" s="24">
        <v>-8.7305309999999997E-3</v>
      </c>
      <c r="G118" s="24">
        <v>-7.939874999999999E-3</v>
      </c>
      <c r="H118" s="24">
        <v>3.4543275999999998E-2</v>
      </c>
      <c r="I118" s="24">
        <v>-1.1328757E-2</v>
      </c>
      <c r="J118" s="24">
        <v>-1.3772309E-2</v>
      </c>
      <c r="K118" s="24">
        <v>-4.4096112E-3</v>
      </c>
      <c r="L118" s="24">
        <v>-9.8512770000000003E-3</v>
      </c>
      <c r="M118" s="24">
        <v>-1.3503373000000001E-2</v>
      </c>
      <c r="N118" s="24">
        <v>-2.9673576000000001E-3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45448</v>
      </c>
      <c r="B119" s="24">
        <v>4.5355199999999998E-2</v>
      </c>
      <c r="C119" s="24">
        <v>3.2698749999999999E-2</v>
      </c>
      <c r="D119" s="24">
        <v>7.1866509999999996E-3</v>
      </c>
      <c r="E119" s="24">
        <v>4.2972444999999998E-2</v>
      </c>
      <c r="F119" s="24">
        <v>2.887249E-4</v>
      </c>
      <c r="G119" s="24">
        <v>8.5875030000000005E-2</v>
      </c>
      <c r="H119" s="24">
        <v>2.5183916000000001E-2</v>
      </c>
      <c r="I119" s="24">
        <v>6.4411639999999992E-2</v>
      </c>
      <c r="J119" s="24">
        <v>4.5727370000000003E-2</v>
      </c>
      <c r="K119" s="24">
        <v>3.2972454999999998E-2</v>
      </c>
      <c r="L119" s="24">
        <v>6.4771533000000006E-2</v>
      </c>
      <c r="M119" s="24">
        <v>7.7566503999999994E-2</v>
      </c>
      <c r="N119" s="24">
        <v>5.1406980000000005E-2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45478</v>
      </c>
      <c r="B120" s="24">
        <v>-4.0481863E-2</v>
      </c>
      <c r="C120" s="24">
        <v>1.9485950000000002E-2</v>
      </c>
      <c r="D120" s="24">
        <v>3.5992859999999997E-3</v>
      </c>
      <c r="E120" s="24">
        <v>-6.1248539999999999E-3</v>
      </c>
      <c r="F120" s="24">
        <v>1.7362117999999999E-2</v>
      </c>
      <c r="G120" s="24">
        <v>-1.0750294000000001E-2</v>
      </c>
      <c r="H120" s="24">
        <v>-1.804471E-3</v>
      </c>
      <c r="I120" s="24">
        <v>7.211447E-2</v>
      </c>
      <c r="J120" s="24">
        <v>4.0701270000000005E-2</v>
      </c>
      <c r="K120" s="24">
        <v>-4.5016947000000002E-2</v>
      </c>
      <c r="L120" s="24">
        <v>-2.2178291999999998E-3</v>
      </c>
      <c r="M120" s="24">
        <v>-2.5716722000000001E-2</v>
      </c>
      <c r="N120" s="24">
        <v>-2.4811685E-2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45509</v>
      </c>
      <c r="B121" s="24">
        <v>-1.2955665999999999E-2</v>
      </c>
      <c r="C121" s="24">
        <v>-6.9739522999999998E-2</v>
      </c>
      <c r="D121" s="24">
        <v>-2.9239714E-2</v>
      </c>
      <c r="E121" s="24">
        <v>-5.5892706E-2</v>
      </c>
      <c r="F121" s="24">
        <v>-9.3339019999999995E-2</v>
      </c>
      <c r="G121" s="24">
        <v>3.289461E-3</v>
      </c>
      <c r="H121" s="24">
        <v>-2.7910948000000001E-2</v>
      </c>
      <c r="I121" s="24">
        <v>-0.12252098</v>
      </c>
      <c r="J121" s="24">
        <v>-6.7178725999999994E-2</v>
      </c>
      <c r="K121" s="24">
        <v>-5.5385470000000006E-2</v>
      </c>
      <c r="L121" s="24">
        <v>-0.10668730999999999</v>
      </c>
      <c r="M121" s="24">
        <v>-7.2620210000000004E-2</v>
      </c>
      <c r="N121" s="24">
        <v>-5.1379084999999998E-2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45540</v>
      </c>
      <c r="B122" s="24">
        <v>0.1081202</v>
      </c>
      <c r="C122" s="24">
        <v>0.102111225</v>
      </c>
      <c r="D122" s="24">
        <v>8.9266059999999994E-2</v>
      </c>
      <c r="E122" s="24">
        <v>9.1339590000000012E-2</v>
      </c>
      <c r="F122" s="24">
        <v>0.11272275999999999</v>
      </c>
      <c r="G122" s="24">
        <v>5.3688526E-2</v>
      </c>
      <c r="H122" s="24">
        <v>6.9605589999999995E-2</v>
      </c>
      <c r="I122" s="24">
        <v>5.8961389999999995E-2</v>
      </c>
      <c r="J122" s="24">
        <v>6.2294602000000004E-2</v>
      </c>
      <c r="K122" s="24">
        <v>5.4579854000000004E-2</v>
      </c>
      <c r="L122" s="24">
        <v>5.4521920000000001E-2</v>
      </c>
      <c r="M122" s="24">
        <v>7.2222232999999997E-2</v>
      </c>
      <c r="N122" s="50">
        <v>9.0364819999999998E-2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0.14774978999999999</v>
      </c>
      <c r="C126" s="24" cm="1">
        <f t="array" ref="C126">MAX(_xlfn._xlws.FILTER(C1:C122, ISNUMBER(C1:C122)))</f>
        <v>0.21531105</v>
      </c>
      <c r="D126" s="24" cm="1">
        <f t="array" ref="D126">MAX(_xlfn._xlws.FILTER(D1:D122, ISNUMBER(D1:D122)))</f>
        <v>0.14850068</v>
      </c>
      <c r="E126" s="24" cm="1">
        <f t="array" ref="E126">MAX(_xlfn._xlws.FILTER(E1:E122, ISNUMBER(E1:E122)))</f>
        <v>0.2402966</v>
      </c>
      <c r="F126" s="24" cm="1">
        <f t="array" ref="F126">MAX(_xlfn._xlws.FILTER(F1:F122, ISNUMBER(F1:F122)))</f>
        <v>0.11685264999999999</v>
      </c>
      <c r="G126" s="24" cm="1">
        <f t="array" ref="G126">MAX(_xlfn._xlws.FILTER(G1:G122, ISNUMBER(G1:G122)))</f>
        <v>8.8369730000000007E-2</v>
      </c>
      <c r="H126" s="24" cm="1">
        <f t="array" ref="H126">MAX(_xlfn._xlws.FILTER(H1:H122, ISNUMBER(H1:H122)))</f>
        <v>0.14675379</v>
      </c>
      <c r="I126" s="24" cm="1">
        <f t="array" ref="I126">MAX(_xlfn._xlws.FILTER(I1:I122, ISNUMBER(I1:I122)))</f>
        <v>0.18699895999999999</v>
      </c>
      <c r="J126" s="24" cm="1">
        <f t="array" ref="J126">MAX(_xlfn._xlws.FILTER(J1:J122, ISNUMBER(J1:J122)))</f>
        <v>0.15310847999999999</v>
      </c>
      <c r="K126" s="24" cm="1">
        <f t="array" ref="K126">MAX(_xlfn._xlws.FILTER(K1:K122, ISNUMBER(K1:K122)))</f>
        <v>0.21506739</v>
      </c>
      <c r="L126" s="24" cm="1">
        <f t="array" ref="L126">MAX(_xlfn._xlws.FILTER(L1:L122, ISNUMBER(L1:L122)))</f>
        <v>0.18475913999999999</v>
      </c>
      <c r="M126" s="24" cm="1">
        <f t="array" ref="M126">MAX(_xlfn._xlws.FILTER(M1:M122, ISNUMBER(M1:M122)))</f>
        <v>0.21221150000000003</v>
      </c>
      <c r="N126" s="24" cm="1">
        <f t="array" ref="N126">MAX(_xlfn._xlws.FILTER(N1:N122, ISNUMBER(N1:N122)))</f>
        <v>0.22103203000000002</v>
      </c>
    </row>
    <row r="127" spans="1:26" x14ac:dyDescent="0.35">
      <c r="A127" t="s">
        <v>85</v>
      </c>
      <c r="B127" s="24" cm="1">
        <f t="array" ref="B127">MIN(_xlfn._xlws.FILTER(B2:B122, ISNUMBER(B2:B122)))</f>
        <v>-0.19336604999999998</v>
      </c>
      <c r="C127" s="24" cm="1">
        <f t="array" ref="C127">MIN(_xlfn._xlws.FILTER(C2:C122, ISNUMBER(C2:C122)))</f>
        <v>-0.26438492000000002</v>
      </c>
      <c r="D127" s="24" cm="1">
        <f t="array" ref="D127">MIN(_xlfn._xlws.FILTER(D2:D122, ISNUMBER(D2:D122)))</f>
        <v>-0.24695336999999998</v>
      </c>
      <c r="E127" s="24" cm="1">
        <f t="array" ref="E127">MIN(_xlfn._xlws.FILTER(E2:E122, ISNUMBER(E2:E122)))</f>
        <v>-0.22230678999999998</v>
      </c>
      <c r="F127" s="24" cm="1">
        <f t="array" ref="F127">MIN(_xlfn._xlws.FILTER(F2:F122, ISNUMBER(F2:F122)))</f>
        <v>-0.12314069999999999</v>
      </c>
      <c r="G127" s="24" cm="1">
        <f t="array" ref="G127">MIN(_xlfn._xlws.FILTER(G2:G122, ISNUMBER(G2:G122)))</f>
        <v>-0.11241693</v>
      </c>
      <c r="H127" s="24" cm="1">
        <f t="array" ref="H127">MIN(_xlfn._xlws.FILTER(H2:H122, ISNUMBER(H2:H122)))</f>
        <v>-0.23429548</v>
      </c>
      <c r="I127" s="24" cm="1">
        <f t="array" ref="I127">MIN(_xlfn._xlws.FILTER(I2:I122, ISNUMBER(I2:I122)))</f>
        <v>-0.13320410000000002</v>
      </c>
      <c r="J127" s="24" cm="1">
        <f t="array" ref="J127">MIN(_xlfn._xlws.FILTER(J2:J122, ISNUMBER(J2:J122)))</f>
        <v>-0.17438776</v>
      </c>
      <c r="K127" s="24" cm="1">
        <f t="array" ref="K127">MIN(_xlfn._xlws.FILTER(K2:K122, ISNUMBER(K2:K122)))</f>
        <v>-0.25119942000000001</v>
      </c>
      <c r="L127" s="24" cm="1">
        <f t="array" ref="L127">MIN(_xlfn._xlws.FILTER(L2:L122, ISNUMBER(L2:L122)))</f>
        <v>-0.20148050000000001</v>
      </c>
      <c r="M127" s="24" cm="1">
        <f t="array" ref="M127">MIN(_xlfn._xlws.FILTER(M2:M122, ISNUMBER(M2:M122)))</f>
        <v>-0.21868855000000001</v>
      </c>
      <c r="N127" s="24" cm="1">
        <f t="array" ref="N127">MIN(_xlfn._xlws.FILTER(N2:N122, ISNUMBER(N2:N122)))</f>
        <v>-0.26519130000000002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13</v>
      </c>
      <c r="D129">
        <f>COUNTIF(D2:D122, "&lt;"&amp;Assumption!$E$50)</f>
        <v>12</v>
      </c>
      <c r="E129">
        <f>COUNTIF(E2:E122, "&lt;"&amp;Assumption!$E$50)</f>
        <v>19</v>
      </c>
      <c r="F129">
        <f>COUNTIF(F2:F122, "&lt;"&amp;Assumption!$E$50)</f>
        <v>11</v>
      </c>
      <c r="G129">
        <f>COUNTIF(G2:G122, "&lt;"&amp;Assumption!$E$50)</f>
        <v>13</v>
      </c>
      <c r="H129">
        <f>COUNTIF(H2:H122, "&lt;"&amp;Assumption!$E$50)</f>
        <v>16</v>
      </c>
      <c r="I129">
        <f>COUNTIF(I2:I122, "&lt;"&amp;Assumption!$E$50)</f>
        <v>18</v>
      </c>
      <c r="J129">
        <f>COUNTIF(J2:J122, "&lt;"&amp;Assumption!$E$50)</f>
        <v>11</v>
      </c>
      <c r="K129">
        <f>COUNTIF(K2:K122, "&lt;"&amp;Assumption!$E$50)</f>
        <v>17</v>
      </c>
      <c r="L129">
        <f>COUNTIF(L2:L122, "&lt;"&amp;Assumption!$E$50)</f>
        <v>18</v>
      </c>
      <c r="M129">
        <f>COUNTIF(M2:M122, "&lt;"&amp;Assumption!$E$50)</f>
        <v>19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0.10743801652892562</v>
      </c>
      <c r="C132" s="9">
        <f t="shared" si="2"/>
        <v>0.10743801652892562</v>
      </c>
      <c r="D132" s="9">
        <f t="shared" si="2"/>
        <v>9.9173553719008267E-2</v>
      </c>
      <c r="E132" s="9">
        <f t="shared" si="2"/>
        <v>0.15702479338842976</v>
      </c>
      <c r="F132" s="9">
        <f t="shared" si="2"/>
        <v>9.0909090909090912E-2</v>
      </c>
      <c r="G132" s="9">
        <f t="shared" si="2"/>
        <v>0.10743801652892562</v>
      </c>
      <c r="H132" s="9">
        <f t="shared" si="2"/>
        <v>0.13223140495867769</v>
      </c>
      <c r="I132" s="9">
        <f t="shared" si="2"/>
        <v>0.1487603305785124</v>
      </c>
      <c r="J132" s="9">
        <f t="shared" si="2"/>
        <v>9.0909090909090912E-2</v>
      </c>
      <c r="K132" s="9">
        <f t="shared" ref="K132:N132" si="3">K129/K130</f>
        <v>0.14049586776859505</v>
      </c>
      <c r="L132" s="9">
        <f t="shared" si="3"/>
        <v>0.1487603305785124</v>
      </c>
      <c r="M132" s="9">
        <f t="shared" si="3"/>
        <v>0.15702479338842976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0.98299999999999998</v>
      </c>
      <c r="C134" s="9" cm="1">
        <f t="array" ref="C134">_xlfn.PERCENTRANK.EXC(_xlfn._xlws.FILTER(C2:C122, ISNUMBER(C2:C122)),C122)</f>
        <v>0.95</v>
      </c>
      <c r="D134" s="9" cm="1">
        <f t="array" ref="D134">_xlfn.PERCENTRANK.EXC(_xlfn._xlws.FILTER(D2:D122, ISNUMBER(D2:D122)),D122)</f>
        <v>0.95899999999999996</v>
      </c>
      <c r="E134" s="9" cm="1">
        <f t="array" ref="E134">_xlfn.PERCENTRANK.EXC(_xlfn._xlws.FILTER(E2:E122, ISNUMBER(E2:E122)),E122)</f>
        <v>0.92600000000000005</v>
      </c>
      <c r="F134" s="9" cm="1">
        <f t="array" ref="F134">_xlfn.PERCENTRANK.EXC(_xlfn._xlws.FILTER(F2:F122, ISNUMBER(F2:F122)),F122)</f>
        <v>0.98299999999999998</v>
      </c>
      <c r="G134" s="9" cm="1">
        <f t="array" ref="G134">_xlfn.PERCENTRANK.EXC(_xlfn._xlws.FILTER(G2:G122, ISNUMBER(G2:G122)),G122)</f>
        <v>0.90100000000000002</v>
      </c>
      <c r="H134" s="9" cm="1">
        <f t="array" ref="H134">_xlfn.PERCENTRANK.EXC(_xlfn._xlws.FILTER(H2:H122, ISNUMBER(H2:H122)),H122)</f>
        <v>0.92600000000000005</v>
      </c>
      <c r="I134" s="9" cm="1">
        <f t="array" ref="I134">_xlfn.PERCENTRANK.EXC(_xlfn._xlws.FILTER(I2:I122, ISNUMBER(I2:I122)),I122)</f>
        <v>0.77</v>
      </c>
      <c r="J134" s="9" cm="1">
        <f t="array" ref="J134">_xlfn.PERCENTRANK.EXC(_xlfn._xlws.FILTER(J2:J122, ISNUMBER(J2:J122)),J122)</f>
        <v>0.91800000000000004</v>
      </c>
      <c r="K134" s="9" cm="1">
        <f t="array" ref="K134">_xlfn.PERCENTRANK.EXC(_xlfn._xlws.FILTER(K2:K122, ISNUMBER(K2:K122)),K122)</f>
        <v>0.85199999999999998</v>
      </c>
      <c r="L134" s="9" cm="1">
        <f t="array" ref="L134">_xlfn.PERCENTRANK.EXC(_xlfn._xlws.FILTER(L2:L122, ISNUMBER(L2:L122)),L122)</f>
        <v>0.81899999999999995</v>
      </c>
      <c r="M134" s="9" cm="1">
        <f t="array" ref="M134">_xlfn.PERCENTRANK.EXC(_xlfn._xlws.FILTER(M2:M122, ISNUMBER(M2:M122)),M122)</f>
        <v>0.86</v>
      </c>
      <c r="N134" s="9" cm="1">
        <f t="array" ref="N134">_xlfn.PERCENTRANK.EXC(_xlfn._xlws.FILTER(N2:N122, ISNUMBER(N2:N122)),N122)</f>
        <v>0.91800000000000004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0.76600000000000001</v>
      </c>
      <c r="C136" s="9" cm="1">
        <f t="array" ref="C136">_xlfn.PERCENTRANK.EXC(_xlfn._xlws.FILTER(C4:C125, ISNUMBER(C4:C125)),C113)</f>
        <v>0.65</v>
      </c>
      <c r="D136" s="9" cm="1">
        <f t="array" ref="D136">_xlfn.PERCENTRANK.EXC(_xlfn._xlws.FILTER(D4:D125, ISNUMBER(D4:D125)),D113)</f>
        <v>0.81599999999999995</v>
      </c>
      <c r="E136" s="9" cm="1">
        <f t="array" ref="E136">_xlfn.PERCENTRANK.EXC(_xlfn._xlws.FILTER(E4:E125, ISNUMBER(E4:E125)),E113)</f>
        <v>0.95</v>
      </c>
      <c r="F136" s="9" cm="1">
        <f t="array" ref="F136">_xlfn.PERCENTRANK.EXC(_xlfn._xlws.FILTER(F4:F125, ISNUMBER(F4:F125)),F113)</f>
        <v>0.39100000000000001</v>
      </c>
      <c r="G136" s="9" cm="1">
        <f t="array" ref="G136">_xlfn.PERCENTRANK.EXC(_xlfn._xlws.FILTER(G4:G125, ISNUMBER(G4:G125)),G113)</f>
        <v>0.92500000000000004</v>
      </c>
      <c r="H136" s="9" cm="1">
        <f t="array" ref="H136">_xlfn.PERCENTRANK.EXC(_xlfn._xlws.FILTER(H4:H125, ISNUMBER(H4:H125)),H113)</f>
        <v>0.72499999999999998</v>
      </c>
      <c r="I136" s="9" cm="1">
        <f t="array" ref="I136">_xlfn.PERCENTRANK.EXC(_xlfn._xlws.FILTER(I4:I125, ISNUMBER(I4:I125)),I113)</f>
        <v>0.73299999999999998</v>
      </c>
      <c r="J136" s="9" cm="1">
        <f t="array" ref="J136">_xlfn.PERCENTRANK.EXC(_xlfn._xlws.FILTER(J4:J125, ISNUMBER(J4:J125)),J113)</f>
        <v>0.85799999999999998</v>
      </c>
      <c r="K136" s="9" cm="1">
        <f t="array" ref="K136">_xlfn.PERCENTRANK.EXC(_xlfn._xlws.FILTER(K4:K125, ISNUMBER(K4:K125)),K113)</f>
        <v>0.85799999999999998</v>
      </c>
      <c r="L136" s="9" cm="1">
        <f t="array" ref="L136">_xlfn.PERCENTRANK.EXC(_xlfn._xlws.FILTER(L4:L125, ISNUMBER(L4:L125)),L113)</f>
        <v>0.89100000000000001</v>
      </c>
      <c r="M136" s="9" cm="1">
        <f t="array" ref="M136">_xlfn.PERCENTRANK.EXC(_xlfn._xlws.FILTER(M4:M125, ISNUMBER(M4:M125)),M113)</f>
        <v>0.93300000000000005</v>
      </c>
      <c r="N136" s="9" cm="1">
        <f t="array" ref="N136">_xlfn.PERCENTRANK.EXC(_xlfn._xlws.FILTER(N4:N125, ISNUMBER(N4:N125)),N113)</f>
        <v>0.79100000000000004</v>
      </c>
    </row>
    <row r="138" spans="1:17" x14ac:dyDescent="0.35">
      <c r="A138" t="s">
        <v>829</v>
      </c>
      <c r="B138">
        <f t="shared" ref="B138:J138" si="4">STDEV(B40:B122)</f>
        <v>5.3448256487874497E-2</v>
      </c>
      <c r="C138">
        <f t="shared" si="4"/>
        <v>6.1821995375225529E-2</v>
      </c>
      <c r="D138">
        <f t="shared" si="4"/>
        <v>5.3984045733061967E-2</v>
      </c>
      <c r="E138">
        <f t="shared" si="4"/>
        <v>6.8134640975314242E-2</v>
      </c>
      <c r="F138">
        <f t="shared" si="4"/>
        <v>4.5989281534303643E-2</v>
      </c>
      <c r="G138">
        <f t="shared" si="4"/>
        <v>4.2235315247002761E-2</v>
      </c>
      <c r="H138">
        <f t="shared" si="4"/>
        <v>5.3646050777140845E-2</v>
      </c>
      <c r="I138">
        <f t="shared" si="4"/>
        <v>6.4065319626849124E-2</v>
      </c>
      <c r="J138">
        <f t="shared" si="4"/>
        <v>4.9201788885207029E-2</v>
      </c>
      <c r="K138">
        <f t="shared" ref="K138:N138" si="5">STDEV(K40:K122)</f>
        <v>6.3736784568171209E-2</v>
      </c>
      <c r="L138">
        <f t="shared" si="5"/>
        <v>6.6684486110492047E-2</v>
      </c>
      <c r="M138">
        <f t="shared" si="5"/>
        <v>7.3093924334252783E-2</v>
      </c>
      <c r="N138">
        <f t="shared" si="5"/>
        <v>6.9452056716884911E-2</v>
      </c>
    </row>
    <row r="139" spans="1:17" x14ac:dyDescent="0.35">
      <c r="A139" t="s">
        <v>830</v>
      </c>
      <c r="B139" s="74">
        <f t="shared" ref="B139:J139" si="6">B138*SQRT(12)</f>
        <v>0.18515019162594301</v>
      </c>
      <c r="C139" s="74">
        <f t="shared" si="6"/>
        <v>0.21415767403035754</v>
      </c>
      <c r="D139" s="74">
        <f t="shared" si="6"/>
        <v>0.18700622001557035</v>
      </c>
      <c r="E139" s="74">
        <f t="shared" si="6"/>
        <v>0.23602531984941708</v>
      </c>
      <c r="F139" s="74">
        <f t="shared" si="6"/>
        <v>0.15931154444200615</v>
      </c>
      <c r="G139" s="74">
        <f t="shared" si="6"/>
        <v>0.14630742376299449</v>
      </c>
      <c r="H139" s="74">
        <f t="shared" si="6"/>
        <v>0.18583537114285559</v>
      </c>
      <c r="I139" s="74">
        <f t="shared" si="6"/>
        <v>0.22192877719368453</v>
      </c>
      <c r="J139" s="74">
        <f t="shared" si="6"/>
        <v>0.17043999634491247</v>
      </c>
      <c r="K139" s="74">
        <f t="shared" ref="K139:N139" si="7">K138*SQRT(12)</f>
        <v>0.22079069836628898</v>
      </c>
      <c r="L139" s="74">
        <f t="shared" si="7"/>
        <v>0.23100183603998664</v>
      </c>
      <c r="M139" s="74">
        <f t="shared" si="7"/>
        <v>0.25320478134304186</v>
      </c>
      <c r="N139" s="74">
        <f t="shared" si="7"/>
        <v>0.24058898184759994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41887</v>
      </c>
      <c r="B2" s="7" cm="1">
        <f t="array" ref="B2:B122">_xll.FDS(B1,"P_PRICE_RETURNS_PR('52W',2,-10AY,0,AM)")</f>
        <v>21.643913000000001</v>
      </c>
      <c r="C2" s="7" cm="1">
        <f t="array" ref="C2:C122">_xll.FDS(C1,"P_PRICE_RETURNS_PR('52W',2,-10AY,0,AM)")</f>
        <v>16.215492000000001</v>
      </c>
      <c r="D2" s="7" cm="1">
        <f t="array" ref="D2:D122">_xll.FDS(D1,"P_PRICE_RETURNS_PR('52W',2,-10AY,0,AM)")</f>
        <v>20.161771999999999</v>
      </c>
      <c r="E2" s="7" cm="1">
        <f t="array" ref="E2:E122">_xll.FDS(E1,"P_PRICE_RETURNS_PR('52W',2,-10AY,0,AM)")</f>
        <v>15.853489</v>
      </c>
      <c r="F2" s="7" cm="1">
        <f t="array" ref="F2:F122">_xll.FDS(F1,"P_PRICE_RETURNS_PR('52W',2,-10AY,0,AM)")</f>
        <v>6.4640044999999997</v>
      </c>
      <c r="G2" s="7" cm="1">
        <f t="array" ref="G2:G122">_xll.FDS(G1,"P_PRICE_RETURNS_PR('52W',2,-10AY,0,AM)")</f>
        <v>15.834569999999999</v>
      </c>
      <c r="H2" s="7" cm="1">
        <f t="array" ref="H2:H122">_xll.FDS(H1,"P_PRICE_RETURNS_PR('52W',2,-10AY,0,AM)")</f>
        <v>12.805653</v>
      </c>
      <c r="I2" s="7" cm="1">
        <f t="array" ref="I2:I122">_xll.FDS(I1,"P_PRICE_RETURNS_PR('52W',2,-10AY,0,AM)")</f>
        <v>31.996464</v>
      </c>
      <c r="J2" s="7" cm="1">
        <f t="array" ref="J2:J122">_xll.FDS(J1,"P_PRICE_RETURNS_PR('52W',2,-10AY,0,AM)")</f>
        <v>23.562145000000001</v>
      </c>
      <c r="K2" s="158" cm="1">
        <f t="array" ref="K2:K122">_xll.FDS(K1,"P_PRICE_RETURNS_PR('52W',2,-10AY,0,AM)")</f>
        <v>13.230537999999999</v>
      </c>
      <c r="L2" s="158" cm="1">
        <f t="array" ref="L2:L122">_xll.FDS(L1,"P_PRICE_RETURNS_PR('52W',2,-10AY,0,AM)")</f>
        <v>11.073864</v>
      </c>
      <c r="M2" s="158" cm="1">
        <f t="array" ref="M2:M122">_xll.FDS(M1,"P_PRICE_RETURNS_PR('52W',2,-10AY,0,AM)")</f>
        <v>6.3528060000000002</v>
      </c>
      <c r="N2" s="158" cm="1">
        <f t="array" ref="N2:N122">_xll.FDS(N1,"P_PRICE_RETURNS_PR('52W',2,-10AY,0,AM)")</f>
        <v>26.841759</v>
      </c>
    </row>
    <row r="3" spans="1:14" x14ac:dyDescent="0.35">
      <c r="A3" s="2">
        <v>41915</v>
      </c>
      <c r="B3" s="40">
        <v>3.2989383000000001</v>
      </c>
      <c r="C3" s="40">
        <v>-1.6106427000000001</v>
      </c>
      <c r="D3" s="40">
        <v>9.7358589999999996</v>
      </c>
      <c r="E3" s="40">
        <v>-1.3759732</v>
      </c>
      <c r="F3" s="40">
        <v>-0.43292641999999998</v>
      </c>
      <c r="G3" s="40">
        <v>3.9068103000000001</v>
      </c>
      <c r="H3" s="40">
        <v>2.7851940000000002</v>
      </c>
      <c r="I3" s="40">
        <v>26.545883</v>
      </c>
      <c r="J3" s="40">
        <v>19.519089999999998</v>
      </c>
      <c r="K3" s="47">
        <v>-2.1363854</v>
      </c>
      <c r="L3" s="47">
        <v>0.26315450000000001</v>
      </c>
      <c r="M3" s="47">
        <v>-3.1404912</v>
      </c>
      <c r="N3" s="47">
        <v>5.4812669999999999</v>
      </c>
    </row>
    <row r="4" spans="1:14" x14ac:dyDescent="0.35">
      <c r="A4" s="2">
        <v>41948</v>
      </c>
      <c r="B4" s="40">
        <v>2.410698</v>
      </c>
      <c r="C4" s="40">
        <v>-3.6493897</v>
      </c>
      <c r="D4" s="40">
        <v>2.7864575</v>
      </c>
      <c r="E4" s="40">
        <v>-5.1442680000000003</v>
      </c>
      <c r="F4" s="40">
        <v>2.0271659999999998</v>
      </c>
      <c r="G4" s="40">
        <v>4.3021083000000004</v>
      </c>
      <c r="H4" s="40">
        <v>-1.2990235999999999</v>
      </c>
      <c r="I4" s="40">
        <v>23.902785999999999</v>
      </c>
      <c r="J4" s="40">
        <v>17.019880000000001</v>
      </c>
      <c r="K4" s="47">
        <v>-5.4572105000000004</v>
      </c>
      <c r="L4" s="47">
        <v>-2.1111070000000001</v>
      </c>
      <c r="M4" s="47">
        <v>0.89046955000000005</v>
      </c>
      <c r="N4" s="47">
        <v>-3.6595762000000001</v>
      </c>
    </row>
    <row r="5" spans="1:14" x14ac:dyDescent="0.35">
      <c r="A5" s="2">
        <v>41978</v>
      </c>
      <c r="B5" s="40">
        <v>11.394954</v>
      </c>
      <c r="C5" s="40">
        <v>-1.531744</v>
      </c>
      <c r="D5" s="40">
        <v>4.9914836999999999</v>
      </c>
      <c r="E5" s="40">
        <v>-1.3443947000000001</v>
      </c>
      <c r="F5" s="40">
        <v>1.0844231</v>
      </c>
      <c r="G5" s="40">
        <v>6.8497539999999999</v>
      </c>
      <c r="H5" s="40">
        <v>1.3268352000000001</v>
      </c>
      <c r="I5" s="40">
        <v>25.243842999999998</v>
      </c>
      <c r="J5" s="40">
        <v>18.498325000000001</v>
      </c>
      <c r="K5" s="47">
        <v>-0.26767849999999999</v>
      </c>
      <c r="L5" s="47">
        <v>3.8391112999999999</v>
      </c>
      <c r="M5" s="47">
        <v>2.3420215</v>
      </c>
      <c r="N5" s="47">
        <v>3.7394881</v>
      </c>
    </row>
    <row r="6" spans="1:14" x14ac:dyDescent="0.35">
      <c r="A6" s="2">
        <v>42009</v>
      </c>
      <c r="B6" s="40">
        <v>9.6058369999999993</v>
      </c>
      <c r="C6" s="40">
        <v>-6.0538530000000002</v>
      </c>
      <c r="D6" s="40">
        <v>-1.4667391999999999</v>
      </c>
      <c r="E6" s="40">
        <v>-12.361651</v>
      </c>
      <c r="F6" s="40">
        <v>-6.1438620000000004</v>
      </c>
      <c r="G6" s="40">
        <v>-2.1673619999999998</v>
      </c>
      <c r="H6" s="40">
        <v>-9.7100080000000002</v>
      </c>
      <c r="I6" s="40">
        <v>18.862295</v>
      </c>
      <c r="J6" s="40">
        <v>12.474716000000001</v>
      </c>
      <c r="K6" s="47">
        <v>-11.937493</v>
      </c>
      <c r="L6" s="47">
        <v>-7.799804</v>
      </c>
      <c r="M6" s="47">
        <v>-9.0700149999999997</v>
      </c>
      <c r="N6" s="47">
        <v>-14.093332999999999</v>
      </c>
    </row>
    <row r="7" spans="1:14" x14ac:dyDescent="0.35">
      <c r="A7" s="2">
        <v>42040</v>
      </c>
      <c r="B7" s="40">
        <v>11.005533</v>
      </c>
      <c r="C7" s="40">
        <v>5.1678300000000004</v>
      </c>
      <c r="D7" s="40">
        <v>2.6112555999999998</v>
      </c>
      <c r="E7" s="40">
        <v>0.77401399999999998</v>
      </c>
      <c r="F7" s="40">
        <v>6.9185733999999997</v>
      </c>
      <c r="G7" s="40">
        <v>4.4133424999999997</v>
      </c>
      <c r="H7" s="40">
        <v>1.7292380000000001</v>
      </c>
      <c r="I7" s="40">
        <v>24.392426</v>
      </c>
      <c r="J7" s="40">
        <v>19.966042000000002</v>
      </c>
      <c r="K7" s="47">
        <v>-0.14879703999999999</v>
      </c>
      <c r="L7" s="47">
        <v>2.7324438</v>
      </c>
      <c r="M7" s="47">
        <v>0.18789768000000001</v>
      </c>
      <c r="N7" s="47">
        <v>-5.8559837000000003</v>
      </c>
    </row>
    <row r="8" spans="1:14" x14ac:dyDescent="0.35">
      <c r="A8" s="2">
        <v>42068</v>
      </c>
      <c r="B8" s="40">
        <v>3.6319493999999999</v>
      </c>
      <c r="C8" s="40">
        <v>-2.4709344</v>
      </c>
      <c r="D8" s="40">
        <v>-3.5661876000000001</v>
      </c>
      <c r="E8" s="40">
        <v>-3.6321938</v>
      </c>
      <c r="F8" s="40">
        <v>8.5864659999999997</v>
      </c>
      <c r="G8" s="40">
        <v>-0.88927745999999996</v>
      </c>
      <c r="H8" s="40">
        <v>-4.0437219999999998</v>
      </c>
      <c r="I8" s="40">
        <v>20.634115000000001</v>
      </c>
      <c r="J8" s="40">
        <v>14.284552</v>
      </c>
      <c r="K8" s="47">
        <v>-6.3891830000000001</v>
      </c>
      <c r="L8" s="47">
        <v>2.5847554000000001</v>
      </c>
      <c r="M8" s="47">
        <v>-2.6742697</v>
      </c>
      <c r="N8" s="47">
        <v>-10.938311000000001</v>
      </c>
    </row>
    <row r="9" spans="1:14" x14ac:dyDescent="0.35">
      <c r="A9" s="2">
        <v>42096</v>
      </c>
      <c r="B9" s="40">
        <v>0.28384924</v>
      </c>
      <c r="C9" s="40">
        <v>-7.1191072000000002</v>
      </c>
      <c r="D9" s="40">
        <v>-5.4311695000000002</v>
      </c>
      <c r="E9" s="40">
        <v>-1.9275844</v>
      </c>
      <c r="F9" s="40">
        <v>12.14695</v>
      </c>
      <c r="G9" s="40">
        <v>0.28125048000000002</v>
      </c>
      <c r="H9" s="40">
        <v>-5.8742704000000003</v>
      </c>
      <c r="I9" s="40">
        <v>18.836200000000002</v>
      </c>
      <c r="J9" s="40">
        <v>11.4277</v>
      </c>
      <c r="K9" s="47">
        <v>-7.0757684999999997</v>
      </c>
      <c r="L9" s="47">
        <v>0.70918800000000004</v>
      </c>
      <c r="M9" s="47">
        <v>-5.0725579999999999</v>
      </c>
      <c r="N9" s="47">
        <v>-12.893075</v>
      </c>
    </row>
    <row r="10" spans="1:14" x14ac:dyDescent="0.35">
      <c r="A10" s="2">
        <v>42129</v>
      </c>
      <c r="B10" s="40">
        <v>-2.5773584999999999</v>
      </c>
      <c r="C10" s="40">
        <v>-6.8672237000000003</v>
      </c>
      <c r="D10" s="40">
        <v>-3.0489028</v>
      </c>
      <c r="E10" s="40">
        <v>-4.5089540000000001</v>
      </c>
      <c r="F10" s="40">
        <v>16.327929999999999</v>
      </c>
      <c r="G10" s="40">
        <v>2.1810054999999999</v>
      </c>
      <c r="H10" s="40">
        <v>-6.1741169999999999</v>
      </c>
      <c r="I10" s="40">
        <v>23.528099999999998</v>
      </c>
      <c r="J10" s="40">
        <v>13.033522</v>
      </c>
      <c r="K10" s="47">
        <v>-7.680917</v>
      </c>
      <c r="L10" s="47">
        <v>3.7878752000000002</v>
      </c>
      <c r="M10" s="47">
        <v>-4.7668100000000004</v>
      </c>
      <c r="N10" s="47">
        <v>-14.016449</v>
      </c>
    </row>
    <row r="11" spans="1:14" x14ac:dyDescent="0.35">
      <c r="A11" s="2">
        <v>42160</v>
      </c>
      <c r="B11" s="40">
        <v>-4.6984490000000001</v>
      </c>
      <c r="C11" s="40">
        <v>-14.881206000000001</v>
      </c>
      <c r="D11" s="40">
        <v>-8.1466379999999994</v>
      </c>
      <c r="E11" s="40">
        <v>-8.8329199999999997</v>
      </c>
      <c r="F11" s="40">
        <v>11.138773</v>
      </c>
      <c r="G11" s="40">
        <v>0.76136590000000004</v>
      </c>
      <c r="H11" s="40">
        <v>-6.9701789999999999</v>
      </c>
      <c r="I11" s="40">
        <v>19.745922</v>
      </c>
      <c r="J11" s="40">
        <v>9.9844340000000003</v>
      </c>
      <c r="K11" s="47">
        <v>-9.8029080000000004</v>
      </c>
      <c r="L11" s="47">
        <v>1.6797542999999999</v>
      </c>
      <c r="M11" s="47">
        <v>-4.5944032999999997</v>
      </c>
      <c r="N11" s="47">
        <v>-13.433552000000001</v>
      </c>
    </row>
    <row r="12" spans="1:14" x14ac:dyDescent="0.35">
      <c r="A12" s="2">
        <v>42187</v>
      </c>
      <c r="B12" s="40">
        <v>-12.836796</v>
      </c>
      <c r="C12" s="40">
        <v>-14.640504</v>
      </c>
      <c r="D12" s="40">
        <v>-15.785461</v>
      </c>
      <c r="E12" s="40">
        <v>-9.2121960000000005</v>
      </c>
      <c r="F12" s="40">
        <v>6.7215920000000002</v>
      </c>
      <c r="G12" s="40">
        <v>-1.6312002999999999</v>
      </c>
      <c r="H12" s="40">
        <v>-9.8944010000000002</v>
      </c>
      <c r="I12" s="40">
        <v>14.729749999999999</v>
      </c>
      <c r="J12" s="40">
        <v>7.1738359999999997</v>
      </c>
      <c r="K12" s="47">
        <v>-9.4789739999999991</v>
      </c>
      <c r="L12" s="47">
        <v>1.3664007</v>
      </c>
      <c r="M12" s="47">
        <v>-7.0961832999999999</v>
      </c>
      <c r="N12" s="47">
        <v>-13.228624999999999</v>
      </c>
    </row>
    <row r="13" spans="1:14" x14ac:dyDescent="0.35">
      <c r="A13" s="2">
        <v>42221</v>
      </c>
      <c r="B13" s="40">
        <v>-8.6722739999999998</v>
      </c>
      <c r="C13" s="40">
        <v>-15.2052765</v>
      </c>
      <c r="D13" s="40">
        <v>-17.98039</v>
      </c>
      <c r="E13" s="40">
        <v>3.6767006000000002</v>
      </c>
      <c r="F13" s="40">
        <v>10.675276</v>
      </c>
      <c r="G13" s="40">
        <v>7.0524215999999997</v>
      </c>
      <c r="H13" s="40">
        <v>-4.2338849999999999</v>
      </c>
      <c r="I13" s="40">
        <v>19.943047</v>
      </c>
      <c r="J13" s="40">
        <v>11.553121000000001</v>
      </c>
      <c r="K13" s="47">
        <v>3.0902386000000002</v>
      </c>
      <c r="L13" s="47">
        <v>13.727486000000001</v>
      </c>
      <c r="M13" s="47">
        <v>-1.7826796</v>
      </c>
      <c r="N13" s="47">
        <v>0.97168684000000005</v>
      </c>
    </row>
    <row r="14" spans="1:14" x14ac:dyDescent="0.35">
      <c r="A14" s="2">
        <v>42251</v>
      </c>
      <c r="B14" s="40">
        <v>-18.822787999999999</v>
      </c>
      <c r="C14" s="40">
        <v>-31.930900000000001</v>
      </c>
      <c r="D14" s="40">
        <v>-27.210014000000001</v>
      </c>
      <c r="E14" s="40">
        <v>-10.846418</v>
      </c>
      <c r="F14" s="40">
        <v>-2.3050785</v>
      </c>
      <c r="G14" s="40">
        <v>-5.4431019999999997</v>
      </c>
      <c r="H14" s="40">
        <v>-16.781504000000002</v>
      </c>
      <c r="I14" s="40">
        <v>3.8896202999999998</v>
      </c>
      <c r="J14" s="40">
        <v>-1.9180060000000001</v>
      </c>
      <c r="K14" s="47">
        <v>-10.727442</v>
      </c>
      <c r="L14" s="47">
        <v>-2.4596930000000001</v>
      </c>
      <c r="M14" s="47">
        <v>-8.7947729999999993</v>
      </c>
      <c r="N14" s="47">
        <v>-10.47247</v>
      </c>
    </row>
    <row r="15" spans="1:14" x14ac:dyDescent="0.35">
      <c r="A15" s="2">
        <v>42282</v>
      </c>
      <c r="B15" s="40">
        <v>-9.4635069999999999</v>
      </c>
      <c r="C15" s="40">
        <v>-17.362309</v>
      </c>
      <c r="D15" s="40">
        <v>-19.539898000000001</v>
      </c>
      <c r="E15" s="40">
        <v>-4.8135519999999996</v>
      </c>
      <c r="F15" s="40">
        <v>4.9639819999999997</v>
      </c>
      <c r="G15" s="40">
        <v>1.9678354</v>
      </c>
      <c r="H15" s="40">
        <v>-5.7269154000000002</v>
      </c>
      <c r="I15" s="40">
        <v>8.6291679999999999</v>
      </c>
      <c r="J15" s="40">
        <v>3.036797</v>
      </c>
      <c r="K15" s="47">
        <v>3.9267539999999997E-2</v>
      </c>
      <c r="L15" s="47">
        <v>4.3693065999999998</v>
      </c>
      <c r="M15" s="47">
        <v>-2.1983324999999998</v>
      </c>
      <c r="N15" s="47">
        <v>0.97608565999999997</v>
      </c>
    </row>
    <row r="16" spans="1:14" x14ac:dyDescent="0.35">
      <c r="A16" s="2">
        <v>42313</v>
      </c>
      <c r="B16" s="40">
        <v>-3.736961</v>
      </c>
      <c r="C16" s="40">
        <v>-19.758474</v>
      </c>
      <c r="D16" s="40">
        <v>-17.555803000000001</v>
      </c>
      <c r="E16" s="40">
        <v>1.32128</v>
      </c>
      <c r="F16" s="40">
        <v>6.8556904999999997</v>
      </c>
      <c r="G16" s="40">
        <v>1.1826992000000001</v>
      </c>
      <c r="H16" s="40">
        <v>-4.7793029999999996</v>
      </c>
      <c r="I16" s="40">
        <v>14.383817000000001</v>
      </c>
      <c r="J16" s="40">
        <v>5.9624313999999998</v>
      </c>
      <c r="K16" s="47">
        <v>5.6807280000000002</v>
      </c>
      <c r="L16" s="47">
        <v>7.2569730000000003</v>
      </c>
      <c r="M16" s="47">
        <v>-3.4198165</v>
      </c>
      <c r="N16" s="47">
        <v>2.6104449999999999</v>
      </c>
    </row>
    <row r="17" spans="1:14" x14ac:dyDescent="0.35">
      <c r="A17" s="2">
        <v>42342</v>
      </c>
      <c r="B17" s="40">
        <v>-3.8832843000000001</v>
      </c>
      <c r="C17" s="40">
        <v>-12.891959999999999</v>
      </c>
      <c r="D17" s="40">
        <v>-19.893826000000001</v>
      </c>
      <c r="E17" s="40">
        <v>-3.8689136999999998</v>
      </c>
      <c r="F17" s="40">
        <v>6.9516179999999999</v>
      </c>
      <c r="G17" s="40">
        <v>-2.2881507999999999</v>
      </c>
      <c r="H17" s="40">
        <v>-7.2867927999999997</v>
      </c>
      <c r="I17" s="40">
        <v>10.454129999999999</v>
      </c>
      <c r="J17" s="40">
        <v>2.9873967000000001</v>
      </c>
      <c r="K17" s="47">
        <v>-1.1477470000000001</v>
      </c>
      <c r="L17" s="47">
        <v>0.46011210000000002</v>
      </c>
      <c r="M17" s="47">
        <v>-4.1704835999999998</v>
      </c>
      <c r="N17" s="47">
        <v>2.4690032</v>
      </c>
    </row>
    <row r="18" spans="1:14" x14ac:dyDescent="0.35">
      <c r="A18" s="2">
        <v>42374</v>
      </c>
      <c r="B18" s="40">
        <v>-2.8338074999999998</v>
      </c>
      <c r="C18" s="40">
        <v>-11.405873</v>
      </c>
      <c r="D18" s="40">
        <v>-22.847439000000001</v>
      </c>
      <c r="E18" s="40">
        <v>-2.167046</v>
      </c>
      <c r="F18" s="40">
        <v>9.8771930000000001</v>
      </c>
      <c r="G18" s="40">
        <v>0.77571869999999998</v>
      </c>
      <c r="H18" s="40">
        <v>-5.5098057000000003</v>
      </c>
      <c r="I18" s="40">
        <v>8.8705429999999996</v>
      </c>
      <c r="J18" s="40">
        <v>1.8790483</v>
      </c>
      <c r="K18" s="47">
        <v>1.8453478999999999</v>
      </c>
      <c r="L18" s="47">
        <v>3.3056974000000001</v>
      </c>
      <c r="M18" s="47">
        <v>-4.9223127</v>
      </c>
      <c r="N18" s="47">
        <v>6.4864873999999997</v>
      </c>
    </row>
    <row r="19" spans="1:14" x14ac:dyDescent="0.35">
      <c r="A19" s="2">
        <v>42405</v>
      </c>
      <c r="B19" s="40">
        <v>-7.3734403000000004</v>
      </c>
      <c r="C19" s="40">
        <v>-21.787952000000001</v>
      </c>
      <c r="D19" s="40">
        <v>-23.167293999999998</v>
      </c>
      <c r="E19" s="40">
        <v>-17.719094999999999</v>
      </c>
      <c r="F19" s="40">
        <v>-5.6564864999999998</v>
      </c>
      <c r="G19" s="40">
        <v>-9.9623380000000008</v>
      </c>
      <c r="H19" s="40">
        <v>-17.347252000000001</v>
      </c>
      <c r="I19" s="40">
        <v>-4.4689535999999999</v>
      </c>
      <c r="J19" s="40">
        <v>-6.9173098</v>
      </c>
      <c r="K19" s="47">
        <v>-10.696441</v>
      </c>
      <c r="L19" s="47">
        <v>-4.9865065</v>
      </c>
      <c r="M19" s="47">
        <v>-14.976763999999999</v>
      </c>
      <c r="N19" s="47">
        <v>-17.639668</v>
      </c>
    </row>
    <row r="20" spans="1:14" x14ac:dyDescent="0.35">
      <c r="A20" s="2">
        <v>42433</v>
      </c>
      <c r="B20" s="40">
        <v>-2.1920739999999999</v>
      </c>
      <c r="C20" s="40">
        <v>-14.942569000000001</v>
      </c>
      <c r="D20" s="40">
        <v>-17.161304000000001</v>
      </c>
      <c r="E20" s="40">
        <v>-15.070605</v>
      </c>
      <c r="F20" s="40">
        <v>-4.8743067</v>
      </c>
      <c r="G20" s="40">
        <v>-9.4113589999999991</v>
      </c>
      <c r="H20" s="40">
        <v>-14.261234</v>
      </c>
      <c r="I20" s="40">
        <v>-1.5673637</v>
      </c>
      <c r="J20" s="40">
        <v>-2.6772081999999999</v>
      </c>
      <c r="K20" s="47">
        <v>-7.8093886000000001</v>
      </c>
      <c r="L20" s="47">
        <v>-5.7332096000000003</v>
      </c>
      <c r="M20" s="47">
        <v>-13.995302000000001</v>
      </c>
      <c r="N20" s="47">
        <v>-16.571290000000001</v>
      </c>
    </row>
    <row r="21" spans="1:14" x14ac:dyDescent="0.35">
      <c r="A21" s="2">
        <v>42465</v>
      </c>
      <c r="B21" s="40">
        <v>4.0813565000000001</v>
      </c>
      <c r="C21" s="40">
        <v>-15.69975</v>
      </c>
      <c r="D21" s="40">
        <v>-14.681321000000001</v>
      </c>
      <c r="E21" s="40">
        <v>-16.813744</v>
      </c>
      <c r="F21" s="40">
        <v>-13.1235485</v>
      </c>
      <c r="G21" s="40">
        <v>-11.027193</v>
      </c>
      <c r="H21" s="40">
        <v>-12.959569999999999</v>
      </c>
      <c r="I21" s="40">
        <v>4.7060370000000002</v>
      </c>
      <c r="J21" s="40">
        <v>1.0424376</v>
      </c>
      <c r="K21" s="47">
        <v>-9.8510449999999992</v>
      </c>
      <c r="L21" s="47">
        <v>-5.3505839999999996</v>
      </c>
      <c r="M21" s="47">
        <v>-11.677975</v>
      </c>
      <c r="N21" s="47">
        <v>-22.197533</v>
      </c>
    </row>
    <row r="22" spans="1:14" x14ac:dyDescent="0.35">
      <c r="A22" s="2">
        <v>42495</v>
      </c>
      <c r="B22" s="40">
        <v>7.9665660000000003</v>
      </c>
      <c r="C22" s="40">
        <v>-12.143504999999999</v>
      </c>
      <c r="D22" s="40">
        <v>-14.943343</v>
      </c>
      <c r="E22" s="40">
        <v>-11.617106</v>
      </c>
      <c r="F22" s="40">
        <v>-9.4160920000000008</v>
      </c>
      <c r="G22" s="40">
        <v>-12.548757</v>
      </c>
      <c r="H22" s="40">
        <v>-13.508349000000001</v>
      </c>
      <c r="I22" s="40">
        <v>-1.1959850999999999</v>
      </c>
      <c r="J22" s="40">
        <v>0.23196936000000001</v>
      </c>
      <c r="K22" s="47">
        <v>-8.380312</v>
      </c>
      <c r="L22" s="47">
        <v>-4.8765299999999998</v>
      </c>
      <c r="M22" s="47">
        <v>-10.097379</v>
      </c>
      <c r="N22" s="47">
        <v>-17.611635</v>
      </c>
    </row>
    <row r="23" spans="1:14" x14ac:dyDescent="0.35">
      <c r="A23" s="2">
        <v>42524</v>
      </c>
      <c r="B23" s="40">
        <v>16.923582</v>
      </c>
      <c r="C23" s="40">
        <v>-7.2332200000000002</v>
      </c>
      <c r="D23" s="40">
        <v>-8.6552089999999993</v>
      </c>
      <c r="E23" s="40">
        <v>-10.647945999999999</v>
      </c>
      <c r="F23" s="40">
        <v>-9.5582250000000002</v>
      </c>
      <c r="G23" s="40">
        <v>-10.641277000000001</v>
      </c>
      <c r="H23" s="40">
        <v>-12.084693</v>
      </c>
      <c r="I23" s="40">
        <v>0.77885389999999999</v>
      </c>
      <c r="J23" s="40">
        <v>1.3632177999999999</v>
      </c>
      <c r="K23" s="47">
        <v>-8.1042400000000008</v>
      </c>
      <c r="L23" s="47">
        <v>-4.4510484000000003</v>
      </c>
      <c r="M23" s="47">
        <v>-11.648296999999999</v>
      </c>
      <c r="N23" s="47">
        <v>-22.936416999999999</v>
      </c>
    </row>
    <row r="24" spans="1:14" x14ac:dyDescent="0.35">
      <c r="A24" s="2">
        <v>42556</v>
      </c>
      <c r="B24" s="40">
        <v>28.689457000000001</v>
      </c>
      <c r="C24" s="40">
        <v>-6.6672029999999998</v>
      </c>
      <c r="D24" s="40">
        <v>-5.9487819999999996</v>
      </c>
      <c r="E24" s="40">
        <v>-14.599055</v>
      </c>
      <c r="F24" s="40">
        <v>-9.6485909999999997</v>
      </c>
      <c r="G24" s="40">
        <v>-10.031319</v>
      </c>
      <c r="H24" s="40">
        <v>-14.649046</v>
      </c>
      <c r="I24" s="40">
        <v>0.63190460000000004</v>
      </c>
      <c r="J24" s="40">
        <v>2.7301310999999999</v>
      </c>
      <c r="K24" s="47">
        <v>-11.459827000000001</v>
      </c>
      <c r="L24" s="47">
        <v>-10.827851000000001</v>
      </c>
      <c r="M24" s="47">
        <v>-13.186579999999999</v>
      </c>
      <c r="N24" s="47">
        <v>-28.449131000000001</v>
      </c>
    </row>
    <row r="25" spans="1:14" x14ac:dyDescent="0.35">
      <c r="A25" s="2">
        <v>42587</v>
      </c>
      <c r="B25" s="40">
        <v>37.337864000000003</v>
      </c>
      <c r="C25" s="40">
        <v>3.1104326000000002</v>
      </c>
      <c r="D25" s="40">
        <v>0.95686910000000003</v>
      </c>
      <c r="E25" s="40">
        <v>-9.3970719999999996</v>
      </c>
      <c r="F25" s="40">
        <v>-5.0633549999999996</v>
      </c>
      <c r="G25" s="40">
        <v>-9.1846700000000006</v>
      </c>
      <c r="H25" s="40">
        <v>-12.643599500000001</v>
      </c>
      <c r="I25" s="40">
        <v>5.2095770000000003</v>
      </c>
      <c r="J25" s="40">
        <v>6.1329840000000004</v>
      </c>
      <c r="K25" s="47">
        <v>-10.322041</v>
      </c>
      <c r="L25" s="47">
        <v>-7.7682852999999996</v>
      </c>
      <c r="M25" s="47">
        <v>-8.6929859999999994</v>
      </c>
      <c r="N25" s="47">
        <v>-27.235984999999999</v>
      </c>
    </row>
    <row r="26" spans="1:14" x14ac:dyDescent="0.35">
      <c r="A26" s="2">
        <v>42615</v>
      </c>
      <c r="B26" s="40">
        <v>54.736170000000001</v>
      </c>
      <c r="C26" s="40">
        <v>16.572071000000001</v>
      </c>
      <c r="D26" s="40">
        <v>12.184143000000001</v>
      </c>
      <c r="E26" s="40">
        <v>4.3566823000000001</v>
      </c>
      <c r="F26" s="40">
        <v>7.3879479999999997</v>
      </c>
      <c r="G26" s="40">
        <v>0.49598217</v>
      </c>
      <c r="H26" s="40">
        <v>1.2027383</v>
      </c>
      <c r="I26" s="40">
        <v>13.995767000000001</v>
      </c>
      <c r="J26" s="40">
        <v>14.194632</v>
      </c>
      <c r="K26" s="47">
        <v>1.7862081999999999</v>
      </c>
      <c r="L26" s="47">
        <v>7.4507833000000003</v>
      </c>
      <c r="M26" s="47">
        <v>0.40832758000000002</v>
      </c>
      <c r="N26" s="47">
        <v>-19.122028</v>
      </c>
    </row>
    <row r="27" spans="1:14" x14ac:dyDescent="0.35">
      <c r="A27" s="2">
        <v>42648</v>
      </c>
      <c r="B27" s="40">
        <v>42.744194</v>
      </c>
      <c r="C27" s="40">
        <v>16.080235999999999</v>
      </c>
      <c r="D27" s="40">
        <v>9.062481</v>
      </c>
      <c r="E27" s="40">
        <v>6.8851950000000004</v>
      </c>
      <c r="F27" s="40">
        <v>6.3740610000000002</v>
      </c>
      <c r="G27" s="40">
        <v>-0.43206810000000001</v>
      </c>
      <c r="H27" s="40">
        <v>-3.2212972999999998</v>
      </c>
      <c r="I27" s="40">
        <v>13.871943999999999</v>
      </c>
      <c r="J27" s="40">
        <v>10.999357</v>
      </c>
      <c r="K27" s="47">
        <v>-0.25475025000000001</v>
      </c>
      <c r="L27" s="47">
        <v>6.3701153000000001</v>
      </c>
      <c r="M27" s="47">
        <v>0.9160161</v>
      </c>
      <c r="N27" s="47">
        <v>-23.461967000000001</v>
      </c>
    </row>
    <row r="28" spans="1:14" x14ac:dyDescent="0.35">
      <c r="A28" s="2">
        <v>42678</v>
      </c>
      <c r="B28" s="40">
        <v>21.719158</v>
      </c>
      <c r="C28" s="40">
        <v>9.2457180000000001</v>
      </c>
      <c r="D28" s="40">
        <v>6.210375</v>
      </c>
      <c r="E28" s="40">
        <v>-3.9027571999999999</v>
      </c>
      <c r="F28" s="40">
        <v>1.8563746999999999</v>
      </c>
      <c r="G28" s="40">
        <v>-7.6879206</v>
      </c>
      <c r="H28" s="40">
        <v>-12.776971</v>
      </c>
      <c r="I28" s="40">
        <v>-7.2407719999999995E-2</v>
      </c>
      <c r="J28" s="40">
        <v>1.2868762</v>
      </c>
      <c r="K28" s="47">
        <v>-6.2887849999999998</v>
      </c>
      <c r="L28" s="47">
        <v>-2.4919986999999999</v>
      </c>
      <c r="M28" s="47">
        <v>-8.1096229999999991</v>
      </c>
      <c r="N28" s="47">
        <v>-23.391169000000001</v>
      </c>
    </row>
    <row r="29" spans="1:14" x14ac:dyDescent="0.35">
      <c r="A29" s="2">
        <v>42709</v>
      </c>
      <c r="B29" s="40">
        <v>18.599678000000001</v>
      </c>
      <c r="C29" s="40">
        <v>11.454546000000001</v>
      </c>
      <c r="D29" s="40">
        <v>16.403949999999998</v>
      </c>
      <c r="E29" s="40">
        <v>-3.6177039999999998</v>
      </c>
      <c r="F29" s="40">
        <v>1.2820482</v>
      </c>
      <c r="G29" s="40">
        <v>-6.8068685999999996</v>
      </c>
      <c r="H29" s="40">
        <v>-6.0851455000000003</v>
      </c>
      <c r="I29" s="40">
        <v>2.4145603000000002</v>
      </c>
      <c r="J29" s="40">
        <v>7.7123879999999998</v>
      </c>
      <c r="K29" s="47">
        <v>-2.0140470000000001</v>
      </c>
      <c r="L29" s="47">
        <v>-1.5889466000000001</v>
      </c>
      <c r="M29" s="47">
        <v>-4.6451925999999997</v>
      </c>
      <c r="N29" s="47">
        <v>-20.747297</v>
      </c>
    </row>
    <row r="30" spans="1:14" x14ac:dyDescent="0.35">
      <c r="A30" s="2">
        <v>42740</v>
      </c>
      <c r="B30" s="40">
        <v>16.872012999999999</v>
      </c>
      <c r="C30" s="40">
        <v>18.997229000000001</v>
      </c>
      <c r="D30" s="40">
        <v>30.039107999999999</v>
      </c>
      <c r="E30" s="40">
        <v>9.0614679999999996</v>
      </c>
      <c r="F30" s="40">
        <v>6.6608309999999999</v>
      </c>
      <c r="G30" s="40">
        <v>1.3842224999999999</v>
      </c>
      <c r="H30" s="40">
        <v>2.7060149999999998</v>
      </c>
      <c r="I30" s="40">
        <v>11.81072</v>
      </c>
      <c r="J30" s="40">
        <v>14.853394</v>
      </c>
      <c r="K30" s="47">
        <v>9.3620780000000003</v>
      </c>
      <c r="L30" s="47">
        <v>7.7520012999999999</v>
      </c>
      <c r="M30" s="47">
        <v>8.0870040000000003</v>
      </c>
      <c r="N30" s="47">
        <v>-4.2750000000000004</v>
      </c>
    </row>
    <row r="31" spans="1:14" x14ac:dyDescent="0.35">
      <c r="A31" s="2">
        <v>42769</v>
      </c>
      <c r="B31" s="40">
        <v>27.463282</v>
      </c>
      <c r="C31" s="40">
        <v>29.576896999999999</v>
      </c>
      <c r="D31" s="40">
        <v>32.828667000000003</v>
      </c>
      <c r="E31" s="40">
        <v>17.315186000000001</v>
      </c>
      <c r="F31" s="40">
        <v>16.514289999999999</v>
      </c>
      <c r="G31" s="40">
        <v>8.6526984999999996</v>
      </c>
      <c r="H31" s="40">
        <v>8.1436399999999995</v>
      </c>
      <c r="I31" s="40">
        <v>25.008858</v>
      </c>
      <c r="J31" s="40">
        <v>22.463142000000001</v>
      </c>
      <c r="K31" s="47">
        <v>12.883604</v>
      </c>
      <c r="L31" s="47">
        <v>11.445176999999999</v>
      </c>
      <c r="M31" s="47">
        <v>19.782506999999999</v>
      </c>
      <c r="N31" s="47">
        <v>8.5325240000000004</v>
      </c>
    </row>
    <row r="32" spans="1:14" x14ac:dyDescent="0.35">
      <c r="A32" s="2">
        <v>42797</v>
      </c>
      <c r="B32" s="40">
        <v>17.188692</v>
      </c>
      <c r="C32" s="40">
        <v>22.263348000000001</v>
      </c>
      <c r="D32" s="40">
        <v>22.034157</v>
      </c>
      <c r="E32" s="40">
        <v>17.252659000000001</v>
      </c>
      <c r="F32" s="40">
        <v>14.879189999999999</v>
      </c>
      <c r="G32" s="40">
        <v>10.033810000000001</v>
      </c>
      <c r="H32" s="40">
        <v>7.5464130000000003</v>
      </c>
      <c r="I32" s="40">
        <v>25.422405000000001</v>
      </c>
      <c r="J32" s="40">
        <v>21.910799000000001</v>
      </c>
      <c r="K32" s="47">
        <v>12.234127000000001</v>
      </c>
      <c r="L32" s="47">
        <v>13.771713</v>
      </c>
      <c r="M32" s="47">
        <v>13.188065</v>
      </c>
      <c r="N32" s="47">
        <v>5.9138774999999999</v>
      </c>
    </row>
    <row r="33" spans="1:14" x14ac:dyDescent="0.35">
      <c r="A33" s="2">
        <v>42830</v>
      </c>
      <c r="B33" s="40">
        <v>11.101699</v>
      </c>
      <c r="C33" s="40">
        <v>27.049519</v>
      </c>
      <c r="D33" s="40">
        <v>18.077065000000001</v>
      </c>
      <c r="E33" s="40">
        <v>17.834949999999999</v>
      </c>
      <c r="F33" s="40">
        <v>19.908047</v>
      </c>
      <c r="G33" s="40">
        <v>10.977852</v>
      </c>
      <c r="H33" s="40">
        <v>9.8734490000000008</v>
      </c>
      <c r="I33" s="40">
        <v>22.453582999999998</v>
      </c>
      <c r="J33" s="40">
        <v>17.363512</v>
      </c>
      <c r="K33" s="47">
        <v>15.365589</v>
      </c>
      <c r="L33" s="47">
        <v>13.885736</v>
      </c>
      <c r="M33" s="47">
        <v>11.819326</v>
      </c>
      <c r="N33" s="47">
        <v>14.168977999999999</v>
      </c>
    </row>
    <row r="34" spans="1:14" x14ac:dyDescent="0.35">
      <c r="A34" s="2">
        <v>42860</v>
      </c>
      <c r="B34" s="40">
        <v>8.2161539999999995</v>
      </c>
      <c r="C34" s="40">
        <v>17.953120999999999</v>
      </c>
      <c r="D34" s="40">
        <v>10.822117</v>
      </c>
      <c r="E34" s="40">
        <v>23.840487</v>
      </c>
      <c r="F34" s="40">
        <v>17.187643000000001</v>
      </c>
      <c r="G34" s="40">
        <v>18.721126999999999</v>
      </c>
      <c r="H34" s="40">
        <v>10.893464</v>
      </c>
      <c r="I34" s="40">
        <v>32.312645000000003</v>
      </c>
      <c r="J34" s="40">
        <v>19.366503000000002</v>
      </c>
      <c r="K34" s="47">
        <v>25.729285999999998</v>
      </c>
      <c r="L34" s="47">
        <v>23.66854</v>
      </c>
      <c r="M34" s="47">
        <v>21.794260000000001</v>
      </c>
      <c r="N34" s="47">
        <v>20.043372999999999</v>
      </c>
    </row>
    <row r="35" spans="1:14" x14ac:dyDescent="0.35">
      <c r="A35" s="2">
        <v>42891</v>
      </c>
      <c r="B35" s="40">
        <v>9.7030399999999997</v>
      </c>
      <c r="C35" s="40">
        <v>15.210665000000001</v>
      </c>
      <c r="D35" s="40">
        <v>7.0843100000000003</v>
      </c>
      <c r="E35" s="40">
        <v>23.648620000000001</v>
      </c>
      <c r="F35" s="40">
        <v>18.862963000000001</v>
      </c>
      <c r="G35" s="40">
        <v>16.177237000000002</v>
      </c>
      <c r="H35" s="40">
        <v>10.910225000000001</v>
      </c>
      <c r="I35" s="40">
        <v>31.660294</v>
      </c>
      <c r="J35" s="40">
        <v>18.434656</v>
      </c>
      <c r="K35" s="47">
        <v>22.699891999999998</v>
      </c>
      <c r="L35" s="47">
        <v>20.720600000000001</v>
      </c>
      <c r="M35" s="47">
        <v>19.772064</v>
      </c>
      <c r="N35" s="47">
        <v>20.423114999999999</v>
      </c>
    </row>
    <row r="36" spans="1:14" x14ac:dyDescent="0.35">
      <c r="A36" s="2">
        <v>42921</v>
      </c>
      <c r="B36" s="40">
        <v>10.929596</v>
      </c>
      <c r="C36" s="40">
        <v>18.794429999999998</v>
      </c>
      <c r="D36" s="40">
        <v>10.863662</v>
      </c>
      <c r="E36" s="40">
        <v>32.311079999999997</v>
      </c>
      <c r="F36" s="40">
        <v>18.411052999999999</v>
      </c>
      <c r="G36" s="40">
        <v>20.384322999999998</v>
      </c>
      <c r="H36" s="40">
        <v>15.122783999999999</v>
      </c>
      <c r="I36" s="40">
        <v>29.353200000000001</v>
      </c>
      <c r="J36" s="40">
        <v>18.858898</v>
      </c>
      <c r="K36" s="47">
        <v>32.382286000000001</v>
      </c>
      <c r="L36" s="47">
        <v>32.052900000000001</v>
      </c>
      <c r="M36" s="47">
        <v>31.652080000000002</v>
      </c>
      <c r="N36" s="47">
        <v>37.91939</v>
      </c>
    </row>
    <row r="37" spans="1:14" x14ac:dyDescent="0.35">
      <c r="A37" s="2">
        <v>42951</v>
      </c>
      <c r="B37" s="40">
        <v>8.6586239999999997</v>
      </c>
      <c r="C37" s="40">
        <v>14.530647</v>
      </c>
      <c r="D37" s="40">
        <v>12.5300045</v>
      </c>
      <c r="E37" s="40">
        <v>25.200676000000001</v>
      </c>
      <c r="F37" s="40">
        <v>16.389084</v>
      </c>
      <c r="G37" s="40">
        <v>18.712389000000002</v>
      </c>
      <c r="H37" s="40">
        <v>14.444172</v>
      </c>
      <c r="I37" s="40">
        <v>25.472867999999998</v>
      </c>
      <c r="J37" s="40">
        <v>16.652965999999999</v>
      </c>
      <c r="K37" s="47">
        <v>30.461407000000001</v>
      </c>
      <c r="L37" s="47">
        <v>33.207703000000002</v>
      </c>
      <c r="M37" s="47">
        <v>26.857018</v>
      </c>
      <c r="N37" s="47">
        <v>44.502685999999997</v>
      </c>
    </row>
    <row r="38" spans="1:14" x14ac:dyDescent="0.35">
      <c r="A38" s="2">
        <v>42983</v>
      </c>
      <c r="B38" s="40">
        <v>2.6839495000000002</v>
      </c>
      <c r="C38" s="40">
        <v>17.003177999999998</v>
      </c>
      <c r="D38" s="40">
        <v>9.8259329999999991</v>
      </c>
      <c r="E38" s="40">
        <v>18.236720999999999</v>
      </c>
      <c r="F38" s="40">
        <v>10.834396</v>
      </c>
      <c r="G38" s="40">
        <v>14.050817500000001</v>
      </c>
      <c r="H38" s="40">
        <v>7.8819749999999997</v>
      </c>
      <c r="I38" s="40">
        <v>24.816597000000002</v>
      </c>
      <c r="J38" s="40">
        <v>14.974964</v>
      </c>
      <c r="K38" s="47">
        <v>23.456371000000001</v>
      </c>
      <c r="L38" s="47">
        <v>23.068762</v>
      </c>
      <c r="M38" s="47">
        <v>22.223234000000001</v>
      </c>
      <c r="N38" s="47">
        <v>35.3703</v>
      </c>
    </row>
    <row r="39" spans="1:14" x14ac:dyDescent="0.35">
      <c r="A39" s="2">
        <v>43013</v>
      </c>
      <c r="B39" s="40">
        <v>8.1686130000000006</v>
      </c>
      <c r="C39" s="40">
        <v>11.558664</v>
      </c>
      <c r="D39" s="40">
        <v>15.996623</v>
      </c>
      <c r="E39" s="40">
        <v>25.478314999999998</v>
      </c>
      <c r="F39" s="40">
        <v>13.993109</v>
      </c>
      <c r="G39" s="40">
        <v>17.379974000000001</v>
      </c>
      <c r="H39" s="40">
        <v>13.215804</v>
      </c>
      <c r="I39" s="40">
        <v>25.378882999999998</v>
      </c>
      <c r="J39" s="40">
        <v>20.491446</v>
      </c>
      <c r="K39" s="47">
        <v>29.984379000000001</v>
      </c>
      <c r="L39" s="47">
        <v>27.482234999999999</v>
      </c>
      <c r="M39" s="47">
        <v>26.245594000000001</v>
      </c>
      <c r="N39" s="47">
        <v>43.667960000000001</v>
      </c>
    </row>
    <row r="40" spans="1:14" x14ac:dyDescent="0.35">
      <c r="A40" s="2">
        <v>43042</v>
      </c>
      <c r="B40" s="40">
        <v>11.770832</v>
      </c>
      <c r="C40" s="40">
        <v>19.525563999999999</v>
      </c>
      <c r="D40" s="40">
        <v>18.242287000000001</v>
      </c>
      <c r="E40" s="40">
        <v>34.221397000000003</v>
      </c>
      <c r="F40" s="40">
        <v>20.251380000000001</v>
      </c>
      <c r="G40" s="40">
        <v>23.275839999999999</v>
      </c>
      <c r="H40" s="40">
        <v>21.388126</v>
      </c>
      <c r="I40" s="40">
        <v>35.734999999999999</v>
      </c>
      <c r="J40" s="40">
        <v>26.296794999999999</v>
      </c>
      <c r="K40" s="47">
        <v>34.481679999999997</v>
      </c>
      <c r="L40" s="47">
        <v>34.789479999999998</v>
      </c>
      <c r="M40" s="47">
        <v>33.935917000000003</v>
      </c>
      <c r="N40" s="47">
        <v>46.491073999999998</v>
      </c>
    </row>
    <row r="41" spans="1:14" x14ac:dyDescent="0.35">
      <c r="A41" s="2">
        <v>43074</v>
      </c>
      <c r="B41" s="40">
        <v>13.317466</v>
      </c>
      <c r="C41" s="40">
        <v>14.700723</v>
      </c>
      <c r="D41" s="40">
        <v>12.704050000000001</v>
      </c>
      <c r="E41" s="40">
        <v>32.48874</v>
      </c>
      <c r="F41" s="40">
        <v>21.54851</v>
      </c>
      <c r="G41" s="40">
        <v>23.8626</v>
      </c>
      <c r="H41" s="40">
        <v>17.866575000000001</v>
      </c>
      <c r="I41" s="40">
        <v>32.368065000000001</v>
      </c>
      <c r="J41" s="40">
        <v>21.501541</v>
      </c>
      <c r="K41" s="47">
        <v>33.047832</v>
      </c>
      <c r="L41" s="47">
        <v>35.667515000000002</v>
      </c>
      <c r="M41" s="47">
        <v>25.080383000000001</v>
      </c>
      <c r="N41" s="47">
        <v>42.186844000000001</v>
      </c>
    </row>
    <row r="42" spans="1:14" x14ac:dyDescent="0.35">
      <c r="A42" s="2">
        <v>43105</v>
      </c>
      <c r="B42" s="40">
        <v>22.885859</v>
      </c>
      <c r="C42" s="40">
        <v>17.897819999999999</v>
      </c>
      <c r="D42" s="40">
        <v>15.003740000000001</v>
      </c>
      <c r="E42" s="40">
        <v>30.192637999999999</v>
      </c>
      <c r="F42" s="40">
        <v>24.372827999999998</v>
      </c>
      <c r="G42" s="40">
        <v>22.653603</v>
      </c>
      <c r="H42" s="40">
        <v>21.038519999999998</v>
      </c>
      <c r="I42" s="40">
        <v>35.184193</v>
      </c>
      <c r="J42" s="40">
        <v>23.111332000000001</v>
      </c>
      <c r="K42" s="47">
        <v>31.314039999999999</v>
      </c>
      <c r="L42" s="47">
        <v>35.274099999999997</v>
      </c>
      <c r="M42" s="47">
        <v>24.137878000000001</v>
      </c>
      <c r="N42" s="47">
        <v>30.958293999999999</v>
      </c>
    </row>
    <row r="43" spans="1:14" x14ac:dyDescent="0.35">
      <c r="A43" s="2">
        <v>43136</v>
      </c>
      <c r="B43" s="40">
        <v>13.338613499999999</v>
      </c>
      <c r="C43" s="40">
        <v>10.244346</v>
      </c>
      <c r="D43" s="40">
        <v>5.4113150000000001</v>
      </c>
      <c r="E43" s="40">
        <v>20.021366</v>
      </c>
      <c r="F43" s="40">
        <v>17.831194</v>
      </c>
      <c r="G43" s="40">
        <v>17.193519999999999</v>
      </c>
      <c r="H43" s="40">
        <v>14.228654000000001</v>
      </c>
      <c r="I43" s="40">
        <v>26.959301</v>
      </c>
      <c r="J43" s="40">
        <v>17.314875000000001</v>
      </c>
      <c r="K43" s="47">
        <v>26.070917000000001</v>
      </c>
      <c r="L43" s="47">
        <v>28.372705</v>
      </c>
      <c r="M43" s="47">
        <v>12.515269999999999</v>
      </c>
      <c r="N43" s="47">
        <v>33.601973999999998</v>
      </c>
    </row>
    <row r="44" spans="1:14" x14ac:dyDescent="0.35">
      <c r="A44" s="2">
        <v>43164</v>
      </c>
      <c r="B44" s="40">
        <v>19.681622000000001</v>
      </c>
      <c r="C44" s="40">
        <v>8.8122959999999999</v>
      </c>
      <c r="D44" s="40">
        <v>4.8553705000000003</v>
      </c>
      <c r="E44" s="40">
        <v>17.833138000000002</v>
      </c>
      <c r="F44" s="40">
        <v>18.813110000000002</v>
      </c>
      <c r="G44" s="40">
        <v>12.718641</v>
      </c>
      <c r="H44" s="40">
        <v>12.533652999999999</v>
      </c>
      <c r="I44" s="40">
        <v>29.263496</v>
      </c>
      <c r="J44" s="40">
        <v>16.378724999999999</v>
      </c>
      <c r="K44" s="47">
        <v>25.177944</v>
      </c>
      <c r="L44" s="47">
        <v>25.077235999999999</v>
      </c>
      <c r="M44" s="47">
        <v>12.575293</v>
      </c>
      <c r="N44" s="47">
        <v>31.138897</v>
      </c>
    </row>
    <row r="45" spans="1:14" x14ac:dyDescent="0.35">
      <c r="A45" s="2">
        <v>43195</v>
      </c>
      <c r="B45" s="40">
        <v>19.85371</v>
      </c>
      <c r="C45" s="40">
        <v>2.8960466</v>
      </c>
      <c r="D45" s="40">
        <v>6.0450553999999999</v>
      </c>
      <c r="E45" s="40">
        <v>15.428376</v>
      </c>
      <c r="F45" s="40">
        <v>19.813835000000001</v>
      </c>
      <c r="G45" s="40">
        <v>9.3785050000000005</v>
      </c>
      <c r="H45" s="40">
        <v>14.0764</v>
      </c>
      <c r="I45" s="40">
        <v>22.790396000000001</v>
      </c>
      <c r="J45" s="40">
        <v>15.297901</v>
      </c>
      <c r="K45" s="47">
        <v>23.113346</v>
      </c>
      <c r="L45" s="47">
        <v>22.311138</v>
      </c>
      <c r="M45" s="47">
        <v>9.4712259999999997</v>
      </c>
      <c r="N45" s="47">
        <v>32.020805000000003</v>
      </c>
    </row>
    <row r="46" spans="1:14" x14ac:dyDescent="0.35">
      <c r="A46" s="2">
        <v>43224</v>
      </c>
      <c r="B46" s="40">
        <v>18.918526</v>
      </c>
      <c r="C46" s="40">
        <v>8.1897850000000005</v>
      </c>
      <c r="D46" s="40">
        <v>12.007177</v>
      </c>
      <c r="E46" s="40">
        <v>10.335504999999999</v>
      </c>
      <c r="F46" s="40">
        <v>17.246115</v>
      </c>
      <c r="G46" s="40">
        <v>1.8988132</v>
      </c>
      <c r="H46" s="40">
        <v>12.908363</v>
      </c>
      <c r="I46" s="40">
        <v>21.353745</v>
      </c>
      <c r="J46" s="40">
        <v>13.538122</v>
      </c>
      <c r="K46" s="47">
        <v>15.145254</v>
      </c>
      <c r="L46" s="47">
        <v>12.538612000000001</v>
      </c>
      <c r="M46" s="47">
        <v>0.78222749999999996</v>
      </c>
      <c r="N46" s="47">
        <v>26.959454999999998</v>
      </c>
    </row>
    <row r="47" spans="1:14" x14ac:dyDescent="0.35">
      <c r="A47" s="2">
        <v>43256</v>
      </c>
      <c r="B47" s="40">
        <v>13.912642</v>
      </c>
      <c r="C47" s="40">
        <v>9.6786379999999994</v>
      </c>
      <c r="D47" s="40">
        <v>11.610699</v>
      </c>
      <c r="E47" s="40">
        <v>3.7612320000000001</v>
      </c>
      <c r="F47" s="40">
        <v>11.896896</v>
      </c>
      <c r="G47" s="40">
        <v>-2.0081579999999999</v>
      </c>
      <c r="H47" s="40">
        <v>8.6430070000000008</v>
      </c>
      <c r="I47" s="40">
        <v>22.958828</v>
      </c>
      <c r="J47" s="40">
        <v>14.896703</v>
      </c>
      <c r="K47" s="47">
        <v>10.716379</v>
      </c>
      <c r="L47" s="47">
        <v>9.7696190000000005</v>
      </c>
      <c r="M47" s="47">
        <v>-1.3661563000000001</v>
      </c>
      <c r="N47" s="47">
        <v>9.8517659999999996</v>
      </c>
    </row>
    <row r="48" spans="1:14" x14ac:dyDescent="0.35">
      <c r="A48" s="2">
        <v>43286</v>
      </c>
      <c r="B48" s="40">
        <v>11.279845</v>
      </c>
      <c r="C48" s="40">
        <v>9.2367530000000002</v>
      </c>
      <c r="D48" s="40">
        <v>8.7608219999999992</v>
      </c>
      <c r="E48" s="40">
        <v>3.0793189999999999</v>
      </c>
      <c r="F48" s="40">
        <v>7.975352</v>
      </c>
      <c r="G48" s="40">
        <v>-1.1758149</v>
      </c>
      <c r="H48" s="40">
        <v>9.0374829999999999</v>
      </c>
      <c r="I48" s="40">
        <v>26.750219999999999</v>
      </c>
      <c r="J48" s="40">
        <v>14.595259</v>
      </c>
      <c r="K48" s="47">
        <v>10.481619999999999</v>
      </c>
      <c r="L48" s="47">
        <v>8.5228330000000003</v>
      </c>
      <c r="M48" s="47">
        <v>-4.1706742999999999</v>
      </c>
      <c r="N48" s="47">
        <v>9.0029599999999999</v>
      </c>
    </row>
    <row r="49" spans="1:14" x14ac:dyDescent="0.35">
      <c r="A49" s="2">
        <v>43315</v>
      </c>
      <c r="B49" s="40">
        <v>3.1799197000000001</v>
      </c>
      <c r="C49" s="40">
        <v>5.347359</v>
      </c>
      <c r="D49" s="40">
        <v>7.4887037000000003</v>
      </c>
      <c r="E49" s="40">
        <v>1.9751787000000001</v>
      </c>
      <c r="F49" s="40">
        <v>7.6720715000000004</v>
      </c>
      <c r="G49" s="40">
        <v>2.1828650999999999</v>
      </c>
      <c r="H49" s="40">
        <v>4.6163917000000003</v>
      </c>
      <c r="I49" s="40">
        <v>26.604043999999998</v>
      </c>
      <c r="J49" s="40">
        <v>16.97786</v>
      </c>
      <c r="K49" s="47">
        <v>7.9353569999999998</v>
      </c>
      <c r="L49" s="47">
        <v>4.6820760000000003</v>
      </c>
      <c r="M49" s="47">
        <v>-1.6008794</v>
      </c>
      <c r="N49" s="47">
        <v>-1.3479053999999999</v>
      </c>
    </row>
    <row r="50" spans="1:14" x14ac:dyDescent="0.35">
      <c r="A50" s="2">
        <v>43348</v>
      </c>
      <c r="B50" s="40">
        <v>7.8401566000000003</v>
      </c>
      <c r="C50" s="40">
        <v>1.5645385000000001</v>
      </c>
      <c r="D50" s="40">
        <v>3.5489798000000001</v>
      </c>
      <c r="E50" s="40">
        <v>-1.2978255999999999</v>
      </c>
      <c r="F50" s="40">
        <v>6.3957689999999996</v>
      </c>
      <c r="G50" s="40">
        <v>2.7476310000000002</v>
      </c>
      <c r="H50" s="40">
        <v>2.8281689000000001</v>
      </c>
      <c r="I50" s="40">
        <v>27.814495000000001</v>
      </c>
      <c r="J50" s="40">
        <v>19.653666000000001</v>
      </c>
      <c r="K50" s="47">
        <v>4.8217654000000003</v>
      </c>
      <c r="L50" s="47">
        <v>2.5707722</v>
      </c>
      <c r="M50" s="47">
        <v>-2.9436529</v>
      </c>
      <c r="N50" s="47">
        <v>-5.5583179999999999</v>
      </c>
    </row>
    <row r="51" spans="1:14" x14ac:dyDescent="0.35">
      <c r="A51" s="2">
        <v>43378</v>
      </c>
      <c r="B51" s="40">
        <v>3.3033967</v>
      </c>
      <c r="C51" s="40">
        <v>1.0343313000000001</v>
      </c>
      <c r="D51" s="40">
        <v>0.46503544000000002</v>
      </c>
      <c r="E51" s="40">
        <v>-7.6986970000000001</v>
      </c>
      <c r="F51" s="40">
        <v>7.1634409999999997</v>
      </c>
      <c r="G51" s="40">
        <v>-0.99590420000000002</v>
      </c>
      <c r="H51" s="40">
        <v>0.76682570000000005</v>
      </c>
      <c r="I51" s="40">
        <v>23.108219999999999</v>
      </c>
      <c r="J51" s="40">
        <v>15.080225</v>
      </c>
      <c r="K51" s="47">
        <v>0.90808869999999997</v>
      </c>
      <c r="L51" s="47">
        <v>-4.2166829999999997</v>
      </c>
      <c r="M51" s="47">
        <v>-7.4219999999999997</v>
      </c>
      <c r="N51" s="47">
        <v>-9.321612</v>
      </c>
    </row>
    <row r="52" spans="1:14" x14ac:dyDescent="0.35">
      <c r="A52" s="2">
        <v>43409</v>
      </c>
      <c r="B52" s="40">
        <v>5.8449745000000002</v>
      </c>
      <c r="C52" s="40">
        <v>-4.1743874999999999</v>
      </c>
      <c r="D52" s="40">
        <v>-5.7003794000000001</v>
      </c>
      <c r="E52" s="40">
        <v>-14.915824000000001</v>
      </c>
      <c r="F52" s="40">
        <v>-6.0322339999999999</v>
      </c>
      <c r="G52" s="40">
        <v>-1.5180826000000001</v>
      </c>
      <c r="H52" s="40">
        <v>-2.9005527</v>
      </c>
      <c r="I52" s="40">
        <v>11.084593</v>
      </c>
      <c r="J52" s="40">
        <v>7.7076554000000002</v>
      </c>
      <c r="K52" s="47">
        <v>-5.9624553000000002</v>
      </c>
      <c r="L52" s="47">
        <v>-7.8151169999999999</v>
      </c>
      <c r="M52" s="47">
        <v>-11.122566000000001</v>
      </c>
      <c r="N52" s="47">
        <v>-15.172231999999999</v>
      </c>
    </row>
    <row r="53" spans="1:14" x14ac:dyDescent="0.35">
      <c r="A53" s="2">
        <v>43438</v>
      </c>
      <c r="B53" s="40">
        <v>9.5371609999999993</v>
      </c>
      <c r="C53" s="40">
        <v>-5.2439330000000002</v>
      </c>
      <c r="D53" s="40">
        <v>-7.5958909999999999</v>
      </c>
      <c r="E53" s="40">
        <v>-17.762262</v>
      </c>
      <c r="F53" s="40">
        <v>-7.1210680000000002</v>
      </c>
      <c r="G53" s="40">
        <v>-3.0698120000000002</v>
      </c>
      <c r="H53" s="40">
        <v>-6.9810333</v>
      </c>
      <c r="I53" s="40">
        <v>9.3539480000000008</v>
      </c>
      <c r="J53" s="40">
        <v>4.1770459999999998</v>
      </c>
      <c r="K53" s="47">
        <v>-9.3970660000000006</v>
      </c>
      <c r="L53" s="47">
        <v>-8.3643549999999998</v>
      </c>
      <c r="M53" s="47">
        <v>-10.247892</v>
      </c>
      <c r="N53" s="47">
        <v>-15.735882999999999</v>
      </c>
    </row>
    <row r="54" spans="1:14" x14ac:dyDescent="0.35">
      <c r="A54" s="2">
        <v>43469</v>
      </c>
      <c r="B54" s="40">
        <v>-0.55550337000000005</v>
      </c>
      <c r="C54" s="40">
        <v>-11.772644</v>
      </c>
      <c r="D54" s="40">
        <v>-16.434937999999999</v>
      </c>
      <c r="E54" s="40">
        <v>-22.360320000000002</v>
      </c>
      <c r="F54" s="40">
        <v>-13.866073</v>
      </c>
      <c r="G54" s="40">
        <v>-9.0713019999999993</v>
      </c>
      <c r="H54" s="40">
        <v>-13.488388</v>
      </c>
      <c r="I54" s="40">
        <v>-1.7118514</v>
      </c>
      <c r="J54" s="40">
        <v>-5.2994250000000003</v>
      </c>
      <c r="K54" s="47">
        <v>-14.582729</v>
      </c>
      <c r="L54" s="47">
        <v>-16.335875000000001</v>
      </c>
      <c r="M54" s="47">
        <v>-14.315426</v>
      </c>
      <c r="N54" s="47">
        <v>-17.777221999999998</v>
      </c>
    </row>
    <row r="55" spans="1:14" x14ac:dyDescent="0.35">
      <c r="A55" s="2">
        <v>43501</v>
      </c>
      <c r="B55" s="40">
        <v>6.3579679999999996</v>
      </c>
      <c r="C55" s="40">
        <v>-1.8425286000000001</v>
      </c>
      <c r="D55" s="40">
        <v>-0.39440989999999998</v>
      </c>
      <c r="E55" s="40">
        <v>-14.365500000000001</v>
      </c>
      <c r="F55" s="40">
        <v>-6.9374026999999998</v>
      </c>
      <c r="G55" s="40">
        <v>-2.539444</v>
      </c>
      <c r="H55" s="40">
        <v>-3.1674921999999999</v>
      </c>
      <c r="I55" s="40">
        <v>9.0894700000000004</v>
      </c>
      <c r="J55" s="40">
        <v>5.4530620000000001</v>
      </c>
      <c r="K55" s="47">
        <v>-6.1964807999999998</v>
      </c>
      <c r="L55" s="47">
        <v>-6.9712459999999998</v>
      </c>
      <c r="M55" s="47">
        <v>-6.5335273999999997</v>
      </c>
      <c r="N55" s="47">
        <v>-13.745730999999999</v>
      </c>
    </row>
    <row r="56" spans="1:14" x14ac:dyDescent="0.35">
      <c r="A56" s="2">
        <v>43529</v>
      </c>
      <c r="B56" s="40">
        <v>6.6049813999999998</v>
      </c>
      <c r="C56" s="40">
        <v>-0.83168149999999996</v>
      </c>
      <c r="D56" s="40">
        <v>2.7419210000000001</v>
      </c>
      <c r="E56" s="40">
        <v>-12.914395000000001</v>
      </c>
      <c r="F56" s="40">
        <v>-8.2814399999999999</v>
      </c>
      <c r="G56" s="40">
        <v>2.4485945999999998</v>
      </c>
      <c r="H56" s="40">
        <v>-1.0374665000000001</v>
      </c>
      <c r="I56" s="40">
        <v>4.8932549999999999</v>
      </c>
      <c r="J56" s="40">
        <v>4.4694659999999997</v>
      </c>
      <c r="K56" s="47">
        <v>-3.8697599999999999</v>
      </c>
      <c r="L56" s="47">
        <v>-5.3265452</v>
      </c>
      <c r="M56" s="47">
        <v>-5.1932153999999997</v>
      </c>
      <c r="N56" s="47">
        <v>-10.199266</v>
      </c>
    </row>
    <row r="57" spans="1:14" x14ac:dyDescent="0.35">
      <c r="A57" s="2">
        <v>43560</v>
      </c>
      <c r="B57" s="40">
        <v>8.3026769999999992</v>
      </c>
      <c r="C57" s="40">
        <v>3.3467530999999999</v>
      </c>
      <c r="D57" s="40">
        <v>3.7718533999999999</v>
      </c>
      <c r="E57" s="40">
        <v>-11.162376</v>
      </c>
      <c r="F57" s="40">
        <v>-7.1546373000000001</v>
      </c>
      <c r="G57" s="40">
        <v>7.6043605999999997</v>
      </c>
      <c r="H57" s="40">
        <v>-2.7036667E-2</v>
      </c>
      <c r="I57" s="40">
        <v>15.947032</v>
      </c>
      <c r="J57" s="40">
        <v>10.751545</v>
      </c>
      <c r="K57" s="47">
        <v>-2.1943628999999998</v>
      </c>
      <c r="L57" s="47">
        <v>-2.3406923000000002</v>
      </c>
      <c r="M57" s="47">
        <v>1.2410878999999999</v>
      </c>
      <c r="N57" s="47">
        <v>-9.8832129999999996</v>
      </c>
    </row>
    <row r="58" spans="1:14" x14ac:dyDescent="0.35">
      <c r="A58" s="2">
        <v>43588</v>
      </c>
      <c r="B58" s="40">
        <v>11.211442999999999</v>
      </c>
      <c r="C58" s="40">
        <v>1.8324374999999999</v>
      </c>
      <c r="D58" s="40">
        <v>3.4659624</v>
      </c>
      <c r="E58" s="40">
        <v>-9.2470649999999992</v>
      </c>
      <c r="F58" s="40">
        <v>-5.7295265000000004</v>
      </c>
      <c r="G58" s="40">
        <v>9.3153714999999995</v>
      </c>
      <c r="H58" s="40">
        <v>-1.5184401999999999</v>
      </c>
      <c r="I58" s="40">
        <v>19.144058000000001</v>
      </c>
      <c r="J58" s="40">
        <v>14.144754000000001</v>
      </c>
      <c r="K58" s="47">
        <v>-3.7103533999999998</v>
      </c>
      <c r="L58" s="47">
        <v>1.6332983999999999</v>
      </c>
      <c r="M58" s="47">
        <v>2.4505496</v>
      </c>
      <c r="N58" s="47">
        <v>-13.267631</v>
      </c>
    </row>
    <row r="59" spans="1:14" x14ac:dyDescent="0.35">
      <c r="A59" s="2">
        <v>43621</v>
      </c>
      <c r="B59" s="40">
        <v>6.1435459999999997</v>
      </c>
      <c r="C59" s="40">
        <v>2.1222829999999999</v>
      </c>
      <c r="D59" s="40">
        <v>-0.97001194999999996</v>
      </c>
      <c r="E59" s="40">
        <v>-11.763555</v>
      </c>
      <c r="F59" s="40">
        <v>-9.7519279999999995</v>
      </c>
      <c r="G59" s="40">
        <v>12.434626</v>
      </c>
      <c r="H59" s="40">
        <v>-7.3089895</v>
      </c>
      <c r="I59" s="40">
        <v>1.6616702000000001</v>
      </c>
      <c r="J59" s="40">
        <v>4.8640249999999998</v>
      </c>
      <c r="K59" s="47">
        <v>-5.3845999999999998</v>
      </c>
      <c r="L59" s="47">
        <v>-3.7171721</v>
      </c>
      <c r="M59" s="47">
        <v>-4.6005845000000001</v>
      </c>
      <c r="N59" s="47">
        <v>-7.5104356000000001</v>
      </c>
    </row>
    <row r="60" spans="1:14" x14ac:dyDescent="0.35">
      <c r="A60" s="2">
        <v>43651</v>
      </c>
      <c r="B60" s="40">
        <v>12.430382</v>
      </c>
      <c r="C60" s="40">
        <v>6.4952969999999999</v>
      </c>
      <c r="D60" s="40">
        <v>4.2175770000000004</v>
      </c>
      <c r="E60" s="40">
        <v>-5.258483</v>
      </c>
      <c r="F60" s="40">
        <v>-0.77878236999999995</v>
      </c>
      <c r="G60" s="40">
        <v>15.414894</v>
      </c>
      <c r="H60" s="40">
        <v>-2.4995625000000001</v>
      </c>
      <c r="I60" s="40">
        <v>11.454463000000001</v>
      </c>
      <c r="J60" s="40">
        <v>11.455833</v>
      </c>
      <c r="K60" s="47">
        <v>1.7232656</v>
      </c>
      <c r="L60" s="47">
        <v>4.1604995999999996</v>
      </c>
      <c r="M60" s="47">
        <v>3.0958294999999998</v>
      </c>
      <c r="N60" s="47">
        <v>0.34786463000000001</v>
      </c>
    </row>
    <row r="61" spans="1:14" x14ac:dyDescent="0.35">
      <c r="A61" s="2">
        <v>43682</v>
      </c>
      <c r="B61" s="40">
        <v>16.143249999999998</v>
      </c>
      <c r="C61" s="40">
        <v>-0.22293925000000001</v>
      </c>
      <c r="D61" s="40">
        <v>-3.366822</v>
      </c>
      <c r="E61" s="40">
        <v>-13.0269165</v>
      </c>
      <c r="F61" s="40">
        <v>-8.4663389999999996</v>
      </c>
      <c r="G61" s="40">
        <v>7.4806213000000001</v>
      </c>
      <c r="H61" s="40">
        <v>-9.2004479999999997</v>
      </c>
      <c r="I61" s="40">
        <v>1.2419343</v>
      </c>
      <c r="J61" s="40">
        <v>2.068317</v>
      </c>
      <c r="K61" s="47">
        <v>-6.2979937000000001</v>
      </c>
      <c r="L61" s="47">
        <v>-3.2911836999999999</v>
      </c>
      <c r="M61" s="47">
        <v>-9.1956980000000001</v>
      </c>
      <c r="N61" s="47">
        <v>-3.7678897</v>
      </c>
    </row>
    <row r="62" spans="1:14" x14ac:dyDescent="0.35">
      <c r="A62" s="2">
        <v>43713</v>
      </c>
      <c r="B62" s="40">
        <v>15.801823000000001</v>
      </c>
      <c r="C62" s="40">
        <v>6.0771822999999996</v>
      </c>
      <c r="D62" s="40">
        <v>3.7224412</v>
      </c>
      <c r="E62" s="40">
        <v>-7.0887684999999996</v>
      </c>
      <c r="F62" s="40">
        <v>-2.3312986000000002</v>
      </c>
      <c r="G62" s="40">
        <v>12.573349</v>
      </c>
      <c r="H62" s="40">
        <v>-2.5382340000000001</v>
      </c>
      <c r="I62" s="40">
        <v>5.4584264999999998</v>
      </c>
      <c r="J62" s="40">
        <v>5.090916</v>
      </c>
      <c r="K62" s="47">
        <v>2.3050785</v>
      </c>
      <c r="L62" s="47">
        <v>5.3808210000000001</v>
      </c>
      <c r="M62" s="47">
        <v>-5.7784319999999996</v>
      </c>
      <c r="N62" s="47">
        <v>4.9540519999999999</v>
      </c>
    </row>
    <row r="63" spans="1:14" x14ac:dyDescent="0.35">
      <c r="A63" s="2">
        <v>43742</v>
      </c>
      <c r="B63" s="40">
        <v>15.398109</v>
      </c>
      <c r="C63" s="40">
        <v>7.1597220000000004</v>
      </c>
      <c r="D63" s="40">
        <v>1.1324882999999999</v>
      </c>
      <c r="E63" s="40">
        <v>-7.8227099999999998</v>
      </c>
      <c r="F63" s="40">
        <v>-2.5035620000000001</v>
      </c>
      <c r="G63" s="40">
        <v>10.5322</v>
      </c>
      <c r="H63" s="40">
        <v>-5.0047215999999999</v>
      </c>
      <c r="I63" s="40">
        <v>4.4576406000000004</v>
      </c>
      <c r="J63" s="40">
        <v>3.7305950000000001</v>
      </c>
      <c r="K63" s="47">
        <v>-1.1698603999999999</v>
      </c>
      <c r="L63" s="47">
        <v>7.9298853999999999</v>
      </c>
      <c r="M63" s="47">
        <v>-7.7558335999999999</v>
      </c>
      <c r="N63" s="47">
        <v>3.3450484</v>
      </c>
    </row>
    <row r="64" spans="1:14" x14ac:dyDescent="0.35">
      <c r="A64" s="2">
        <v>43774</v>
      </c>
      <c r="B64" s="40">
        <v>16.385470999999999</v>
      </c>
      <c r="C64" s="40">
        <v>14.930797</v>
      </c>
      <c r="D64" s="40">
        <v>11.526394</v>
      </c>
      <c r="E64" s="40">
        <v>7.4934599999999998</v>
      </c>
      <c r="F64" s="40">
        <v>10.817121999999999</v>
      </c>
      <c r="G64" s="40">
        <v>18.34328</v>
      </c>
      <c r="H64" s="40">
        <v>6.2300443999999997</v>
      </c>
      <c r="I64" s="40">
        <v>19.562317</v>
      </c>
      <c r="J64" s="40">
        <v>14.551174</v>
      </c>
      <c r="K64" s="47">
        <v>12.784648000000001</v>
      </c>
      <c r="L64" s="47">
        <v>17.461110000000001</v>
      </c>
      <c r="M64" s="47">
        <v>10.863709</v>
      </c>
      <c r="N64" s="47">
        <v>20.142115</v>
      </c>
    </row>
    <row r="65" spans="1:14" x14ac:dyDescent="0.35">
      <c r="A65" s="2">
        <v>43804</v>
      </c>
      <c r="B65" s="40">
        <v>21.499120000000001</v>
      </c>
      <c r="C65" s="40">
        <v>15.606344</v>
      </c>
      <c r="D65" s="40">
        <v>14.084208</v>
      </c>
      <c r="E65" s="40">
        <v>12.05256</v>
      </c>
      <c r="F65" s="40">
        <v>12.891209</v>
      </c>
      <c r="G65" s="40">
        <v>20.135570000000001</v>
      </c>
      <c r="H65" s="40">
        <v>9.7704170000000001</v>
      </c>
      <c r="I65" s="40">
        <v>23.495090000000001</v>
      </c>
      <c r="J65" s="40">
        <v>17.765485999999999</v>
      </c>
      <c r="K65" s="47">
        <v>17.248546999999999</v>
      </c>
      <c r="L65" s="47">
        <v>19.698201999999998</v>
      </c>
      <c r="M65" s="47">
        <v>13.671505</v>
      </c>
      <c r="N65" s="47">
        <v>20.059823999999999</v>
      </c>
    </row>
    <row r="66" spans="1:14" x14ac:dyDescent="0.35">
      <c r="A66" s="2">
        <v>43833</v>
      </c>
      <c r="B66" s="40">
        <v>30.635750000000002</v>
      </c>
      <c r="C66" s="40">
        <v>23.516106000000001</v>
      </c>
      <c r="D66" s="40">
        <v>26.936482999999999</v>
      </c>
      <c r="E66" s="40">
        <v>21.277916000000001</v>
      </c>
      <c r="F66" s="40">
        <v>19.107258000000002</v>
      </c>
      <c r="G66" s="40">
        <v>32.841230000000003</v>
      </c>
      <c r="H66" s="40">
        <v>21.152996000000002</v>
      </c>
      <c r="I66" s="40">
        <v>44.134450000000001</v>
      </c>
      <c r="J66" s="40">
        <v>34.519398000000002</v>
      </c>
      <c r="K66" s="47">
        <v>29.214524999999998</v>
      </c>
      <c r="L66" s="47">
        <v>34.875416000000001</v>
      </c>
      <c r="M66" s="47">
        <v>25.684393</v>
      </c>
      <c r="N66" s="47">
        <v>27.929592</v>
      </c>
    </row>
    <row r="67" spans="1:14" x14ac:dyDescent="0.35">
      <c r="A67" s="2">
        <v>43866</v>
      </c>
      <c r="B67" s="40">
        <v>19.726203999999999</v>
      </c>
      <c r="C67" s="40">
        <v>12.826454</v>
      </c>
      <c r="D67" s="40">
        <v>12.981928</v>
      </c>
      <c r="E67" s="40">
        <v>11.368668</v>
      </c>
      <c r="F67" s="40">
        <v>11.86645</v>
      </c>
      <c r="G67" s="40">
        <v>27.204239000000001</v>
      </c>
      <c r="H67" s="40">
        <v>8.0507279999999994</v>
      </c>
      <c r="I67" s="40">
        <v>34.536490000000001</v>
      </c>
      <c r="J67" s="40">
        <v>24.188019000000001</v>
      </c>
      <c r="K67" s="47">
        <v>16.246700000000001</v>
      </c>
      <c r="L67" s="47">
        <v>21.412754</v>
      </c>
      <c r="M67" s="47">
        <v>16.557693</v>
      </c>
      <c r="N67" s="47">
        <v>18.321155999999998</v>
      </c>
    </row>
    <row r="68" spans="1:14" x14ac:dyDescent="0.35">
      <c r="A68" s="2">
        <v>43895</v>
      </c>
      <c r="B68" s="40">
        <v>14.129829000000001</v>
      </c>
      <c r="C68" s="40">
        <v>-1.9022285999999999</v>
      </c>
      <c r="D68" s="40">
        <v>3.254807</v>
      </c>
      <c r="E68" s="40">
        <v>-1.6399919999999999</v>
      </c>
      <c r="F68" s="40">
        <v>-0.31496881999999998</v>
      </c>
      <c r="G68" s="40">
        <v>15.080142</v>
      </c>
      <c r="H68" s="40">
        <v>-6.0965242000000002</v>
      </c>
      <c r="I68" s="40">
        <v>22.217666999999999</v>
      </c>
      <c r="J68" s="40">
        <v>10.45171</v>
      </c>
      <c r="K68" s="47">
        <v>1.7217278</v>
      </c>
      <c r="L68" s="47">
        <v>7.8454969999999999</v>
      </c>
      <c r="M68" s="47">
        <v>5.1502466</v>
      </c>
      <c r="N68" s="47">
        <v>2.5085568</v>
      </c>
    </row>
    <row r="69" spans="1:14" x14ac:dyDescent="0.35">
      <c r="A69" s="2">
        <v>43924</v>
      </c>
      <c r="B69" s="40">
        <v>-12.056404000000001</v>
      </c>
      <c r="C69" s="40">
        <v>-29.292292</v>
      </c>
      <c r="D69" s="40">
        <v>-23.353922000000001</v>
      </c>
      <c r="E69" s="40">
        <v>-24.767272999999999</v>
      </c>
      <c r="F69" s="40">
        <v>-14.106024</v>
      </c>
      <c r="G69" s="40">
        <v>-0.8005023</v>
      </c>
      <c r="H69" s="40">
        <v>-30.456178999999999</v>
      </c>
      <c r="I69" s="40">
        <v>0.62907933999999999</v>
      </c>
      <c r="J69" s="40">
        <v>-11.553431</v>
      </c>
      <c r="K69" s="47">
        <v>-25.598568</v>
      </c>
      <c r="L69" s="47">
        <v>-16.571337</v>
      </c>
      <c r="M69" s="47">
        <v>-21.123826999999999</v>
      </c>
      <c r="N69" s="47">
        <v>-27.818770000000001</v>
      </c>
    </row>
    <row r="70" spans="1:14" x14ac:dyDescent="0.35">
      <c r="A70" s="2">
        <v>43956</v>
      </c>
      <c r="B70" s="40">
        <v>-2.6183010000000002</v>
      </c>
      <c r="C70" s="40">
        <v>-20.280998</v>
      </c>
      <c r="D70" s="40">
        <v>-13.057542</v>
      </c>
      <c r="E70" s="40">
        <v>-18.623669</v>
      </c>
      <c r="F70" s="40">
        <v>-6.7796469999999998</v>
      </c>
      <c r="G70" s="40">
        <v>1.7456293000000001</v>
      </c>
      <c r="H70" s="40">
        <v>-23.769843999999999</v>
      </c>
      <c r="I70" s="40">
        <v>14.865254999999999</v>
      </c>
      <c r="J70" s="40">
        <v>-0.65113900000000002</v>
      </c>
      <c r="K70" s="47">
        <v>-20.569664</v>
      </c>
      <c r="L70" s="47">
        <v>-9.4248659999999997</v>
      </c>
      <c r="M70" s="47">
        <v>-12.344122</v>
      </c>
      <c r="N70" s="47">
        <v>-23.941875</v>
      </c>
    </row>
    <row r="71" spans="1:14" x14ac:dyDescent="0.35">
      <c r="A71" s="2">
        <v>43987</v>
      </c>
      <c r="B71" s="40">
        <v>14.342307999999999</v>
      </c>
      <c r="C71" s="40">
        <v>-3.6462783999999999</v>
      </c>
      <c r="D71" s="40">
        <v>-1.0145366</v>
      </c>
      <c r="E71" s="40">
        <v>5.9828159999999997</v>
      </c>
      <c r="F71" s="40">
        <v>8.5557219999999994</v>
      </c>
      <c r="G71" s="40">
        <v>9.0138909999999992</v>
      </c>
      <c r="H71" s="40">
        <v>-9.3578759999999992</v>
      </c>
      <c r="I71" s="40">
        <v>37.186929999999997</v>
      </c>
      <c r="J71" s="40">
        <v>15.193605</v>
      </c>
      <c r="K71" s="47">
        <v>-3.7568808000000002E-2</v>
      </c>
      <c r="L71" s="47">
        <v>12.563885000000001</v>
      </c>
      <c r="M71" s="47">
        <v>13.867604999999999</v>
      </c>
      <c r="N71" s="47">
        <v>-1.9382656</v>
      </c>
    </row>
    <row r="72" spans="1:14" x14ac:dyDescent="0.35">
      <c r="A72" s="2">
        <v>44014</v>
      </c>
      <c r="B72" s="40">
        <v>10.6545925</v>
      </c>
      <c r="C72" s="40">
        <v>-8.7314310000000006</v>
      </c>
      <c r="D72" s="40">
        <v>-7.2576102999999996</v>
      </c>
      <c r="E72" s="40">
        <v>-1.0038435000000001</v>
      </c>
      <c r="F72" s="40">
        <v>1.337564</v>
      </c>
      <c r="G72" s="40">
        <v>6.6479445000000004</v>
      </c>
      <c r="H72" s="40">
        <v>-17.175370999999998</v>
      </c>
      <c r="I72" s="40">
        <v>33.792842999999998</v>
      </c>
      <c r="J72" s="40">
        <v>7.4635267000000001</v>
      </c>
      <c r="K72" s="47">
        <v>-8.4992830000000001</v>
      </c>
      <c r="L72" s="47">
        <v>7.836938</v>
      </c>
      <c r="M72" s="47">
        <v>2.7112959999999999</v>
      </c>
      <c r="N72" s="47">
        <v>-9.3180599999999991</v>
      </c>
    </row>
    <row r="73" spans="1:14" x14ac:dyDescent="0.35">
      <c r="A73" s="2">
        <v>44048</v>
      </c>
      <c r="B73" s="40">
        <v>14.615190500000001</v>
      </c>
      <c r="C73" s="40">
        <v>-1.2794970999999999</v>
      </c>
      <c r="D73" s="40">
        <v>4.3989659999999997</v>
      </c>
      <c r="E73" s="40">
        <v>13.255131</v>
      </c>
      <c r="F73" s="40">
        <v>8.3834169999999997</v>
      </c>
      <c r="G73" s="40">
        <v>14.897383</v>
      </c>
      <c r="H73" s="40">
        <v>-7.6653359999999999</v>
      </c>
      <c r="I73" s="40">
        <v>51.182175000000001</v>
      </c>
      <c r="J73" s="40">
        <v>19.384384000000001</v>
      </c>
      <c r="K73" s="47">
        <v>1.8562675</v>
      </c>
      <c r="L73" s="47">
        <v>19.225597</v>
      </c>
      <c r="M73" s="47">
        <v>26.910554999999999</v>
      </c>
      <c r="N73" s="47">
        <v>-1.2067914</v>
      </c>
    </row>
    <row r="74" spans="1:14" x14ac:dyDescent="0.35">
      <c r="A74" s="2">
        <v>44078</v>
      </c>
      <c r="B74" s="40">
        <v>14.080178999999999</v>
      </c>
      <c r="C74" s="40">
        <v>-3.7026525000000001</v>
      </c>
      <c r="D74" s="40">
        <v>1.9932866</v>
      </c>
      <c r="E74" s="40">
        <v>13.644671000000001</v>
      </c>
      <c r="F74" s="40">
        <v>9.1434479999999994</v>
      </c>
      <c r="G74" s="40">
        <v>11.971855</v>
      </c>
      <c r="H74" s="40">
        <v>-12.353259</v>
      </c>
      <c r="I74" s="40">
        <v>51.788020000000003</v>
      </c>
      <c r="J74" s="40">
        <v>18.864322999999999</v>
      </c>
      <c r="K74" s="47">
        <v>-0.85739493</v>
      </c>
      <c r="L74" s="47">
        <v>13.734387999999999</v>
      </c>
      <c r="M74" s="47">
        <v>26.378451999999999</v>
      </c>
      <c r="N74" s="47">
        <v>-5.4678917</v>
      </c>
    </row>
    <row r="75" spans="1:14" x14ac:dyDescent="0.35">
      <c r="A75" s="2">
        <v>44109</v>
      </c>
      <c r="B75" s="40">
        <v>16.291035000000001</v>
      </c>
      <c r="C75" s="40">
        <v>-3.9365351</v>
      </c>
      <c r="D75" s="40">
        <v>1.5588759999999999</v>
      </c>
      <c r="E75" s="40">
        <v>13.806986999999999</v>
      </c>
      <c r="F75" s="40">
        <v>6.5844535999999998</v>
      </c>
      <c r="G75" s="40">
        <v>15.210951</v>
      </c>
      <c r="H75" s="40">
        <v>-11.969519</v>
      </c>
      <c r="I75" s="40">
        <v>49.491860000000003</v>
      </c>
      <c r="J75" s="40">
        <v>17.696190000000001</v>
      </c>
      <c r="K75" s="47">
        <v>-2.1412133999999998</v>
      </c>
      <c r="L75" s="47">
        <v>17.263365</v>
      </c>
      <c r="M75" s="47">
        <v>28.144466000000001</v>
      </c>
      <c r="N75" s="47">
        <v>-5.7257769999999999</v>
      </c>
    </row>
    <row r="76" spans="1:14" x14ac:dyDescent="0.35">
      <c r="A76" s="2">
        <v>44140</v>
      </c>
      <c r="B76" s="40">
        <v>22.481404999999999</v>
      </c>
      <c r="C76" s="40">
        <v>-3.4561932</v>
      </c>
      <c r="D76" s="40">
        <v>-1.1818766999999999</v>
      </c>
      <c r="E76" s="40">
        <v>-0.14382601</v>
      </c>
      <c r="F76" s="40">
        <v>4.9525857000000002</v>
      </c>
      <c r="G76" s="40">
        <v>11.188053999999999</v>
      </c>
      <c r="H76" s="40">
        <v>-18.226254000000001</v>
      </c>
      <c r="I76" s="40">
        <v>48.140464999999999</v>
      </c>
      <c r="J76" s="40">
        <v>16.315899999999999</v>
      </c>
      <c r="K76" s="47">
        <v>-6.7117570000000004</v>
      </c>
      <c r="L76" s="47">
        <v>14.513420999999999</v>
      </c>
      <c r="M76" s="47">
        <v>16.385100999999999</v>
      </c>
      <c r="N76" s="47">
        <v>-12.177217499999999</v>
      </c>
    </row>
    <row r="77" spans="1:14" x14ac:dyDescent="0.35">
      <c r="A77" s="2">
        <v>44169</v>
      </c>
      <c r="B77" s="40">
        <v>20.438362000000001</v>
      </c>
      <c r="C77" s="40">
        <v>8.4338899999999999</v>
      </c>
      <c r="D77" s="40">
        <v>8.997655</v>
      </c>
      <c r="E77" s="40">
        <v>8.4991219999999998</v>
      </c>
      <c r="F77" s="40">
        <v>11.909019000000001</v>
      </c>
      <c r="G77" s="40">
        <v>13.106704000000001</v>
      </c>
      <c r="H77" s="40">
        <v>-5.5361390000000004</v>
      </c>
      <c r="I77" s="40">
        <v>52.055157000000001</v>
      </c>
      <c r="J77" s="40">
        <v>21.081424999999999</v>
      </c>
      <c r="K77" s="47">
        <v>8.1597439999999999</v>
      </c>
      <c r="L77" s="47">
        <v>25.414694000000001</v>
      </c>
      <c r="M77" s="47">
        <v>26.560020000000002</v>
      </c>
      <c r="N77" s="47">
        <v>2.9463530000000002</v>
      </c>
    </row>
    <row r="78" spans="1:14" x14ac:dyDescent="0.35">
      <c r="A78" s="2">
        <v>44201</v>
      </c>
      <c r="B78" s="40">
        <v>23.586749999999999</v>
      </c>
      <c r="C78" s="40">
        <v>10.84956</v>
      </c>
      <c r="D78" s="40">
        <v>8.0647710000000004</v>
      </c>
      <c r="E78" s="40">
        <v>12.823248</v>
      </c>
      <c r="F78" s="40">
        <v>15.179634</v>
      </c>
      <c r="G78" s="40">
        <v>13.698732</v>
      </c>
      <c r="H78" s="40">
        <v>-8.5477830000000008</v>
      </c>
      <c r="I78" s="40">
        <v>46.645319999999998</v>
      </c>
      <c r="J78" s="40">
        <v>17.365300999999999</v>
      </c>
      <c r="K78" s="47">
        <v>4.9680590000000002</v>
      </c>
      <c r="L78" s="47">
        <v>26.512611</v>
      </c>
      <c r="M78" s="47">
        <v>25.533272</v>
      </c>
      <c r="N78" s="47">
        <v>3.1244993000000001</v>
      </c>
    </row>
    <row r="79" spans="1:14" x14ac:dyDescent="0.35">
      <c r="A79" s="2">
        <v>44232</v>
      </c>
      <c r="B79" s="40">
        <v>22.086727</v>
      </c>
      <c r="C79" s="40">
        <v>11.171030999999999</v>
      </c>
      <c r="D79" s="40">
        <v>8.3940739999999998</v>
      </c>
      <c r="E79" s="40">
        <v>13.475704</v>
      </c>
      <c r="F79" s="40">
        <v>17.581759999999999</v>
      </c>
      <c r="G79" s="40">
        <v>7.9673290000000003</v>
      </c>
      <c r="H79" s="40">
        <v>-7.5579405</v>
      </c>
      <c r="I79" s="40">
        <v>46.229100000000003</v>
      </c>
      <c r="J79" s="40">
        <v>18.695318</v>
      </c>
      <c r="K79" s="47">
        <v>5.7921529999999999</v>
      </c>
      <c r="L79" s="47">
        <v>29.842651</v>
      </c>
      <c r="M79" s="47">
        <v>26.323937999999998</v>
      </c>
      <c r="N79" s="47">
        <v>3.8275480000000002</v>
      </c>
    </row>
    <row r="80" spans="1:14" x14ac:dyDescent="0.35">
      <c r="A80" s="2">
        <v>44260</v>
      </c>
      <c r="B80" s="40">
        <v>16.334188000000001</v>
      </c>
      <c r="C80" s="40">
        <v>27.67576</v>
      </c>
      <c r="D80" s="40">
        <v>21.331893999999998</v>
      </c>
      <c r="E80" s="40">
        <v>24.944569000000001</v>
      </c>
      <c r="F80" s="40">
        <v>29.873263999999999</v>
      </c>
      <c r="G80" s="40">
        <v>12.460148</v>
      </c>
      <c r="H80" s="40">
        <v>9.0593219999999999</v>
      </c>
      <c r="I80" s="40">
        <v>46.926723000000003</v>
      </c>
      <c r="J80" s="40">
        <v>29.25067</v>
      </c>
      <c r="K80" s="47">
        <v>18.483948000000002</v>
      </c>
      <c r="L80" s="47">
        <v>41.242789999999999</v>
      </c>
      <c r="M80" s="47">
        <v>41.822600000000001</v>
      </c>
      <c r="N80" s="47">
        <v>15.485263</v>
      </c>
    </row>
    <row r="81" spans="1:14" x14ac:dyDescent="0.35">
      <c r="A81" s="2">
        <v>44291</v>
      </c>
      <c r="B81" s="40">
        <v>45.116734000000001</v>
      </c>
      <c r="C81" s="40">
        <v>75.909639999999996</v>
      </c>
      <c r="D81" s="40">
        <v>69.250439999999998</v>
      </c>
      <c r="E81" s="40">
        <v>73.731635999999995</v>
      </c>
      <c r="F81" s="40">
        <v>52.066707999999998</v>
      </c>
      <c r="G81" s="40">
        <v>33.786797</v>
      </c>
      <c r="H81" s="40">
        <v>46.163795</v>
      </c>
      <c r="I81" s="40">
        <v>81.663359999999997</v>
      </c>
      <c r="J81" s="40">
        <v>66.370949999999993</v>
      </c>
      <c r="K81" s="47">
        <v>66.703370000000007</v>
      </c>
      <c r="L81" s="47">
        <v>95.594110000000001</v>
      </c>
      <c r="M81" s="47">
        <v>96.023160000000004</v>
      </c>
      <c r="N81" s="47">
        <v>68.553139999999999</v>
      </c>
    </row>
    <row r="82" spans="1:14" x14ac:dyDescent="0.35">
      <c r="A82" s="2">
        <v>44321</v>
      </c>
      <c r="B82" s="40">
        <v>36.675144000000003</v>
      </c>
      <c r="C82" s="40">
        <v>61.717711999999999</v>
      </c>
      <c r="D82" s="40">
        <v>52.918635999999999</v>
      </c>
      <c r="E82" s="40">
        <v>54.254689999999997</v>
      </c>
      <c r="F82" s="40">
        <v>35.027991999999998</v>
      </c>
      <c r="G82" s="40">
        <v>31.075610000000001</v>
      </c>
      <c r="H82" s="40">
        <v>37.666139999999999</v>
      </c>
      <c r="I82" s="40">
        <v>52.110396999999999</v>
      </c>
      <c r="J82" s="40">
        <v>47.614395000000002</v>
      </c>
      <c r="K82" s="47">
        <v>59.220109999999998</v>
      </c>
      <c r="L82" s="47">
        <v>74.830734000000007</v>
      </c>
      <c r="M82" s="47">
        <v>77.372</v>
      </c>
      <c r="N82" s="47">
        <v>59.120514</v>
      </c>
    </row>
    <row r="83" spans="1:14" x14ac:dyDescent="0.35">
      <c r="A83" s="2">
        <v>44351</v>
      </c>
      <c r="B83" s="40">
        <v>16.183471999999998</v>
      </c>
      <c r="C83" s="40">
        <v>41.666804999999997</v>
      </c>
      <c r="D83" s="40">
        <v>48.584152000000003</v>
      </c>
      <c r="E83" s="40">
        <v>32.853009999999998</v>
      </c>
      <c r="F83" s="40">
        <v>25.124131999999999</v>
      </c>
      <c r="G83" s="40">
        <v>27.789795000000002</v>
      </c>
      <c r="H83" s="40">
        <v>28.433395000000001</v>
      </c>
      <c r="I83" s="40">
        <v>43.681441999999997</v>
      </c>
      <c r="J83" s="40">
        <v>37.916924000000002</v>
      </c>
      <c r="K83" s="47">
        <v>41.043877000000002</v>
      </c>
      <c r="L83" s="47">
        <v>54.43909</v>
      </c>
      <c r="M83" s="47">
        <v>54.751133000000003</v>
      </c>
      <c r="N83" s="47">
        <v>41.094337000000003</v>
      </c>
    </row>
    <row r="84" spans="1:14" x14ac:dyDescent="0.35">
      <c r="A84" s="2">
        <v>44379</v>
      </c>
      <c r="B84" s="40">
        <v>9.9355810000000009</v>
      </c>
      <c r="C84" s="40">
        <v>34.843563000000003</v>
      </c>
      <c r="D84" s="40">
        <v>47.161136999999997</v>
      </c>
      <c r="E84" s="40">
        <v>29.986142999999998</v>
      </c>
      <c r="F84" s="40">
        <v>24.481677999999999</v>
      </c>
      <c r="G84" s="40">
        <v>26.301552000000001</v>
      </c>
      <c r="H84" s="40">
        <v>30.004691999999999</v>
      </c>
      <c r="I84" s="40">
        <v>43.016753999999999</v>
      </c>
      <c r="J84" s="40">
        <v>40.995480000000001</v>
      </c>
      <c r="K84" s="47">
        <v>38.957630000000002</v>
      </c>
      <c r="L84" s="47">
        <v>47.333559999999999</v>
      </c>
      <c r="M84" s="47">
        <v>53.677844999999998</v>
      </c>
      <c r="N84" s="47">
        <v>35.063395999999997</v>
      </c>
    </row>
    <row r="85" spans="1:14" x14ac:dyDescent="0.35">
      <c r="A85" s="2">
        <v>44413</v>
      </c>
      <c r="B85" s="40">
        <v>6.5078019999999999</v>
      </c>
      <c r="C85" s="40">
        <v>32.028260000000003</v>
      </c>
      <c r="D85" s="40">
        <v>35.748386000000004</v>
      </c>
      <c r="E85" s="40">
        <v>23.597694000000001</v>
      </c>
      <c r="F85" s="40">
        <v>22.683143999999999</v>
      </c>
      <c r="G85" s="40">
        <v>25.041653</v>
      </c>
      <c r="H85" s="40">
        <v>28.347075</v>
      </c>
      <c r="I85" s="40">
        <v>37.157916999999998</v>
      </c>
      <c r="J85" s="40">
        <v>35.012782999999999</v>
      </c>
      <c r="K85" s="47">
        <v>37.756059999999998</v>
      </c>
      <c r="L85" s="47">
        <v>45.889175000000002</v>
      </c>
      <c r="M85" s="47">
        <v>43.673682999999997</v>
      </c>
      <c r="N85" s="47">
        <v>30.018353000000001</v>
      </c>
    </row>
    <row r="86" spans="1:14" x14ac:dyDescent="0.35">
      <c r="A86" s="2">
        <v>44442</v>
      </c>
      <c r="B86" s="40">
        <v>11.862826</v>
      </c>
      <c r="C86" s="40">
        <v>32.059714999999997</v>
      </c>
      <c r="D86" s="40">
        <v>36.525787000000001</v>
      </c>
      <c r="E86" s="40">
        <v>20.918475999999998</v>
      </c>
      <c r="F86" s="40">
        <v>25.793434000000001</v>
      </c>
      <c r="G86" s="40">
        <v>24.705482</v>
      </c>
      <c r="H86" s="40">
        <v>32.050249999999998</v>
      </c>
      <c r="I86" s="40">
        <v>33.514499999999998</v>
      </c>
      <c r="J86" s="40">
        <v>33.148266</v>
      </c>
      <c r="K86" s="47">
        <v>35.594296</v>
      </c>
      <c r="L86" s="47">
        <v>54.730392000000002</v>
      </c>
      <c r="M86" s="47">
        <v>43.636012999999998</v>
      </c>
      <c r="N86" s="47">
        <v>33.085884</v>
      </c>
    </row>
    <row r="87" spans="1:14" x14ac:dyDescent="0.35">
      <c r="A87" s="2">
        <v>44474</v>
      </c>
      <c r="B87" s="40">
        <v>7.7914595999999996</v>
      </c>
      <c r="C87" s="40">
        <v>27.855646</v>
      </c>
      <c r="D87" s="40">
        <v>33.921590000000002</v>
      </c>
      <c r="E87" s="40">
        <v>13.250769</v>
      </c>
      <c r="F87" s="40">
        <v>16.655518000000001</v>
      </c>
      <c r="G87" s="40">
        <v>13.694345</v>
      </c>
      <c r="H87" s="40">
        <v>28.893969999999999</v>
      </c>
      <c r="I87" s="40">
        <v>28.245353999999999</v>
      </c>
      <c r="J87" s="40">
        <v>29.280735</v>
      </c>
      <c r="K87" s="47">
        <v>33.750281999999999</v>
      </c>
      <c r="L87" s="47">
        <v>38.179504000000001</v>
      </c>
      <c r="M87" s="47">
        <v>28.754007000000001</v>
      </c>
      <c r="N87" s="47">
        <v>31.278169999999999</v>
      </c>
    </row>
    <row r="88" spans="1:14" x14ac:dyDescent="0.35">
      <c r="A88" s="2">
        <v>44505</v>
      </c>
      <c r="B88" s="40">
        <v>3.7722826</v>
      </c>
      <c r="C88" s="40">
        <v>27.480148</v>
      </c>
      <c r="D88" s="40">
        <v>43.173386000000001</v>
      </c>
      <c r="E88" s="40">
        <v>24.289166999999999</v>
      </c>
      <c r="F88" s="40">
        <v>15.75433</v>
      </c>
      <c r="G88" s="40">
        <v>22.900057</v>
      </c>
      <c r="H88" s="40">
        <v>32.490229999999997</v>
      </c>
      <c r="I88" s="40">
        <v>36.123074000000003</v>
      </c>
      <c r="J88" s="40">
        <v>35.671795000000003</v>
      </c>
      <c r="K88" s="47">
        <v>40.738750000000003</v>
      </c>
      <c r="L88" s="47">
        <v>45.383740000000003</v>
      </c>
      <c r="M88" s="47">
        <v>37.048172000000001</v>
      </c>
      <c r="N88" s="47">
        <v>38.408707</v>
      </c>
    </row>
    <row r="89" spans="1:14" x14ac:dyDescent="0.35">
      <c r="A89" s="2">
        <v>44533</v>
      </c>
      <c r="B89" s="40">
        <v>-10.549808000000001</v>
      </c>
      <c r="C89" s="40">
        <v>6.3671350000000002</v>
      </c>
      <c r="D89" s="40">
        <v>22.632525999999999</v>
      </c>
      <c r="E89" s="40">
        <v>5.6021929999999998</v>
      </c>
      <c r="F89" s="40">
        <v>3.5892963</v>
      </c>
      <c r="G89" s="40">
        <v>17.557870000000001</v>
      </c>
      <c r="H89" s="40">
        <v>12.290692</v>
      </c>
      <c r="I89" s="40">
        <v>26.587343000000001</v>
      </c>
      <c r="J89" s="40">
        <v>25.406324000000001</v>
      </c>
      <c r="K89" s="47">
        <v>15.138161</v>
      </c>
      <c r="L89" s="47">
        <v>21.602844000000001</v>
      </c>
      <c r="M89" s="47">
        <v>15.613709999999999</v>
      </c>
      <c r="N89" s="47">
        <v>11.24661</v>
      </c>
    </row>
    <row r="90" spans="1:14" x14ac:dyDescent="0.35">
      <c r="A90" s="2">
        <v>44566</v>
      </c>
      <c r="B90" s="40">
        <v>-12.942094000000001</v>
      </c>
      <c r="C90" s="40">
        <v>7.547021</v>
      </c>
      <c r="D90" s="40">
        <v>21.965205999999998</v>
      </c>
      <c r="E90" s="40">
        <v>5.2132963999999999</v>
      </c>
      <c r="F90" s="40">
        <v>2.4047852000000001</v>
      </c>
      <c r="G90" s="40">
        <v>16.796576999999999</v>
      </c>
      <c r="H90" s="40">
        <v>16.518878999999998</v>
      </c>
      <c r="I90" s="40">
        <v>23.819424000000001</v>
      </c>
      <c r="J90" s="40">
        <v>27.83333</v>
      </c>
      <c r="K90" s="47">
        <v>21.084869999999999</v>
      </c>
      <c r="L90" s="47">
        <v>17.248678000000002</v>
      </c>
      <c r="M90" s="47">
        <v>19.071650999999999</v>
      </c>
      <c r="N90" s="47">
        <v>14.628994</v>
      </c>
    </row>
    <row r="91" spans="1:14" x14ac:dyDescent="0.35">
      <c r="A91" s="2">
        <v>44596</v>
      </c>
      <c r="B91" s="40">
        <v>-18.412852999999998</v>
      </c>
      <c r="C91" s="40">
        <v>-1.0750234000000001</v>
      </c>
      <c r="D91" s="40">
        <v>23.348939999999999</v>
      </c>
      <c r="E91" s="40">
        <v>1.0309815</v>
      </c>
      <c r="F91" s="40">
        <v>-4.5985699999999996</v>
      </c>
      <c r="G91" s="40">
        <v>11.445117</v>
      </c>
      <c r="H91" s="40">
        <v>20.306895999999998</v>
      </c>
      <c r="I91" s="40">
        <v>8.9318390000000001</v>
      </c>
      <c r="J91" s="40">
        <v>17.749988999999999</v>
      </c>
      <c r="K91" s="47">
        <v>19.554625999999999</v>
      </c>
      <c r="L91" s="47">
        <v>6.8714022999999997</v>
      </c>
      <c r="M91" s="47">
        <v>6.6045284000000004</v>
      </c>
      <c r="N91" s="47">
        <v>12.1616955</v>
      </c>
    </row>
    <row r="92" spans="1:14" x14ac:dyDescent="0.35">
      <c r="A92" s="2">
        <v>44624</v>
      </c>
      <c r="B92" s="40">
        <v>-7.8571140000000002</v>
      </c>
      <c r="C92" s="40">
        <v>4.1222333999999998</v>
      </c>
      <c r="D92" s="40">
        <v>20.377445000000002</v>
      </c>
      <c r="E92" s="40">
        <v>-17.342980000000001</v>
      </c>
      <c r="F92" s="40">
        <v>-7.6359269999999997</v>
      </c>
      <c r="G92" s="40">
        <v>8.7082750000000004</v>
      </c>
      <c r="H92" s="40">
        <v>6.2824606999999997</v>
      </c>
      <c r="I92" s="40">
        <v>11.452341000000001</v>
      </c>
      <c r="J92" s="40">
        <v>16.26923</v>
      </c>
      <c r="K92" s="47">
        <v>-2.6413262</v>
      </c>
      <c r="L92" s="47">
        <v>-9.0784660000000006</v>
      </c>
      <c r="M92" s="47">
        <v>-14.979535</v>
      </c>
      <c r="N92" s="47">
        <v>-8.7080300000000008</v>
      </c>
    </row>
    <row r="93" spans="1:14" x14ac:dyDescent="0.35">
      <c r="A93" s="2">
        <v>44656</v>
      </c>
      <c r="B93" s="40">
        <v>-9.6510940000000005</v>
      </c>
      <c r="C93" s="40">
        <v>10.242497999999999</v>
      </c>
      <c r="D93" s="40">
        <v>18.215392999999999</v>
      </c>
      <c r="E93" s="40">
        <v>-16.996479000000001</v>
      </c>
      <c r="F93" s="40">
        <v>-11.318273</v>
      </c>
      <c r="G93" s="40">
        <v>10.756707</v>
      </c>
      <c r="H93" s="40">
        <v>10.511053</v>
      </c>
      <c r="I93" s="40">
        <v>9.6031899999999997</v>
      </c>
      <c r="J93" s="40">
        <v>12.463164000000001</v>
      </c>
      <c r="K93" s="47">
        <v>0.36488769999999998</v>
      </c>
      <c r="L93" s="47">
        <v>-11.256397</v>
      </c>
      <c r="M93" s="47">
        <v>-9.5254359999999991</v>
      </c>
      <c r="N93" s="47">
        <v>-7.1272254000000004</v>
      </c>
    </row>
    <row r="94" spans="1:14" x14ac:dyDescent="0.35">
      <c r="A94" s="2">
        <v>44686</v>
      </c>
      <c r="B94" s="40">
        <v>-23.588025999999999</v>
      </c>
      <c r="C94" s="40">
        <v>-2.74688</v>
      </c>
      <c r="D94" s="40">
        <v>4.7144294000000002</v>
      </c>
      <c r="E94" s="40">
        <v>-23.444092000000001</v>
      </c>
      <c r="F94" s="40">
        <v>-15.446997</v>
      </c>
      <c r="G94" s="40">
        <v>-1.1470973</v>
      </c>
      <c r="H94" s="40">
        <v>0.92949870000000001</v>
      </c>
      <c r="I94" s="40">
        <v>-4.4131460000000002</v>
      </c>
      <c r="J94" s="40">
        <v>0.85201263000000005</v>
      </c>
      <c r="K94" s="47">
        <v>-9.005528</v>
      </c>
      <c r="L94" s="47">
        <v>-20.684170000000002</v>
      </c>
      <c r="M94" s="47">
        <v>-22.374169999999999</v>
      </c>
      <c r="N94" s="47">
        <v>-12.764156</v>
      </c>
    </row>
    <row r="95" spans="1:14" x14ac:dyDescent="0.35">
      <c r="A95" s="2">
        <v>44715</v>
      </c>
      <c r="B95" s="40">
        <v>-18.559014999999999</v>
      </c>
      <c r="C95" s="40">
        <v>-2.5566279999999999</v>
      </c>
      <c r="D95" s="40">
        <v>2.0789979999999999</v>
      </c>
      <c r="E95" s="40">
        <v>-21.924717000000001</v>
      </c>
      <c r="F95" s="40">
        <v>-15.420109</v>
      </c>
      <c r="G95" s="40">
        <v>-6.4396259999999996</v>
      </c>
      <c r="H95" s="40">
        <v>1.3152957000000001</v>
      </c>
      <c r="I95" s="40">
        <v>-6.7646559999999996</v>
      </c>
      <c r="J95" s="40">
        <v>-0.66649320000000001</v>
      </c>
      <c r="K95" s="47">
        <v>-8.3344570000000004</v>
      </c>
      <c r="L95" s="47">
        <v>-20.368444</v>
      </c>
      <c r="M95" s="47">
        <v>-20.305489999999999</v>
      </c>
      <c r="N95" s="47">
        <v>-13.688433</v>
      </c>
    </row>
    <row r="96" spans="1:14" x14ac:dyDescent="0.35">
      <c r="A96" s="2">
        <v>44747</v>
      </c>
      <c r="B96" s="40">
        <v>-26.07414</v>
      </c>
      <c r="C96" s="40">
        <v>-14.814830000000001</v>
      </c>
      <c r="D96" s="40">
        <v>-9.9643169999999994</v>
      </c>
      <c r="E96" s="40">
        <v>-33.964202999999998</v>
      </c>
      <c r="F96" s="40">
        <v>-20.58258</v>
      </c>
      <c r="G96" s="40">
        <v>-14.403713</v>
      </c>
      <c r="H96" s="40">
        <v>-8.1238089999999996</v>
      </c>
      <c r="I96" s="40">
        <v>-19.54261</v>
      </c>
      <c r="J96" s="40">
        <v>-10.678858</v>
      </c>
      <c r="K96" s="47">
        <v>-18.991333000000001</v>
      </c>
      <c r="L96" s="47">
        <v>-28.911995000000001</v>
      </c>
      <c r="M96" s="47">
        <v>-32.436256</v>
      </c>
      <c r="N96" s="47">
        <v>-25.220483999999999</v>
      </c>
    </row>
    <row r="97" spans="1:14" x14ac:dyDescent="0.35">
      <c r="A97" s="2">
        <v>44778</v>
      </c>
      <c r="B97" s="40">
        <v>-19.46773</v>
      </c>
      <c r="C97" s="40">
        <v>-9.0925989999999999</v>
      </c>
      <c r="D97" s="40">
        <v>-5.2300452999999996</v>
      </c>
      <c r="E97" s="40">
        <v>-29.755037000000002</v>
      </c>
      <c r="F97" s="40">
        <v>-16.726500000000001</v>
      </c>
      <c r="G97" s="40">
        <v>-13.49681</v>
      </c>
      <c r="H97" s="40">
        <v>-3.8058459999999998</v>
      </c>
      <c r="I97" s="40">
        <v>-12.479937</v>
      </c>
      <c r="J97" s="40">
        <v>-5.0699949999999996</v>
      </c>
      <c r="K97" s="47">
        <v>-13.922791999999999</v>
      </c>
      <c r="L97" s="47">
        <v>-24.472491999999999</v>
      </c>
      <c r="M97" s="47">
        <v>-27.994287</v>
      </c>
      <c r="N97" s="47">
        <v>-21.485579000000001</v>
      </c>
    </row>
    <row r="98" spans="1:14" x14ac:dyDescent="0.35">
      <c r="A98" s="2">
        <v>44806</v>
      </c>
      <c r="B98" s="40">
        <v>-25.261963000000002</v>
      </c>
      <c r="C98" s="40">
        <v>-11.771387000000001</v>
      </c>
      <c r="D98" s="40">
        <v>-9.6532049999999998</v>
      </c>
      <c r="E98" s="40">
        <v>-36.912260000000003</v>
      </c>
      <c r="F98" s="40">
        <v>-23.264378000000001</v>
      </c>
      <c r="G98" s="40">
        <v>-19.854109999999999</v>
      </c>
      <c r="H98" s="40">
        <v>-11.10031</v>
      </c>
      <c r="I98" s="40">
        <v>-21.974765999999999</v>
      </c>
      <c r="J98" s="40">
        <v>-12.215585000000001</v>
      </c>
      <c r="K98" s="47">
        <v>-22.381119999999999</v>
      </c>
      <c r="L98" s="47">
        <v>-37.342323</v>
      </c>
      <c r="M98" s="47">
        <v>-36.708280000000002</v>
      </c>
      <c r="N98" s="47">
        <v>-28.350645</v>
      </c>
    </row>
    <row r="99" spans="1:14" x14ac:dyDescent="0.35">
      <c r="A99" s="2">
        <v>44839</v>
      </c>
      <c r="B99" s="40">
        <v>-30.431974</v>
      </c>
      <c r="C99" s="40">
        <v>-12.191444000000001</v>
      </c>
      <c r="D99" s="40">
        <v>-10.008400999999999</v>
      </c>
      <c r="E99" s="40">
        <v>-33.577269999999999</v>
      </c>
      <c r="F99" s="40">
        <v>-24.005244999999999</v>
      </c>
      <c r="G99" s="40">
        <v>-15.496529000000001</v>
      </c>
      <c r="H99" s="40">
        <v>-12.015772</v>
      </c>
      <c r="I99" s="40">
        <v>-20.608651999999999</v>
      </c>
      <c r="J99" s="40">
        <v>-11.611801</v>
      </c>
      <c r="K99" s="47">
        <v>-19.844335999999998</v>
      </c>
      <c r="L99" s="47">
        <v>-32.28481</v>
      </c>
      <c r="M99" s="47">
        <v>-32.407325999999998</v>
      </c>
      <c r="N99" s="47">
        <v>-26.023423999999999</v>
      </c>
    </row>
    <row r="100" spans="1:14" x14ac:dyDescent="0.35">
      <c r="A100" s="2">
        <v>44869</v>
      </c>
      <c r="B100" s="40">
        <v>-27.123563999999998</v>
      </c>
      <c r="C100" s="40">
        <v>-13.027495</v>
      </c>
      <c r="D100" s="40">
        <v>-13.730043</v>
      </c>
      <c r="E100" s="40">
        <v>-32.795994</v>
      </c>
      <c r="F100" s="40">
        <v>-25.928979999999999</v>
      </c>
      <c r="G100" s="40">
        <v>-21.577942</v>
      </c>
      <c r="H100" s="40">
        <v>-9.7136440000000004</v>
      </c>
      <c r="I100" s="40">
        <v>-33.122017</v>
      </c>
      <c r="J100" s="40">
        <v>-18.173079999999999</v>
      </c>
      <c r="K100" s="47">
        <v>-18.950064000000001</v>
      </c>
      <c r="L100" s="47">
        <v>-36.285890000000002</v>
      </c>
      <c r="M100" s="47">
        <v>-33.687995999999998</v>
      </c>
      <c r="N100" s="47">
        <v>-23.292439999999999</v>
      </c>
    </row>
    <row r="101" spans="1:14" x14ac:dyDescent="0.35">
      <c r="A101" s="2">
        <v>44900</v>
      </c>
      <c r="B101" s="40">
        <v>-13.167697</v>
      </c>
      <c r="C101" s="40">
        <v>2.0195603000000002</v>
      </c>
      <c r="D101" s="40">
        <v>-5.4477034</v>
      </c>
      <c r="E101" s="40">
        <v>-17.028511000000002</v>
      </c>
      <c r="F101" s="40">
        <v>-16.820198000000001</v>
      </c>
      <c r="G101" s="40">
        <v>-11.861223000000001</v>
      </c>
      <c r="H101" s="40">
        <v>2.692628</v>
      </c>
      <c r="I101" s="40">
        <v>-24.458033</v>
      </c>
      <c r="J101" s="40">
        <v>-10.535365000000001</v>
      </c>
      <c r="K101" s="47">
        <v>-5.8426559999999998</v>
      </c>
      <c r="L101" s="47">
        <v>-17.909276999999999</v>
      </c>
      <c r="M101" s="47">
        <v>-18.766110999999999</v>
      </c>
      <c r="N101" s="47">
        <v>-8.4680319999999991</v>
      </c>
    </row>
    <row r="102" spans="1:14" x14ac:dyDescent="0.35">
      <c r="A102" s="2">
        <v>44931</v>
      </c>
      <c r="B102" s="40">
        <v>-16.345542999999999</v>
      </c>
      <c r="C102" s="40">
        <v>-6.2730129999999997</v>
      </c>
      <c r="D102" s="40">
        <v>-10.847771</v>
      </c>
      <c r="E102" s="40">
        <v>-20.0185</v>
      </c>
      <c r="F102" s="40">
        <v>-20.010912000000001</v>
      </c>
      <c r="G102" s="40">
        <v>-15.970278</v>
      </c>
      <c r="H102" s="40">
        <v>-4.7282457000000004</v>
      </c>
      <c r="I102" s="40">
        <v>-31.431562</v>
      </c>
      <c r="J102" s="40">
        <v>-17.683899</v>
      </c>
      <c r="K102" s="47">
        <v>-10.937423000000001</v>
      </c>
      <c r="L102" s="47">
        <v>-20.219511000000001</v>
      </c>
      <c r="M102" s="47">
        <v>-26.218312999999998</v>
      </c>
      <c r="N102" s="47">
        <v>-12.958508500000001</v>
      </c>
    </row>
    <row r="103" spans="1:14" x14ac:dyDescent="0.35">
      <c r="A103" s="2">
        <v>44960</v>
      </c>
      <c r="B103" s="40">
        <v>-2.5783718000000002</v>
      </c>
      <c r="C103" s="40">
        <v>12.050533</v>
      </c>
      <c r="D103" s="40">
        <v>-4.907775</v>
      </c>
      <c r="E103" s="40">
        <v>-8.6105350000000005</v>
      </c>
      <c r="F103" s="40">
        <v>-7.7867030000000002</v>
      </c>
      <c r="G103" s="40">
        <v>-6.1262664999999998</v>
      </c>
      <c r="H103" s="40">
        <v>-2.7380228</v>
      </c>
      <c r="I103" s="40">
        <v>-12.762183</v>
      </c>
      <c r="J103" s="40">
        <v>-6.1669169999999998</v>
      </c>
      <c r="K103" s="47">
        <v>0.69186689999999995</v>
      </c>
      <c r="L103" s="47">
        <v>-4.7567725000000003</v>
      </c>
      <c r="M103" s="47">
        <v>-12.105489</v>
      </c>
      <c r="N103" s="47">
        <v>-4.6174169999999997</v>
      </c>
    </row>
    <row r="104" spans="1:14" x14ac:dyDescent="0.35">
      <c r="A104" s="2">
        <v>44988</v>
      </c>
      <c r="B104" s="40">
        <v>-7.9734683000000004</v>
      </c>
      <c r="C104" s="40">
        <v>1.2712239999999999</v>
      </c>
      <c r="D104" s="40">
        <v>-7.3590993999999998</v>
      </c>
      <c r="E104" s="40">
        <v>5.3128359999999999</v>
      </c>
      <c r="F104" s="40">
        <v>-6.3082750000000001</v>
      </c>
      <c r="G104" s="40">
        <v>-4.2694806999999999</v>
      </c>
      <c r="H104" s="40">
        <v>3.1390547999999998</v>
      </c>
      <c r="I104" s="40">
        <v>-11.797606999999999</v>
      </c>
      <c r="J104" s="40">
        <v>-5.7249489999999996</v>
      </c>
      <c r="K104" s="47">
        <v>14.388883999999999</v>
      </c>
      <c r="L104" s="47">
        <v>4.335642</v>
      </c>
      <c r="M104" s="47">
        <v>4.7614336000000002</v>
      </c>
      <c r="N104" s="47">
        <v>13.257933</v>
      </c>
    </row>
    <row r="105" spans="1:14" x14ac:dyDescent="0.35">
      <c r="A105" s="2">
        <v>45021</v>
      </c>
      <c r="B105" s="40">
        <v>-8.1980760000000004</v>
      </c>
      <c r="C105" s="40">
        <v>-9.2003400000000006</v>
      </c>
      <c r="D105" s="40">
        <v>-12.536937</v>
      </c>
      <c r="E105" s="40">
        <v>4.2288540000000001</v>
      </c>
      <c r="F105" s="40">
        <v>-3.3580363000000002</v>
      </c>
      <c r="G105" s="40">
        <v>-6.2321479999999996</v>
      </c>
      <c r="H105" s="40">
        <v>-0.2327621</v>
      </c>
      <c r="I105" s="40">
        <v>-11.842238999999999</v>
      </c>
      <c r="J105" s="40">
        <v>-8.0865679999999998</v>
      </c>
      <c r="K105" s="47">
        <v>13.005471</v>
      </c>
      <c r="L105" s="47">
        <v>1.0934234</v>
      </c>
      <c r="M105" s="47">
        <v>-8.8191690000000005</v>
      </c>
      <c r="N105" s="47">
        <v>8.7940690000000004</v>
      </c>
    </row>
    <row r="106" spans="1:14" x14ac:dyDescent="0.35">
      <c r="A106" s="2">
        <v>45051</v>
      </c>
      <c r="B106" s="40">
        <v>5.0325749999999996</v>
      </c>
      <c r="C106" s="40">
        <v>0.20714998000000001</v>
      </c>
      <c r="D106" s="40">
        <v>-2.2534071999999998</v>
      </c>
      <c r="E106" s="40">
        <v>17.916166</v>
      </c>
      <c r="F106" s="40">
        <v>6.6867112999999998</v>
      </c>
      <c r="G106" s="40">
        <v>9.7941640000000003</v>
      </c>
      <c r="H106" s="40">
        <v>9.2954640000000008</v>
      </c>
      <c r="I106" s="40">
        <v>3.9492129999999999</v>
      </c>
      <c r="J106" s="40">
        <v>1.4168262</v>
      </c>
      <c r="K106" s="47">
        <v>24.30067</v>
      </c>
      <c r="L106" s="47">
        <v>13.902485</v>
      </c>
      <c r="M106" s="47">
        <v>10.914946</v>
      </c>
      <c r="N106" s="47">
        <v>22.810614000000001</v>
      </c>
    </row>
    <row r="107" spans="1:14" x14ac:dyDescent="0.35">
      <c r="A107" s="2">
        <v>45082</v>
      </c>
      <c r="B107" s="40">
        <v>0.77028275000000002</v>
      </c>
      <c r="C107" s="40">
        <v>-5.0760565</v>
      </c>
      <c r="D107" s="40">
        <v>-8.0025309999999994</v>
      </c>
      <c r="E107" s="40">
        <v>7.0829389999999997</v>
      </c>
      <c r="F107" s="40">
        <v>9.6703290000000006</v>
      </c>
      <c r="G107" s="40">
        <v>6.6031456000000004</v>
      </c>
      <c r="H107" s="40">
        <v>1.9451141000000001</v>
      </c>
      <c r="I107" s="40">
        <v>16.791618</v>
      </c>
      <c r="J107" s="40">
        <v>5.8094143999999996</v>
      </c>
      <c r="K107" s="47">
        <v>12.404799000000001</v>
      </c>
      <c r="L107" s="47">
        <v>11.203003000000001</v>
      </c>
      <c r="M107" s="47">
        <v>-1.5411794000000001</v>
      </c>
      <c r="N107" s="47">
        <v>12.442672999999999</v>
      </c>
    </row>
    <row r="108" spans="1:14" x14ac:dyDescent="0.35">
      <c r="A108" s="2">
        <v>45112</v>
      </c>
      <c r="B108" s="40">
        <v>12.998808</v>
      </c>
      <c r="C108" s="40">
        <v>12.062586</v>
      </c>
      <c r="D108" s="40">
        <v>7.4241279999999996</v>
      </c>
      <c r="E108" s="40">
        <v>30.033493</v>
      </c>
      <c r="F108" s="40">
        <v>17.914200000000001</v>
      </c>
      <c r="G108" s="40">
        <v>13.422929999999999</v>
      </c>
      <c r="H108" s="40">
        <v>13.597118</v>
      </c>
      <c r="I108" s="40">
        <v>29.957640000000001</v>
      </c>
      <c r="J108" s="40">
        <v>17.926608999999999</v>
      </c>
      <c r="K108" s="47">
        <v>32.980930000000001</v>
      </c>
      <c r="L108" s="47">
        <v>28.801048000000002</v>
      </c>
      <c r="M108" s="47">
        <v>15.754867000000001</v>
      </c>
      <c r="N108" s="47">
        <v>40.819122</v>
      </c>
    </row>
    <row r="109" spans="1:14" x14ac:dyDescent="0.35">
      <c r="A109" s="2">
        <v>45142</v>
      </c>
      <c r="B109" s="40">
        <v>-0.4055202</v>
      </c>
      <c r="C109" s="40">
        <v>3.4651755999999998</v>
      </c>
      <c r="D109" s="40">
        <v>2.1331072</v>
      </c>
      <c r="E109" s="40">
        <v>21.452105</v>
      </c>
      <c r="F109" s="40">
        <v>12.047482</v>
      </c>
      <c r="G109" s="40">
        <v>9.6457960000000007</v>
      </c>
      <c r="H109" s="40">
        <v>8.6396219999999992</v>
      </c>
      <c r="I109" s="40">
        <v>15.505242000000001</v>
      </c>
      <c r="J109" s="40">
        <v>9.6586110000000005</v>
      </c>
      <c r="K109" s="47">
        <v>21.762753</v>
      </c>
      <c r="L109" s="47">
        <v>15.261555</v>
      </c>
      <c r="M109" s="47">
        <v>3.5244346000000002</v>
      </c>
      <c r="N109" s="47">
        <v>35.331620000000001</v>
      </c>
    </row>
    <row r="110" spans="1:14" x14ac:dyDescent="0.35">
      <c r="A110" s="2">
        <v>45174</v>
      </c>
      <c r="B110" s="40">
        <v>-2.9915690000000001</v>
      </c>
      <c r="C110" s="40">
        <v>5.1223874</v>
      </c>
      <c r="D110" s="40">
        <v>5.3471209999999996</v>
      </c>
      <c r="E110" s="40">
        <v>31.375992</v>
      </c>
      <c r="F110" s="40">
        <v>19.624065000000002</v>
      </c>
      <c r="G110" s="40">
        <v>15.456808000000001</v>
      </c>
      <c r="H110" s="40">
        <v>15.559184999999999</v>
      </c>
      <c r="I110" s="40">
        <v>29.000927000000001</v>
      </c>
      <c r="J110" s="40">
        <v>16.419326999999999</v>
      </c>
      <c r="K110" s="47">
        <v>30.63897</v>
      </c>
      <c r="L110" s="47">
        <v>24.881315000000001</v>
      </c>
      <c r="M110" s="47">
        <v>14.478719999999999</v>
      </c>
      <c r="N110" s="47">
        <v>44.023705</v>
      </c>
    </row>
    <row r="111" spans="1:14" x14ac:dyDescent="0.35">
      <c r="A111" s="2">
        <v>45204</v>
      </c>
      <c r="B111" s="40">
        <v>6.6500782999999997</v>
      </c>
      <c r="C111" s="40">
        <v>5.3358315999999997</v>
      </c>
      <c r="D111" s="40">
        <v>2.2961140000000002</v>
      </c>
      <c r="E111" s="40">
        <v>26.313770000000002</v>
      </c>
      <c r="F111" s="40">
        <v>17.724931999999999</v>
      </c>
      <c r="G111" s="40">
        <v>13.816357</v>
      </c>
      <c r="H111" s="40">
        <v>17.14058</v>
      </c>
      <c r="I111" s="40">
        <v>28.070105000000002</v>
      </c>
      <c r="J111" s="40">
        <v>14.362788</v>
      </c>
      <c r="K111" s="47">
        <v>25.792849</v>
      </c>
      <c r="L111" s="47">
        <v>16.385674000000002</v>
      </c>
      <c r="M111" s="47">
        <v>13.873911</v>
      </c>
      <c r="N111" s="47">
        <v>35.837722999999997</v>
      </c>
    </row>
    <row r="112" spans="1:14" x14ac:dyDescent="0.35">
      <c r="A112" s="2">
        <v>45233</v>
      </c>
      <c r="B112" s="40">
        <v>5.0468206000000002</v>
      </c>
      <c r="C112" s="40">
        <v>11.39791</v>
      </c>
      <c r="D112" s="40">
        <v>7.1118116000000002</v>
      </c>
      <c r="E112" s="40">
        <v>27.078379000000002</v>
      </c>
      <c r="F112" s="40">
        <v>25.403749999999999</v>
      </c>
      <c r="G112" s="40">
        <v>16.117775000000002</v>
      </c>
      <c r="H112" s="40">
        <v>17.281092000000001</v>
      </c>
      <c r="I112" s="40">
        <v>42.121969999999997</v>
      </c>
      <c r="J112" s="40">
        <v>19.027149999999999</v>
      </c>
      <c r="K112" s="47">
        <v>25.699210999999998</v>
      </c>
      <c r="L112" s="47">
        <v>27.185403999999998</v>
      </c>
      <c r="M112" s="47">
        <v>15.557898</v>
      </c>
      <c r="N112" s="47">
        <v>37.170969999999997</v>
      </c>
    </row>
    <row r="113" spans="1:14" x14ac:dyDescent="0.35">
      <c r="A113" s="2">
        <v>45265</v>
      </c>
      <c r="B113" s="40">
        <v>-4.8588990000000001</v>
      </c>
      <c r="C113" s="40">
        <v>2.6452541E-2</v>
      </c>
      <c r="D113" s="40">
        <v>4.5687319999999998</v>
      </c>
      <c r="E113" s="40">
        <v>16.139030000000002</v>
      </c>
      <c r="F113" s="40">
        <v>14.310931999999999</v>
      </c>
      <c r="G113" s="40">
        <v>8.8767890000000005</v>
      </c>
      <c r="H113" s="40">
        <v>5.7889699999999999</v>
      </c>
      <c r="I113" s="40">
        <v>35.560702999999997</v>
      </c>
      <c r="J113" s="40">
        <v>16.084267000000001</v>
      </c>
      <c r="K113" s="47">
        <v>14.648592000000001</v>
      </c>
      <c r="L113" s="47">
        <v>10.314405000000001</v>
      </c>
      <c r="M113" s="47">
        <v>8.2328910000000004</v>
      </c>
      <c r="N113" s="47">
        <v>24.033726000000001</v>
      </c>
    </row>
    <row r="114" spans="1:14" x14ac:dyDescent="0.35">
      <c r="A114" s="2">
        <v>45296</v>
      </c>
      <c r="B114" s="40">
        <v>1.0907887999999999</v>
      </c>
      <c r="C114" s="40">
        <v>11.333740000000001</v>
      </c>
      <c r="D114" s="40">
        <v>13.188648000000001</v>
      </c>
      <c r="E114" s="40">
        <v>16.01981</v>
      </c>
      <c r="F114" s="40">
        <v>21.430433000000001</v>
      </c>
      <c r="G114" s="40">
        <v>13.499737</v>
      </c>
      <c r="H114" s="40">
        <v>10.483503000000001</v>
      </c>
      <c r="I114" s="40">
        <v>52.719486000000003</v>
      </c>
      <c r="J114" s="40">
        <v>25.226306999999998</v>
      </c>
      <c r="K114" s="47">
        <v>15.317524000000001</v>
      </c>
      <c r="L114" s="47">
        <v>13.530111</v>
      </c>
      <c r="M114" s="47">
        <v>17.330456000000002</v>
      </c>
      <c r="N114" s="47">
        <v>25.745142000000001</v>
      </c>
    </row>
    <row r="115" spans="1:14" x14ac:dyDescent="0.35">
      <c r="A115" s="2">
        <v>45327</v>
      </c>
      <c r="B115" s="40">
        <v>-8.2603034999999991</v>
      </c>
      <c r="C115" s="40">
        <v>-0.97049474999999996</v>
      </c>
      <c r="D115" s="40">
        <v>3.2542825</v>
      </c>
      <c r="E115" s="40">
        <v>5.1012993</v>
      </c>
      <c r="F115" s="40">
        <v>16.425799999999999</v>
      </c>
      <c r="G115" s="40">
        <v>7.0780873</v>
      </c>
      <c r="H115" s="40">
        <v>4.1599510000000004</v>
      </c>
      <c r="I115" s="40">
        <v>40.898167000000001</v>
      </c>
      <c r="J115" s="40">
        <v>21.278202</v>
      </c>
      <c r="K115" s="47">
        <v>6.3638805999999999</v>
      </c>
      <c r="L115" s="47">
        <v>8.9737179999999999</v>
      </c>
      <c r="M115" s="47">
        <v>4.2611600000000003</v>
      </c>
      <c r="N115" s="47">
        <v>16.002500000000001</v>
      </c>
    </row>
    <row r="116" spans="1:14" x14ac:dyDescent="0.35">
      <c r="A116" s="2">
        <v>45356</v>
      </c>
      <c r="B116" s="40">
        <v>-6.6996813</v>
      </c>
      <c r="C116" s="40">
        <v>6.0710189999999997</v>
      </c>
      <c r="D116" s="40">
        <v>8.6786510000000003</v>
      </c>
      <c r="E116" s="40">
        <v>12.607144999999999</v>
      </c>
      <c r="F116" s="40">
        <v>25.120556000000001</v>
      </c>
      <c r="G116" s="40">
        <v>8.6135389999999994</v>
      </c>
      <c r="H116" s="40">
        <v>4.5762777000000003</v>
      </c>
      <c r="I116" s="40">
        <v>46.507739999999998</v>
      </c>
      <c r="J116" s="40">
        <v>27.401615</v>
      </c>
      <c r="K116" s="47">
        <v>10.844588</v>
      </c>
      <c r="L116" s="47">
        <v>16.563452000000002</v>
      </c>
      <c r="M116" s="47">
        <v>11.821008000000001</v>
      </c>
      <c r="N116" s="47">
        <v>21.727633999999998</v>
      </c>
    </row>
    <row r="117" spans="1:14" x14ac:dyDescent="0.35">
      <c r="A117" s="2">
        <v>45387</v>
      </c>
      <c r="B117" s="40">
        <v>-6.4581036999999997</v>
      </c>
      <c r="C117" s="40">
        <v>10.609829</v>
      </c>
      <c r="D117" s="40">
        <v>13.604604999999999</v>
      </c>
      <c r="E117" s="40">
        <v>13.544297</v>
      </c>
      <c r="F117" s="40">
        <v>22.898779999999999</v>
      </c>
      <c r="G117" s="40">
        <v>4.3041587000000003</v>
      </c>
      <c r="H117" s="40">
        <v>8.7130550000000007</v>
      </c>
      <c r="I117" s="40">
        <v>40.352595999999998</v>
      </c>
      <c r="J117" s="40">
        <v>29.043686000000001</v>
      </c>
      <c r="K117" s="47">
        <v>10.421646000000001</v>
      </c>
      <c r="L117" s="47">
        <v>21.004639999999998</v>
      </c>
      <c r="M117" s="47">
        <v>17.380500000000001</v>
      </c>
      <c r="N117" s="47">
        <v>26.135611999999998</v>
      </c>
    </row>
    <row r="118" spans="1:14" x14ac:dyDescent="0.35">
      <c r="A118" s="2">
        <v>45415</v>
      </c>
      <c r="B118" s="40">
        <v>-5.1296052999999997</v>
      </c>
      <c r="C118" s="40">
        <v>10.775364</v>
      </c>
      <c r="D118" s="40">
        <v>11.694955999999999</v>
      </c>
      <c r="E118" s="40">
        <v>8.9092970000000005</v>
      </c>
      <c r="F118" s="40">
        <v>20.64141</v>
      </c>
      <c r="G118" s="40">
        <v>-2.6208640000000001</v>
      </c>
      <c r="H118" s="40">
        <v>10.247922000000001</v>
      </c>
      <c r="I118" s="40">
        <v>38.163409999999999</v>
      </c>
      <c r="J118" s="40">
        <v>27.135467999999999</v>
      </c>
      <c r="K118" s="47">
        <v>6.7087770000000004</v>
      </c>
      <c r="L118" s="47">
        <v>19.898499000000001</v>
      </c>
      <c r="M118" s="47">
        <v>10.751211</v>
      </c>
      <c r="N118" s="47">
        <v>22.272396000000001</v>
      </c>
    </row>
    <row r="119" spans="1:14" x14ac:dyDescent="0.35">
      <c r="A119" s="2">
        <v>45448</v>
      </c>
      <c r="B119" s="40">
        <v>1.6888976</v>
      </c>
      <c r="C119" s="40">
        <v>15.057086999999999</v>
      </c>
      <c r="D119" s="40">
        <v>13.220893999999999</v>
      </c>
      <c r="E119" s="40">
        <v>16.706907000000001</v>
      </c>
      <c r="F119" s="40">
        <v>14.523304</v>
      </c>
      <c r="G119" s="40">
        <v>9.2993369999999995</v>
      </c>
      <c r="H119" s="40">
        <v>16.509592000000001</v>
      </c>
      <c r="I119" s="40">
        <v>31.477976000000002</v>
      </c>
      <c r="J119" s="40">
        <v>27.009761999999998</v>
      </c>
      <c r="K119" s="47">
        <v>15.595542999999999</v>
      </c>
      <c r="L119" s="47">
        <v>25.741565999999999</v>
      </c>
      <c r="M119" s="47">
        <v>24.172604</v>
      </c>
      <c r="N119" s="47">
        <v>32.313133000000001</v>
      </c>
    </row>
    <row r="120" spans="1:14" x14ac:dyDescent="0.35">
      <c r="A120" s="2">
        <v>45478</v>
      </c>
      <c r="B120" s="40">
        <v>-5.1550627000000002</v>
      </c>
      <c r="C120" s="40">
        <v>15.48152</v>
      </c>
      <c r="D120" s="40">
        <v>10.613871</v>
      </c>
      <c r="E120" s="40">
        <v>14.749527</v>
      </c>
      <c r="F120" s="40">
        <v>16.070630000000001</v>
      </c>
      <c r="G120" s="40">
        <v>8.9998480000000001</v>
      </c>
      <c r="H120" s="40">
        <v>16.160715</v>
      </c>
      <c r="I120" s="40">
        <v>34.919227999999997</v>
      </c>
      <c r="J120" s="40">
        <v>26.924515</v>
      </c>
      <c r="K120" s="47">
        <v>6.8059683</v>
      </c>
      <c r="L120" s="47">
        <v>23.030245000000001</v>
      </c>
      <c r="M120" s="47">
        <v>23.155951999999999</v>
      </c>
      <c r="N120" s="47">
        <v>21.783293</v>
      </c>
    </row>
    <row r="121" spans="1:14" x14ac:dyDescent="0.35">
      <c r="A121" s="2">
        <v>45509</v>
      </c>
      <c r="B121" s="40">
        <v>-4.3108044000000003</v>
      </c>
      <c r="C121" s="40">
        <v>7.4757100000000003</v>
      </c>
      <c r="D121" s="40">
        <v>7.3178770000000002</v>
      </c>
      <c r="E121" s="40">
        <v>7.2997093</v>
      </c>
      <c r="F121" s="40">
        <v>4.8960447</v>
      </c>
      <c r="G121" s="40">
        <v>7.101667</v>
      </c>
      <c r="H121" s="40">
        <v>11.173306999999999</v>
      </c>
      <c r="I121" s="40">
        <v>17.828714000000002</v>
      </c>
      <c r="J121" s="40">
        <v>17.422749</v>
      </c>
      <c r="K121" s="47">
        <v>0.12193917999999999</v>
      </c>
      <c r="L121" s="47">
        <v>8.6869720000000008</v>
      </c>
      <c r="M121" s="47">
        <v>13.389718999999999</v>
      </c>
      <c r="N121" s="47">
        <v>13.2969265</v>
      </c>
    </row>
    <row r="122" spans="1:14" x14ac:dyDescent="0.35">
      <c r="A122" s="2">
        <v>45540</v>
      </c>
      <c r="B122">
        <v>14.36646</v>
      </c>
      <c r="C122">
        <v>20.706378999999998</v>
      </c>
      <c r="D122">
        <v>17.641007999999999</v>
      </c>
      <c r="E122">
        <v>21.133922999999999</v>
      </c>
      <c r="F122">
        <v>16.174866000000002</v>
      </c>
      <c r="G122">
        <v>16.198885000000001</v>
      </c>
      <c r="H122">
        <v>21.235106999999999</v>
      </c>
      <c r="I122">
        <v>22.785961</v>
      </c>
      <c r="J122">
        <v>24.062812999999998</v>
      </c>
      <c r="K122" s="47">
        <v>9.0526579999999992</v>
      </c>
      <c r="L122" s="47">
        <v>22.169053999999999</v>
      </c>
      <c r="M122" s="47">
        <v>27.051221999999999</v>
      </c>
      <c r="N122" s="47">
        <v>25.646687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-30.431974</v>
      </c>
      <c r="C126" s="40" cm="1">
        <f t="array" ref="C126">MIN(_xlfn._xlws.FILTER(C2:C122, ISNUMBER(C2:C122)))</f>
        <v>-31.930900000000001</v>
      </c>
      <c r="D126" s="40" cm="1">
        <f t="array" ref="D126">MIN(_xlfn._xlws.FILTER(D2:D122, ISNUMBER(D2:D122)))</f>
        <v>-27.210014000000001</v>
      </c>
      <c r="E126" s="40" cm="1">
        <f t="array" ref="E126">MIN(_xlfn._xlws.FILTER(E2:E122, ISNUMBER(E2:E122)))</f>
        <v>-36.912260000000003</v>
      </c>
      <c r="F126" s="40" cm="1">
        <f t="array" ref="F126">MIN(_xlfn._xlws.FILTER(F2:F122, ISNUMBER(F2:F122)))</f>
        <v>-25.928979999999999</v>
      </c>
      <c r="G126" s="40" cm="1">
        <f t="array" ref="G126">MIN(_xlfn._xlws.FILTER(G2:G122, ISNUMBER(G2:G122)))</f>
        <v>-21.577942</v>
      </c>
      <c r="H126" s="40" cm="1">
        <f t="array" ref="H126">MIN(_xlfn._xlws.FILTER(H2:H122, ISNUMBER(H2:H122)))</f>
        <v>-30.456178999999999</v>
      </c>
      <c r="I126" s="40" cm="1">
        <f t="array" ref="I126">MIN(_xlfn._xlws.FILTER(I2:I122, ISNUMBER(I2:I122)))</f>
        <v>-33.122017</v>
      </c>
      <c r="J126" s="40" cm="1">
        <f t="array" ref="J126">MIN(_xlfn._xlws.FILTER(J2:J122, ISNUMBER(J2:J122)))</f>
        <v>-18.173079999999999</v>
      </c>
      <c r="K126" s="40" cm="1">
        <f t="array" ref="K126">MIN(_xlfn._xlws.FILTER(K2:K122, ISNUMBER(K2:K122)))</f>
        <v>-25.598568</v>
      </c>
      <c r="L126" s="40" cm="1">
        <f t="array" ref="L126">MIN(_xlfn._xlws.FILTER(L2:L122, ISNUMBER(L2:L122)))</f>
        <v>-37.342323</v>
      </c>
      <c r="M126" s="40" cm="1">
        <f t="array" ref="M126">MIN(_xlfn._xlws.FILTER(M2:M122, ISNUMBER(M2:M122)))</f>
        <v>-36.708280000000002</v>
      </c>
      <c r="N126" s="40" cm="1">
        <f t="array" ref="N126">MIN(_xlfn._xlws.FILTER(N2:N122, ISNUMBER(N2:N122)))</f>
        <v>-28.449131000000001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54.736170000000001</v>
      </c>
      <c r="C127" s="42" cm="1">
        <f t="array" ref="C127">MAX(_xlfn._xlws.FILTER(C1:C122, ISNUMBER(C1:C122)))</f>
        <v>75.909639999999996</v>
      </c>
      <c r="D127" s="42" cm="1">
        <f t="array" ref="D127">MAX(_xlfn._xlws.FILTER(D1:D122, ISNUMBER(D1:D122)))</f>
        <v>69.250439999999998</v>
      </c>
      <c r="E127" s="42" cm="1">
        <f t="array" ref="E127">MAX(_xlfn._xlws.FILTER(E1:E122, ISNUMBER(E1:E122)))</f>
        <v>73.731635999999995</v>
      </c>
      <c r="F127" s="42" cm="1">
        <f t="array" ref="F127">MAX(_xlfn._xlws.FILTER(F1:F122, ISNUMBER(F1:F122)))</f>
        <v>52.066707999999998</v>
      </c>
      <c r="G127" s="42" cm="1">
        <f t="array" ref="G127">MAX(_xlfn._xlws.FILTER(G1:G122, ISNUMBER(G1:G122)))</f>
        <v>33.786797</v>
      </c>
      <c r="H127" s="42" cm="1">
        <f t="array" ref="H127">MAX(_xlfn._xlws.FILTER(H1:H122, ISNUMBER(H1:H122)))</f>
        <v>46.163795</v>
      </c>
      <c r="I127" s="42" cm="1">
        <f t="array" ref="I127">MAX(_xlfn._xlws.FILTER(I1:I122, ISNUMBER(I1:I122)))</f>
        <v>81.663359999999997</v>
      </c>
      <c r="J127" s="42" cm="1">
        <f t="array" ref="J127">MAX(_xlfn._xlws.FILTER(J1:J122, ISNUMBER(J1:J122)))</f>
        <v>66.370949999999993</v>
      </c>
      <c r="K127" s="42" cm="1">
        <f t="array" ref="K127">MAX(_xlfn._xlws.FILTER(K1:K122, ISNUMBER(K1:K122)))</f>
        <v>66.703370000000007</v>
      </c>
      <c r="L127" s="42" cm="1">
        <f t="array" ref="L127">MAX(_xlfn._xlws.FILTER(L1:L122, ISNUMBER(L1:L122)))</f>
        <v>95.594110000000001</v>
      </c>
      <c r="M127" s="42" cm="1">
        <f t="array" ref="M127">MAX(_xlfn._xlws.FILTER(M1:M122, ISNUMBER(M1:M122)))</f>
        <v>96.023160000000004</v>
      </c>
      <c r="N127" s="42" cm="1">
        <f t="array" ref="N127">MAX(_xlfn._xlws.FILTER(N1:N122, ISNUMBER(N1:N122)))</f>
        <v>68.553139999999999</v>
      </c>
    </row>
    <row r="128" spans="1:14" x14ac:dyDescent="0.35">
      <c r="A128" s="2" t="s">
        <v>394</v>
      </c>
      <c r="B128" s="40" cm="1">
        <f t="array" ref="B128">MEDIAN(_xlfn._xlws.FILTER(B1:B122, ISNUMBER(B1:B122)))</f>
        <v>7.7914595999999996</v>
      </c>
      <c r="C128" s="40" cm="1">
        <f t="array" ref="C128">MEDIAN(_xlfn._xlws.FILTER(C1:C122, ISNUMBER(C1:C122)))</f>
        <v>4.1222333999999998</v>
      </c>
      <c r="D128" s="40" cm="1">
        <f t="array" ref="D128">MEDIAN(_xlfn._xlws.FILTER(D1:D122, ISNUMBER(D1:D122)))</f>
        <v>4.5687319999999998</v>
      </c>
      <c r="E128" s="40" cm="1">
        <f t="array" ref="E128">MEDIAN(_xlfn._xlws.FILTER(E1:E122, ISNUMBER(E1:E122)))</f>
        <v>4.2288540000000001</v>
      </c>
      <c r="F128" s="40" cm="1">
        <f t="array" ref="F128">MEDIAN(_xlfn._xlws.FILTER(F1:F122, ISNUMBER(F1:F122)))</f>
        <v>7.1634409999999997</v>
      </c>
      <c r="G128" s="40" cm="1">
        <f t="array" ref="G128">MEDIAN(_xlfn._xlws.FILTER(G1:G122, ISNUMBER(G1:G122)))</f>
        <v>7.6043605999999997</v>
      </c>
      <c r="H128" s="40" cm="1">
        <f t="array" ref="H128">MEDIAN(_xlfn._xlws.FILTER(H1:H122, ISNUMBER(H1:H122)))</f>
        <v>1.7292380000000001</v>
      </c>
      <c r="I128" s="40" cm="1">
        <f t="array" ref="I128">MEDIAN(_xlfn._xlws.FILTER(I1:I122, ISNUMBER(I1:I122)))</f>
        <v>22.785961</v>
      </c>
      <c r="J128" s="40" cm="1">
        <f t="array" ref="J128">MEDIAN(_xlfn._xlws.FILTER(J1:J122, ISNUMBER(J1:J122)))</f>
        <v>14.896703</v>
      </c>
      <c r="K128" s="40" cm="1">
        <f t="array" ref="K128">MEDIAN(_xlfn._xlws.FILTER(K1:K122, ISNUMBER(K1:K122)))</f>
        <v>3.0902386000000002</v>
      </c>
      <c r="L128" s="40" cm="1">
        <f t="array" ref="L128">MEDIAN(_xlfn._xlws.FILTER(L1:L122, ISNUMBER(L1:L122)))</f>
        <v>7.9298853999999999</v>
      </c>
      <c r="M128" s="40" cm="1">
        <f t="array" ref="M128">MEDIAN(_xlfn._xlws.FILTER(M1:M122, ISNUMBER(M1:M122)))</f>
        <v>2.7112959999999999</v>
      </c>
      <c r="N128" s="40" cm="1">
        <f t="array" ref="N128">MEDIAN(_xlfn._xlws.FILTER(N1:N122, ISNUMBER(N1:N122)))</f>
        <v>3.1244993000000001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15</v>
      </c>
      <c r="C130">
        <f>COUNTIF(C2:C122, "&lt;"&amp;Assumption!$F$50)</f>
        <v>19</v>
      </c>
      <c r="D130">
        <f>COUNTIF(D2:D122, "&lt;"&amp;Assumption!$F$50)</f>
        <v>18</v>
      </c>
      <c r="E130">
        <f>COUNTIF(E2:E122, "&lt;"&amp;Assumption!$F$50)</f>
        <v>29</v>
      </c>
      <c r="F130">
        <f>COUNTIF(F2:F122, "&lt;"&amp;Assumption!$F$50)</f>
        <v>13</v>
      </c>
      <c r="G130">
        <f>COUNTIF(G2:G122, "&lt;"&amp;Assumption!$F$50)</f>
        <v>11</v>
      </c>
      <c r="H130">
        <f>COUNTIF(H2:H122, "&lt;"&amp;Assumption!$F$50)</f>
        <v>18</v>
      </c>
      <c r="I130">
        <f>COUNTIF(I2:I122, "&lt;"&amp;Assumption!$F$50)</f>
        <v>10</v>
      </c>
      <c r="J130">
        <f>COUNTIF(J2:J122, "&lt;"&amp;Assumption!$F$50)</f>
        <v>7</v>
      </c>
      <c r="K130">
        <f>COUNTIF(K2:K122, "&lt;"&amp;Assumption!$F$50)</f>
        <v>14</v>
      </c>
      <c r="L130">
        <f>COUNTIF(L2:L122, "&lt;"&amp;Assumption!$F$50)</f>
        <v>13</v>
      </c>
      <c r="M130">
        <f>COUNTIF(M2:M122, "&lt;"&amp;Assumption!$F$50)</f>
        <v>22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0.12396694214876033</v>
      </c>
      <c r="C133" s="9">
        <f t="shared" si="2"/>
        <v>0.15702479338842976</v>
      </c>
      <c r="D133" s="9">
        <f t="shared" si="2"/>
        <v>0.1487603305785124</v>
      </c>
      <c r="E133" s="9">
        <f t="shared" si="2"/>
        <v>0.23966942148760331</v>
      </c>
      <c r="F133" s="9">
        <f t="shared" si="2"/>
        <v>0.10743801652892562</v>
      </c>
      <c r="G133" s="9">
        <f t="shared" si="2"/>
        <v>9.0909090909090912E-2</v>
      </c>
      <c r="H133" s="9">
        <f t="shared" si="2"/>
        <v>0.1487603305785124</v>
      </c>
      <c r="I133" s="9">
        <f t="shared" si="2"/>
        <v>8.2644628099173556E-2</v>
      </c>
      <c r="J133" s="9">
        <f t="shared" si="2"/>
        <v>5.7851239669421489E-2</v>
      </c>
      <c r="K133" s="9">
        <f t="shared" ref="K133:N133" si="3">K130/K131</f>
        <v>0.11570247933884298</v>
      </c>
      <c r="L133" s="9">
        <f t="shared" si="3"/>
        <v>0.10743801652892562</v>
      </c>
      <c r="M133" s="9">
        <f t="shared" si="3"/>
        <v>0.18181818181818182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0.21299999999999999</v>
      </c>
      <c r="C136" s="40" cm="1">
        <f t="array" ref="C136">_xlfn.PERCENTRANK.EXC(_xlfn._xlws.FILTER(C2:C122, ISNUMBER(C2:C122)),C120)</f>
        <v>0.79500000000000004</v>
      </c>
      <c r="D136" s="40" cm="1">
        <f t="array" ref="D136">_xlfn.PERCENTRANK.EXC(_xlfn._xlws.FILTER(D2:D122, ISNUMBER(D2:D122)),D120)</f>
        <v>0.67200000000000004</v>
      </c>
      <c r="E136" s="40" cm="1">
        <f t="array" ref="E136">_xlfn.PERCENTRANK.EXC(_xlfn._xlws.FILTER(E2:E122, ISNUMBER(E2:E122)),E120)</f>
        <v>0.70399999999999996</v>
      </c>
      <c r="F136" s="40" cm="1">
        <f t="array" ref="F136">_xlfn.PERCENTRANK.EXC(_xlfn._xlws.FILTER(F2:F122, ISNUMBER(F2:F122)),F120)</f>
        <v>0.71299999999999997</v>
      </c>
      <c r="G136" s="40" cm="1">
        <f t="array" ref="G136">_xlfn.PERCENTRANK.EXC(_xlfn._xlws.FILTER(G2:G122, ISNUMBER(G2:G122)),G120)</f>
        <v>0.54900000000000004</v>
      </c>
      <c r="H136" s="40" cm="1">
        <f t="array" ref="H136">_xlfn.PERCENTRANK.EXC(_xlfn._xlws.FILTER(H2:H122, ISNUMBER(H2:H122)),H120)</f>
        <v>0.84399999999999997</v>
      </c>
      <c r="I136" s="40" cm="1">
        <f t="array" ref="I136">_xlfn.PERCENTRANK.EXC(_xlfn._xlws.FILTER(I2:I122, ISNUMBER(I2:I122)),I120)</f>
        <v>0.78600000000000003</v>
      </c>
      <c r="J136" s="40" cm="1">
        <f t="array" ref="J136">_xlfn.PERCENTRANK.EXC(_xlfn._xlws.FILTER(J2:J122, ISNUMBER(J2:J122)),J120)</f>
        <v>0.86799999999999999</v>
      </c>
      <c r="K136" s="40" cm="1">
        <f t="array" ref="K136">_xlfn.PERCENTRANK.EXC(_xlfn._xlws.FILTER(K2:K122, ISNUMBER(K2:K122)),K120)</f>
        <v>0.55700000000000005</v>
      </c>
      <c r="L136" s="40" cm="1">
        <f t="array" ref="L136">_xlfn.PERCENTRANK.EXC(_xlfn._xlws.FILTER(L2:L122, ISNUMBER(L2:L122)),L120)</f>
        <v>0.77</v>
      </c>
      <c r="M136" s="40" cm="1">
        <f t="array" ref="M136">_xlfn.PERCENTRANK.EXC(_xlfn._xlws.FILTER(M2:M122, ISNUMBER(M2:M122)),M120)</f>
        <v>0.79500000000000004</v>
      </c>
      <c r="N136" s="40" cm="1">
        <f t="array" ref="N136">_xlfn.PERCENTRANK.EXC(_xlfn._xlws.FILTER(N2:N122, ISNUMBER(N2:N122)),N120)</f>
        <v>0.72099999999999997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0.245</v>
      </c>
      <c r="C137" s="40" cm="1">
        <f t="array" ref="C137">_xlfn.PERCENTRANK.EXC(_xlfn._xlws.FILTER(C2:C122, ISNUMBER(C2:C122)),C121)</f>
        <v>0.58099999999999996</v>
      </c>
      <c r="D137" s="40" cm="1">
        <f t="array" ref="D137">_xlfn.PERCENTRANK.EXC(_xlfn._xlws.FILTER(D2:D122, ISNUMBER(D2:D122)),D121)</f>
        <v>0.58099999999999996</v>
      </c>
      <c r="E137" s="40" cm="1">
        <f t="array" ref="E137">_xlfn.PERCENTRANK.EXC(_xlfn._xlws.FILTER(E2:E122, ISNUMBER(E2:E122)),E121)</f>
        <v>0.57299999999999995</v>
      </c>
      <c r="F137" s="40" cm="1">
        <f t="array" ref="F137">_xlfn.PERCENTRANK.EXC(_xlfn._xlws.FILTER(F2:F122, ISNUMBER(F2:F122)),F121)</f>
        <v>0.39300000000000002</v>
      </c>
      <c r="G137" s="40" cm="1">
        <f t="array" ref="G137">_xlfn.PERCENTRANK.EXC(_xlfn._xlws.FILTER(G2:G122, ISNUMBER(G2:G122)),G121)</f>
        <v>0.48299999999999998</v>
      </c>
      <c r="H137" s="40" cm="1">
        <f t="array" ref="H137">_xlfn.PERCENTRANK.EXC(_xlfn._xlws.FILTER(H2:H122, ISNUMBER(H2:H122)),H121)</f>
        <v>0.745</v>
      </c>
      <c r="I137" s="40" cm="1">
        <f t="array" ref="I137">_xlfn.PERCENTRANK.EXC(_xlfn._xlws.FILTER(I2:I122, ISNUMBER(I2:I122)),I121)</f>
        <v>0.40899999999999997</v>
      </c>
      <c r="J137" s="40" cm="1">
        <f t="array" ref="J137">_xlfn.PERCENTRANK.EXC(_xlfn._xlws.FILTER(J2:J122, ISNUMBER(J2:J122)),J121)</f>
        <v>0.63100000000000001</v>
      </c>
      <c r="K137" s="40" cm="1">
        <f t="array" ref="K137">_xlfn.PERCENTRANK.EXC(_xlfn._xlws.FILTER(K2:K122, ISNUMBER(K2:K122)),K121)</f>
        <v>0.41799999999999998</v>
      </c>
      <c r="L137" s="40" cm="1">
        <f t="array" ref="L137">_xlfn.PERCENTRANK.EXC(_xlfn._xlws.FILTER(L2:L122, ISNUMBER(L2:L122)),L121)</f>
        <v>0.51600000000000001</v>
      </c>
      <c r="M137" s="40" cm="1">
        <f t="array" ref="M137">_xlfn.PERCENTRANK.EXC(_xlfn._xlws.FILTER(M2:M122, ISNUMBER(M2:M122)),M121)</f>
        <v>0.65500000000000003</v>
      </c>
      <c r="N137" s="40" cm="1">
        <f t="array" ref="N137">_xlfn.PERCENTRANK.EXC(_xlfn._xlws.FILTER(N2:N122, ISNUMBER(N2:N122)),N121)</f>
        <v>0.63100000000000001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0.72899999999999998</v>
      </c>
      <c r="C138" s="40" cm="1">
        <f t="array" ref="C138">_xlfn.PERCENTRANK.EXC(_xlfn._xlws.FILTER(C2:C122, ISNUMBER(C2:C122)),C122)</f>
        <v>0.88500000000000001</v>
      </c>
      <c r="D138" s="40" cm="1">
        <f t="array" ref="D138">_xlfn.PERCENTRANK.EXC(_xlfn._xlws.FILTER(D2:D122, ISNUMBER(D2:D122)),D122)</f>
        <v>0.81899999999999995</v>
      </c>
      <c r="E138" s="40" cm="1">
        <f t="array" ref="E138">_xlfn.PERCENTRANK.EXC(_xlfn._xlws.FILTER(E2:E122, ISNUMBER(E2:E122)),E122)</f>
        <v>0.81899999999999995</v>
      </c>
      <c r="F138" s="40" cm="1">
        <f t="array" ref="F138">_xlfn.PERCENTRANK.EXC(_xlfn._xlws.FILTER(F2:F122, ISNUMBER(F2:F122)),F122)</f>
        <v>0.72099999999999997</v>
      </c>
      <c r="G138" s="40" cm="1">
        <f t="array" ref="G138">_xlfn.PERCENTRANK.EXC(_xlfn._xlws.FILTER(G2:G122, ISNUMBER(G2:G122)),G122)</f>
        <v>0.81899999999999995</v>
      </c>
      <c r="H138" s="40" cm="1">
        <f t="array" ref="H138">_xlfn.PERCENTRANK.EXC(_xlfn._xlws.FILTER(H2:H122, ISNUMBER(H2:H122)),H122)</f>
        <v>0.91800000000000004</v>
      </c>
      <c r="I138" s="40" cm="1">
        <f t="array" ref="I138">_xlfn.PERCENTRANK.EXC(_xlfn._xlws.FILTER(I2:I122, ISNUMBER(I2:I122)),I122)</f>
        <v>0.5</v>
      </c>
      <c r="J138" s="40" cm="1">
        <f t="array" ref="J138">_xlfn.PERCENTRANK.EXC(_xlfn._xlws.FILTER(J2:J122, ISNUMBER(J2:J122)),J122)</f>
        <v>0.82699999999999996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0.754</v>
      </c>
      <c r="M138" s="40" cm="1">
        <f t="array" ref="M138">_xlfn.PERCENTRANK.EXC(_xlfn._xlws.FILTER(M2:M122, ISNUMBER(M2:M122)),M122)</f>
        <v>0.89300000000000002</v>
      </c>
      <c r="N138" s="40" cm="1">
        <f t="array" ref="N138">_xlfn.PERCENTRANK.EXC(_xlfn._xlws.FILTER(N2:N122, ISNUMBER(N2:N122)),N122)</f>
        <v>0.754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0.39566666666666661</v>
      </c>
      <c r="C140" s="40">
        <f t="shared" si="4"/>
        <v>0.75366666666666671</v>
      </c>
      <c r="D140" s="40">
        <f t="shared" si="4"/>
        <v>0.69066666666666665</v>
      </c>
      <c r="E140" s="40">
        <f t="shared" si="4"/>
        <v>0.69866666666666666</v>
      </c>
      <c r="F140" s="40">
        <f t="shared" si="4"/>
        <v>0.60899999999999999</v>
      </c>
      <c r="G140" s="40">
        <f t="shared" si="4"/>
        <v>0.61699999999999999</v>
      </c>
      <c r="H140" s="40">
        <f t="shared" si="4"/>
        <v>0.83566666666666667</v>
      </c>
      <c r="I140" s="40">
        <f t="shared" si="4"/>
        <v>0.56500000000000006</v>
      </c>
      <c r="J140" s="40">
        <f t="shared" si="4"/>
        <v>0.77533333333333332</v>
      </c>
      <c r="K140" s="40">
        <f t="shared" ref="K140:N140" si="5">AVERAGE(K136:K138)</f>
        <v>0.51866666666666672</v>
      </c>
      <c r="L140" s="40">
        <f t="shared" si="5"/>
        <v>0.68</v>
      </c>
      <c r="M140" s="40">
        <f t="shared" si="5"/>
        <v>0.78100000000000003</v>
      </c>
      <c r="N140" s="40">
        <f t="shared" si="5"/>
        <v>0.70199999999999996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1.3179969848114801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3.67687830587368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4.6151696484054998</v>
      </c>
      <c r="G19">
        <v>2.66234515884581</v>
      </c>
      <c r="H19">
        <v>2.7142722434063198</v>
      </c>
      <c r="I19">
        <v>13.6402697448185</v>
      </c>
      <c r="J19">
        <v>22.2767073851685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2.6830121629805901</v>
      </c>
      <c r="E21">
        <v>2.6563834912307702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1.6117334000000001</v>
      </c>
      <c r="E3" cm="1">
        <f t="array" ref="E3">_xll.FDSB(B3,"FG_PRICE_CHANGE(0,-1AY)")</f>
        <v>-5.2784259999999996</v>
      </c>
      <c r="F3" cm="1">
        <f t="array" ref="F3">_xll.FDSB(B3,"FG_PRICE_CHANGE(0,-1AM)")</f>
        <v>-4.41615</v>
      </c>
      <c r="G3" cm="1">
        <f t="array" ref="G3">_xll.FDSB(B3,"FG_PRICE_CHANGE(0,-3AM)")</f>
        <v>-0.49963593000000001</v>
      </c>
      <c r="H3" cm="1">
        <f t="array" ref="H3">_xll.FDSB(B3,"FG_PRICE_CHANGE(0,-6AM)")</f>
        <v>-1.6600847000000001</v>
      </c>
      <c r="I3" cm="1">
        <f t="array" ref="I3">_xll.FDS(B3,"STD(FG_PRICE_CHANGE(0,-1AY,AM))")</f>
        <v>2.6328403610697899</v>
      </c>
      <c r="J3" cm="1">
        <f t="array" ref="J3">_xll.FDS(B3,"STD(FG_PRICE_CHANGE(0,-3AY,M))")*SQRT(12)</f>
        <v>12.457306393257632</v>
      </c>
      <c r="L3">
        <f>(1-(_xlfn.PERCENTRANK.EXC($F$3:$F$15,F3)))*100</f>
        <v>92.9</v>
      </c>
      <c r="M3">
        <f>(1-(_xlfn.PERCENTRANK.EXC($G$3:$G$15,G3)))*100</f>
        <v>28.6</v>
      </c>
      <c r="N3">
        <f>(1-(_xlfn.PERCENTRANK.EXC($H$3:$H$15,H3)))*100</f>
        <v>42.900000000000006</v>
      </c>
      <c r="O3">
        <f>SUMPRODUCT($L$1:$N$1,L3:N3)</f>
        <v>47.180000000000007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27.17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1.4876525</v>
      </c>
      <c r="E4" cm="1">
        <f t="array" ref="E4">_xll.FDSB(B4,"FG_PRICE_CHANGE(0,-1AY)")</f>
        <v>-5.1695880000000001</v>
      </c>
      <c r="F4" cm="1">
        <f t="array" ref="F4">_xll.FDSB(B4,"FG_PRICE_CHANGE(0,-1AM)")</f>
        <v>-3.6819397999999999</v>
      </c>
      <c r="G4" cm="1">
        <f t="array" ref="G4">_xll.FDSB(B4,"FG_PRICE_CHANGE(0,-3AM)")</f>
        <v>-1.3760745999999999</v>
      </c>
      <c r="H4" cm="1">
        <f t="array" ref="H4">_xll.FDSB(B4,"FG_PRICE_CHANGE(0,-6AM)")</f>
        <v>-2.9976189999999998</v>
      </c>
      <c r="I4" cm="1">
        <f t="array" ref="I4">_xll.FDS(B4,"STD(FG_PRICE_CHANGE(0,-1AY,AM))")</f>
        <v>2.4928663268131599</v>
      </c>
      <c r="J4" cm="1">
        <f t="array" ref="J4">_xll.FDS(B4,"STD(FG_PRICE_CHANGE(0,-3AY,M))")*SQRT(12)</f>
        <v>10.876380138395533</v>
      </c>
      <c r="L4">
        <f t="shared" ref="L4:L15" si="1">(1-(_xlfn.PERCENTRANK.EXC($F$3:$F$15,F4)))*100</f>
        <v>85.8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64.3</v>
      </c>
      <c r="O4">
        <f t="shared" ref="O4:O11" si="4">SUMPRODUCT($L$1:$N$1,L4:N4)</f>
        <v>60.040000000000006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45.030000000000008</v>
      </c>
      <c r="U4" cm="1">
        <f t="array" ref="U4">_xlfn.PERCENTRANK.EXC(_xlfn._xlws.FILTER(S$3:S$15, ISNUMBER(S$3:S$15)),S4)*100</f>
        <v>35.699999999999996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1.35185</v>
      </c>
      <c r="E5" cm="1">
        <f t="array" ref="E5">_xll.FDSB(B5,"FG_PRICE_CHANGE(0,-1AY)")</f>
        <v>-0.86168646999999998</v>
      </c>
      <c r="F5" cm="1">
        <f t="array" ref="F5">_xll.FDSB(B5,"FG_PRICE_CHANGE(0,-1AM)")</f>
        <v>-2.3194431999999998</v>
      </c>
      <c r="G5" cm="1">
        <f t="array" ref="G5">_xll.FDSB(B5,"FG_PRICE_CHANGE(0,-3AM)")</f>
        <v>-1.4506996000000001</v>
      </c>
      <c r="H5" cm="1">
        <f t="array" ref="H5">_xll.FDSB(B5,"FG_PRICE_CHANGE(0,-6AM)")</f>
        <v>-0.37584305000000001</v>
      </c>
      <c r="I5" cm="1">
        <f t="array" ref="I5">_xll.FDS(B5,"STD(FG_PRICE_CHANGE(0,-1AY,AM))")</f>
        <v>1.2804660655175</v>
      </c>
      <c r="J5" cm="1">
        <f t="array" ref="J5">_xll.FDS(B5,"STD(FG_PRICE_CHANGE(0,-3AY,M))")*SQRT(12)</f>
        <v>6.3538666609267711</v>
      </c>
      <c r="L5">
        <f t="shared" si="1"/>
        <v>71.500000000000014</v>
      </c>
      <c r="M5">
        <f t="shared" si="2"/>
        <v>50</v>
      </c>
      <c r="N5">
        <f t="shared" si="3"/>
        <v>28.6</v>
      </c>
      <c r="O5">
        <f t="shared" si="4"/>
        <v>45.740000000000009</v>
      </c>
      <c r="P5">
        <f t="shared" si="5"/>
        <v>71.5</v>
      </c>
      <c r="Q5">
        <f>VLOOKUP(A5,CAD!$A$3:$J$15, 10, FALSE)</f>
        <v>35.699999999999996</v>
      </c>
      <c r="S5">
        <f t="shared" si="0"/>
        <v>51.460000000000008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0.90260850000000004</v>
      </c>
      <c r="E6" cm="1">
        <f t="array" ref="E6">_xll.FDSB(B6,"FG_PRICE_CHANGE(0,-1AY)")</f>
        <v>-3.3441662999999999</v>
      </c>
      <c r="F6" cm="1">
        <f t="array" ref="F6">_xll.FDSB(B6,"FG_PRICE_CHANGE(0,-1AM)")</f>
        <v>-0.89809894999999995</v>
      </c>
      <c r="G6" cm="1">
        <f t="array" ref="G6">_xll.FDSB(B6,"FG_PRICE_CHANGE(0,-3AM)")</f>
        <v>-1.9180477</v>
      </c>
      <c r="H6" cm="1">
        <f t="array" ref="H6">_xll.FDSB(B6,"FG_PRICE_CHANGE(0,-6AM)")</f>
        <v>-1.8729150000000001</v>
      </c>
      <c r="I6" cm="1">
        <f t="array" ref="I6">_xll.FDS(B6,"STD(FG_PRICE_CHANGE(0,-1AY,AM))")</f>
        <v>1.57071509325028</v>
      </c>
      <c r="J6" cm="1">
        <f t="array" ref="J6">_xll.FDS(B6,"STD(FG_PRICE_CHANGE(0,-3AY,M))")*SQRT(12)</f>
        <v>7.5659731665849046</v>
      </c>
      <c r="L6">
        <f t="shared" si="1"/>
        <v>57.2</v>
      </c>
      <c r="M6">
        <f t="shared" si="2"/>
        <v>64.3</v>
      </c>
      <c r="N6">
        <f t="shared" si="3"/>
        <v>57.2</v>
      </c>
      <c r="O6">
        <f t="shared" si="4"/>
        <v>60.04</v>
      </c>
      <c r="P6">
        <f t="shared" si="5"/>
        <v>64.300000000000011</v>
      </c>
      <c r="Q6">
        <f>VLOOKUP(A6,CAD!$A$3:$J$15, 10, FALSE)</f>
        <v>78.5</v>
      </c>
      <c r="S6">
        <f t="shared" si="0"/>
        <v>65.010000000000005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143.93</v>
      </c>
      <c r="E7" cm="1">
        <f t="array" ref="E7">_xll.FDSB(B7,"FG_PRICE_CHANGE(0,-1AY)")</f>
        <v>-2.5425792</v>
      </c>
      <c r="F7" cm="1">
        <f t="array" ref="F7">_xll.FDSB(B7,"FG_PRICE_CHANGE(0,-1AM)")</f>
        <v>0.96099376999999997</v>
      </c>
      <c r="G7" cm="1">
        <f t="array" ref="G7">_xll.FDSB(B7,"FG_PRICE_CHANGE(0,-3AM)")</f>
        <v>-7.923108</v>
      </c>
      <c r="H7" cm="1">
        <f t="array" ref="H7">_xll.FDSB(B7,"FG_PRICE_CHANGE(0,-6AM)")</f>
        <v>-4.0434720000000004</v>
      </c>
      <c r="I7" cm="1">
        <f t="array" ref="I7">_xll.FDS(B7,"STD(FG_PRICE_CHANGE(0,-1AY,AM))")</f>
        <v>3.9001896167741998</v>
      </c>
      <c r="J7" cm="1">
        <f t="array" ref="J7">_xll.FDS(B7,"STD(FG_PRICE_CHANGE(0,-3AY,M))")*SQRT(12)</f>
        <v>11.613084664213639</v>
      </c>
      <c r="L7">
        <f t="shared" si="1"/>
        <v>7.1999999999999957</v>
      </c>
      <c r="M7">
        <f t="shared" si="2"/>
        <v>92.9</v>
      </c>
      <c r="N7">
        <f t="shared" si="3"/>
        <v>92.9</v>
      </c>
      <c r="O7">
        <f t="shared" si="4"/>
        <v>75.760000000000005</v>
      </c>
      <c r="P7">
        <f t="shared" si="5"/>
        <v>14.299999999999997</v>
      </c>
      <c r="Q7">
        <f>VLOOKUP(A7,CAD!$A$3:$J$15, 10, FALSE)</f>
        <v>64.2</v>
      </c>
      <c r="S7">
        <f t="shared" si="0"/>
        <v>55.010000000000005</v>
      </c>
      <c r="U7" cm="1">
        <f t="array" ref="U7">_xlfn.PERCENTRANK.EXC(_xlfn._xlws.FILTER(S$3:S$15, ISNUMBER(S$3:S$15)),S7)*100</f>
        <v>57.099999999999994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0.84835000000000005</v>
      </c>
      <c r="E8" cm="1">
        <f t="array" ref="E8">_xll.FDSB(B8,"FG_PRICE_CHANGE(0,-1AY)")</f>
        <v>-4.5940159999999999</v>
      </c>
      <c r="F8" cm="1">
        <f t="array" ref="F8">_xll.FDSB(B8,"FG_PRICE_CHANGE(0,-1AM)")</f>
        <v>-7.0679190000000003E-2</v>
      </c>
      <c r="G8" cm="1">
        <f t="array" ref="G8">_xll.FDSB(B8,"FG_PRICE_CHANGE(0,-3AM)")</f>
        <v>-5.1646112999999998</v>
      </c>
      <c r="H8" cm="1">
        <f t="array" ref="H8">_xll.FDSB(B8,"FG_PRICE_CHANGE(0,-6AM)")</f>
        <v>-3.8969100000000001</v>
      </c>
      <c r="I8" cm="1">
        <f t="array" ref="I8">_xll.FDS(B8,"STD(FG_PRICE_CHANGE(0,-1AY,AM))")</f>
        <v>2.5280257629815401</v>
      </c>
      <c r="J8" cm="1">
        <f t="array" ref="J8">_xll.FDS(B8,"STD(FG_PRICE_CHANGE(0,-3AY,M))")*SQRT(12)</f>
        <v>8.592097405449751</v>
      </c>
      <c r="L8">
        <f t="shared" si="1"/>
        <v>42.900000000000006</v>
      </c>
      <c r="M8">
        <f t="shared" si="2"/>
        <v>85.8</v>
      </c>
      <c r="N8">
        <f t="shared" si="3"/>
        <v>85.8</v>
      </c>
      <c r="O8">
        <f t="shared" si="4"/>
        <v>77.22</v>
      </c>
      <c r="P8">
        <f t="shared" si="5"/>
        <v>42.900000000000006</v>
      </c>
      <c r="Q8">
        <f>VLOOKUP(A8,CAD!$A$3:$J$15, 10, FALSE)</f>
        <v>85.7</v>
      </c>
      <c r="S8">
        <f t="shared" si="0"/>
        <v>68.62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0.7600228</v>
      </c>
      <c r="E9" cm="1">
        <f t="array" ref="E9">_xll.FDSB(B9,"FG_PRICE_CHANGE(0,-1AY)")</f>
        <v>-4.5829352999999999</v>
      </c>
      <c r="F9" cm="1">
        <f t="array" ref="F9">_xll.FDSB(B9,"FG_PRICE_CHANGE(0,-1AM)")</f>
        <v>-3.0324876000000001</v>
      </c>
      <c r="G9" cm="1">
        <f t="array" ref="G9">_xll.FDSB(B9,"FG_PRICE_CHANGE(0,-3AM)")</f>
        <v>-3.0324876000000001</v>
      </c>
      <c r="H9" cm="1">
        <f t="array" ref="H9">_xll.FDSB(B9,"FG_PRICE_CHANGE(0,-6AM)")</f>
        <v>-3.230089</v>
      </c>
      <c r="I9" cm="1">
        <f t="array" ref="I9">_xll.FDS(B9,"STD(FG_PRICE_CHANGE(0,-1AY,AM))")</f>
        <v>1.82048839250024</v>
      </c>
      <c r="J9" cm="1">
        <f t="array" ref="J9">_xll.FDS(B9,"STD(FG_PRICE_CHANGE(0,-3AY,M))")*SQRT(12)</f>
        <v>8.2682267127209244</v>
      </c>
      <c r="L9">
        <f t="shared" si="1"/>
        <v>78.600000000000009</v>
      </c>
      <c r="M9">
        <f t="shared" si="2"/>
        <v>71.500000000000014</v>
      </c>
      <c r="N9">
        <f t="shared" si="3"/>
        <v>71.500000000000014</v>
      </c>
      <c r="O9">
        <f>SUMPRODUCT($L$1:$N$1,L9:N9)</f>
        <v>72.920000000000016</v>
      </c>
      <c r="P9">
        <f t="shared" si="5"/>
        <v>50</v>
      </c>
      <c r="Q9">
        <f>VLOOKUP(A9,CAD!$A$3:$J$15, 10, FALSE)</f>
        <v>28.499999999999996</v>
      </c>
      <c r="S9">
        <f t="shared" si="0"/>
        <v>57.160000000000011</v>
      </c>
      <c r="U9" cm="1">
        <f t="array" ref="U9">_xlfn.PERCENTRANK.EXC(_xlfn._xlws.FILTER(S$3:S$15, ISNUMBER(S$3:S$15)),S9)*100</f>
        <v>64.2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28.6</v>
      </c>
      <c r="M10">
        <f t="shared" si="2"/>
        <v>21.499999999999996</v>
      </c>
      <c r="N10">
        <f t="shared" si="3"/>
        <v>21.499999999999996</v>
      </c>
      <c r="O10">
        <f t="shared" si="4"/>
        <v>22.92</v>
      </c>
      <c r="P10">
        <f t="shared" si="5"/>
        <v>92.9</v>
      </c>
      <c r="Q10">
        <f>VLOOKUP(A10,CAD!$A$3:$J$15, 10, FALSE)</f>
        <v>14.2</v>
      </c>
      <c r="S10">
        <f t="shared" si="0"/>
        <v>42.17</v>
      </c>
      <c r="U10" cm="1">
        <f t="array" ref="U10">_xlfn.PERCENTRANK.EXC(_xlfn._xlws.FILTER(S$3:S$15, ISNUMBER(S$3:S$15)),S10)*100</f>
        <v>14.2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28.6</v>
      </c>
      <c r="M11">
        <f t="shared" si="2"/>
        <v>21.499999999999996</v>
      </c>
      <c r="N11">
        <f t="shared" si="3"/>
        <v>21.499999999999996</v>
      </c>
      <c r="O11">
        <f t="shared" si="4"/>
        <v>22.92</v>
      </c>
      <c r="P11">
        <f t="shared" si="5"/>
        <v>92.9</v>
      </c>
      <c r="Q11">
        <f>VLOOKUP(A11,CAD!$A$3:$J$15, 10, FALSE)</f>
        <v>14.2</v>
      </c>
      <c r="S11">
        <f t="shared" si="0"/>
        <v>42.17</v>
      </c>
      <c r="U11" cm="1">
        <f t="array" ref="U11">_xlfn.PERCENTRANK.EXC(_xlfn._xlws.FILTER(S$3:S$15, ISNUMBER(S$3:S$15)),S11)*100</f>
        <v>14.2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0.84835000000000005</v>
      </c>
      <c r="E12" cm="1">
        <f t="array" ref="E12">_xll.FDSB(B12,"FG_PRICE_CHANGE(0,-1AY)")</f>
        <v>-4.5940159999999999</v>
      </c>
      <c r="F12" cm="1">
        <f t="array" ref="F12">_xll.FDSB(B12,"FG_PRICE_CHANGE(0,-1AM)")</f>
        <v>-7.0679190000000003E-2</v>
      </c>
      <c r="G12" cm="1">
        <f t="array" ref="G12">_xll.FDSB(B12,"FG_PRICE_CHANGE(0,-3AM)")</f>
        <v>-5.1646112999999998</v>
      </c>
      <c r="H12" cm="1">
        <f t="array" ref="H12">_xll.FDSB(B12,"FG_PRICE_CHANGE(0,-6AM)")</f>
        <v>-3.8969100000000001</v>
      </c>
      <c r="I12" cm="1">
        <f t="array" ref="I12">_xll.FDS(B12,"STD(FG_PRICE_CHANGE(0,-1AY,AM))")</f>
        <v>2.5280257629815401</v>
      </c>
      <c r="J12" cm="1">
        <f t="array" ref="J12">_xll.FDS(B12,"STD(FG_PRICE_CHANGE(0,-3AY,M))")*SQRT(12)</f>
        <v>8.592097405449751</v>
      </c>
      <c r="L12">
        <f t="shared" si="1"/>
        <v>42.900000000000006</v>
      </c>
      <c r="M12">
        <f t="shared" si="2"/>
        <v>85.8</v>
      </c>
      <c r="N12">
        <f t="shared" si="3"/>
        <v>85.8</v>
      </c>
      <c r="O12">
        <f t="shared" ref="O12:O15" si="6">SUMPRODUCT($L$1:$N$1,L12:N12)</f>
        <v>77.22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61.480000000000004</v>
      </c>
      <c r="U12" cm="1">
        <f t="array" ref="U12">_xlfn.PERCENTRANK.EXC(_xlfn._xlws.FILTER(S$3:S$15, ISNUMBER(S$3:S$15)),S12)*100</f>
        <v>78.5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28.6</v>
      </c>
      <c r="M13" s="183">
        <f t="shared" si="2"/>
        <v>21.499999999999996</v>
      </c>
      <c r="N13" s="183">
        <f t="shared" si="3"/>
        <v>21.499999999999996</v>
      </c>
      <c r="O13" s="183">
        <f t="shared" si="6"/>
        <v>22.92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53.6</v>
      </c>
      <c r="U13" s="183" cm="1">
        <f t="array" ref="U13">_xlfn.PERCENTRANK.EXC(_xlfn._xlws.FILTER(S$3:S$15, ISNUMBER(S$3:S$15)),S13)*100</f>
        <v>50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10.292</v>
      </c>
      <c r="E14" cm="1">
        <f t="array" ref="E14">_xll.FDSB(B14,"FG_PRICE_CHANGE(0,-1AY)")</f>
        <v>-7.5229644999999996</v>
      </c>
      <c r="F14" cm="1">
        <f t="array" ref="F14">_xll.FDSB(B14,"FG_PRICE_CHANGE(0,-1AM)")</f>
        <v>-2.2987186999999998</v>
      </c>
      <c r="G14" cm="1">
        <f t="array" ref="G14">_xll.FDSB(B14,"FG_PRICE_CHANGE(0,-3AM)")</f>
        <v>-1.3164878</v>
      </c>
      <c r="H14" cm="1">
        <f t="array" ref="H14">_xll.FDSB(B14,"FG_PRICE_CHANGE(0,-6AM)")</f>
        <v>-0.62664149999999996</v>
      </c>
      <c r="I14" cm="1">
        <f t="array" ref="I14">_xll.FDS(B14,"STD(FG_PRICE_CHANGE(0,-1AY,AM))")</f>
        <v>2.9692342921111501</v>
      </c>
      <c r="J14" cm="1">
        <f t="array" ref="J14">_xll.FDS(B14,"STD(FG_PRICE_CHANGE(0,-3AY,M))")*SQRT(12)</f>
        <v>10.701514741002116</v>
      </c>
      <c r="L14">
        <f t="shared" si="1"/>
        <v>64.3</v>
      </c>
      <c r="M14">
        <f t="shared" si="2"/>
        <v>35.799999999999997</v>
      </c>
      <c r="N14">
        <f t="shared" si="3"/>
        <v>35.799999999999997</v>
      </c>
      <c r="O14">
        <f t="shared" si="6"/>
        <v>41.5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43.61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1747.6938</v>
      </c>
      <c r="E15" cm="1">
        <f t="array" ref="E15">_xll.FDSB(B15,"FG_PRICE_CHANGE(0,-1AY)")</f>
        <v>-3.3441662999999999</v>
      </c>
      <c r="F15" cm="1">
        <f t="array" ref="F15">_xll.FDSB(B15,"FG_PRICE_CHANGE(0,-1AM)")</f>
        <v>-0.89809894999999995</v>
      </c>
      <c r="G15" cm="1">
        <f t="array" ref="G15">_xll.FDSB(B15,"FG_PRICE_CHANGE(0,-3AM)")</f>
        <v>-1.9180477</v>
      </c>
      <c r="H15" cm="1">
        <f t="array" ref="H15">_xll.FDSB(B15,"FG_PRICE_CHANGE(0,-6AM)")</f>
        <v>-1.8729150000000001</v>
      </c>
      <c r="I15" cm="1">
        <f t="array" ref="I15">_xll.FDS(B15,"STD(FG_PRICE_CHANGE(0,-1AY,AM))")</f>
        <v>1.57071339418782</v>
      </c>
      <c r="J15" cm="1">
        <f t="array" ref="J15">_xll.FDS(B15,"STD(FG_PRICE_CHANGE(0,-3AY,M))")*SQRT(12)</f>
        <v>7.5659738856039853</v>
      </c>
      <c r="L15">
        <f t="shared" si="1"/>
        <v>57.2</v>
      </c>
      <c r="M15">
        <f t="shared" si="2"/>
        <v>64.3</v>
      </c>
      <c r="N15">
        <f t="shared" si="3"/>
        <v>57.2</v>
      </c>
      <c r="O15">
        <f t="shared" si="6"/>
        <v>60.04</v>
      </c>
      <c r="P15">
        <f t="shared" si="5"/>
        <v>57.2</v>
      </c>
      <c r="Q15">
        <f>VLOOKUP(A15,CAD!$A$3:$J$15, 10, FALSE)</f>
        <v>57.099999999999994</v>
      </c>
      <c r="S15">
        <f t="shared" si="7"/>
        <v>58.6</v>
      </c>
      <c r="U15" cm="1">
        <f t="array" ref="U15">_xlfn.PERCENTRANK.EXC(_xlfn._xlws.FILTER(S$3:S$15, ISNUMBER(S$3:S$15)),S15)*100</f>
        <v>71.399999999999991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-0.7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-0.75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6.0625246383390499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3.6066552686413398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6.9062257160550304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-2.65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-1.01989766349816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9.75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0.464182828189248</v>
      </c>
      <c r="H15" cm="1">
        <f t="array" ref="H15">IFERROR(_xll.FDS($F15,"EE_ACTUAL_ANNUAL(MED,+1)"),0)</f>
        <v>1.1000000000000001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11.7272452753145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9.7147154363071309</v>
      </c>
      <c r="F18">
        <v>7.4376799838965297</v>
      </c>
      <c r="G18">
        <v>14.667779515581</v>
      </c>
      <c r="H18">
        <v>11.2074687408189</v>
      </c>
      <c r="I18">
        <v>24.5344428387709</v>
      </c>
      <c r="J18">
        <v>17.2298191407891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9.2202208516536697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13.153419453241201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13.1491479008301</v>
      </c>
      <c r="E21">
        <v>11.93889064433</v>
      </c>
      <c r="F21">
        <v>9.2997687113842105</v>
      </c>
      <c r="G21">
        <v>19.302463641340701</v>
      </c>
      <c r="H21">
        <v>14.7207876109821</v>
      </c>
      <c r="I21">
        <v>25.304063208905301</v>
      </c>
      <c r="J21">
        <v>20.344034080875101</v>
      </c>
      <c r="K21">
        <v>13.231274139143199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14.7207876109821</v>
      </c>
      <c r="I25" s="8">
        <f t="shared" si="2"/>
        <v>25.304063208905301</v>
      </c>
      <c r="J25" s="8">
        <f t="shared" si="2"/>
        <v>20.344034080875101</v>
      </c>
      <c r="K25" s="8">
        <f t="shared" si="2"/>
        <v>13.231274139143199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45510</v>
      </c>
      <c r="M1" s="116"/>
    </row>
    <row r="2" spans="1:20" ht="15" thickBot="1" x14ac:dyDescent="0.4">
      <c r="K2" s="12" t="s">
        <v>772</v>
      </c>
      <c r="L2" s="187">
        <f ca="1">EDATE(TODAY(), -4)</f>
        <v>45418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48.332496999999996</v>
      </c>
      <c r="N4" cm="1">
        <f t="array" aca="1" ref="N4" ca="1">_xll.FDSRC("-","DUMMY","ECON_EXPR_DATA('FDS_ECON["&amp;H4&amp;"]',"&amp;$N$3&amp;",,Q)")</f>
        <v>45.437874000000001</v>
      </c>
      <c r="O4" cm="1">
        <f t="array" aca="1" ref="O4" ca="1">_xll.FDSRC("-","DUMMY","ECON_EXPR_DATA('FDS_ECON["&amp;H4&amp;"]',"&amp;$O$3&amp;",,Q)")</f>
        <v>47.788229999999999</v>
      </c>
      <c r="P4">
        <f t="shared" ref="P4:P12" ca="1" si="0">IFERROR(N4-O4,$M$20)</f>
        <v>-2.3503559999999979</v>
      </c>
      <c r="Q4" cm="1">
        <f t="array" ref="Q4">_xlfn.PERCENTRANK.EXC(_xlfn._xlws.FILTER(M$4:M$16, ISNUMBER(M$4:M$16)),M4)*100</f>
        <v>42.8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31.359999999999996</v>
      </c>
      <c r="T4" cm="1">
        <f t="array" aca="1" ref="T4" ca="1">_xlfn.PERCENTRANK.EXC(_xlfn._xlws.FILTER(S$4:S$16, ISNUMBER(S$4:S$16)),S4)*100</f>
        <v>35.699999999999996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48.495564000000002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57.099999999999994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57.099999999999994</v>
      </c>
      <c r="T5" cm="1">
        <f t="array" aca="1" ref="T5" ca="1">_xlfn.PERCENTRANK.EXC(_xlfn._xlws.FILTER(S$4:S$16, ISNUMBER(S$4:S$16)),S5)*100</f>
        <v>71.399999999999991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49.450510000000001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78.5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64.22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42.40119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49.845306000000001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85.7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88.54</v>
      </c>
      <c r="T8" cm="1">
        <f t="array" aca="1" ref="T8" ca="1">_xlfn.PERCENTRANK.EXC(_xlfn._xlws.FILTER(S$4:S$16, ISNUMBER(S$4:S$16)),S8)*100</f>
        <v>92.800000000000011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49.01182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64.2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52.800000000000004</v>
      </c>
      <c r="T9" cm="1">
        <f t="array" aca="1" ref="T9" ca="1">_xlfn.PERCENTRANK.EXC(_xlfn._xlws.FILTER(S$4:S$16, ISNUMBER(S$4:S$16)),S9)*100</f>
        <v>57.099999999999994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52.516356999999999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85.7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47.898150000000001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28.499999999999996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25.659999999999997</v>
      </c>
      <c r="T11" cm="1">
        <f t="array" aca="1" ref="T11" ca="1">_xlfn.PERCENTRANK.EXC(_xlfn._xlws.FILTER(S$4:S$16, ISNUMBER(S$4:S$16)),S11)*100</f>
        <v>7.1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47.898150000000001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28.499999999999996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25.659999999999997</v>
      </c>
      <c r="T12" cm="1">
        <f t="array" aca="1" ref="T12" ca="1">_xlfn.PERCENTRANK.EXC(_xlfn._xlws.FILTER(S$4:S$16, ISNUMBER(S$4:S$16)),S12)*100</f>
        <v>7.1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43.869770000000003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21.4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47.72757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21.4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47.12</v>
      </c>
      <c r="T14" cm="1">
        <f t="array" aca="1" ref="T14" ca="1">_xlfn.PERCENTRANK.EXC(_xlfn._xlws.FILTER(S$4:S$16, ISNUMBER(S$4:S$16)),S14)*100</f>
        <v>50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48.332496999999996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0.48312599999999861</v>
      </c>
      <c r="Q15" cm="1">
        <f t="array" ref="Q15">_xlfn.PERCENTRANK.EXC(_xlfn._xlws.FILTER(M$4:M$16, ISNUMBER(M$4:M$16)),M15)*100</f>
        <v>42.8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54.239999999999995</v>
      </c>
      <c r="T15" cm="1">
        <f t="array" aca="1" ref="T15" ca="1">_xlfn.PERCENTRANK.EXC(_xlfn._xlws.FILTER(S$4:S$16, ISNUMBER(S$4:S$16)),S15)*100</f>
        <v>64.2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49.41836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45.679999999999993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" ca="1">_xll.FDSRC("-","DUMMY","ECON_DATE("&amp;$L$1&amp;",,, 'MM/YYYY')")</f>
        <v>08/2024</v>
      </c>
      <c r="L18" t="str" cm="1">
        <f t="array" aca="1" ref="L18" ca="1">_xll.FDSRC("-","DUMMY","ECON_DATE("&amp;$L$2&amp;",,, 'MM/YYYY')")</f>
        <v>05/2024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48.332496999999996</v>
      </c>
      <c r="K19" cm="1">
        <f t="array" aca="1" ref="K19" ca="1">_xll.FDSRC("-","DUMMY","ECON_EXPR_DATA('FDS_ECON["&amp;H19&amp;"]',"&amp;$K$18&amp;",,Q)")</f>
        <v>49.418605999999997</v>
      </c>
      <c r="L19" cm="1">
        <f t="array" aca="1" ref="L19" ca="1">_xll.FDSRC("-","DUMMY","ECON_EXPR_DATA('FDS_ECON["&amp;H19&amp;"]',"&amp;$L$18&amp;",,Q)")</f>
        <v>49.135413999999997</v>
      </c>
      <c r="M19">
        <f ca="1">K19-L19</f>
        <v>0.28319199999999967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50.789436000000002</v>
      </c>
      <c r="K20" cm="1">
        <f t="array" aca="1" ref="K20" ca="1">_xll.FDSRC("-","DUMMY","ECON_EXPR_DATA('FDS_ECON["&amp;H20&amp;"]',"&amp;$K$18&amp;",,Q)")</f>
        <v>52.001809999999999</v>
      </c>
      <c r="L20" cm="1">
        <f t="array" aca="1" ref="L20" ca="1">_xll.FDSRC("-","DUMMY","ECON_EXPR_DATA('FDS_ECON["&amp;H20&amp;"]',"&amp;$L$18&amp;",,Q)")</f>
        <v>51.518684</v>
      </c>
      <c r="M20">
        <f ca="1">K20-L20</f>
        <v>0.48312599999999861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89.658000000000001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99524.21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1422.248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1735433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2545.92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2849829.5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919.41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2312893.7999999998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15213.519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6654987.5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1272.645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2307229.5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3212.248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3361181.5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276370.42800000001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57016724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552073.40698099998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57016724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655.70399999999995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3154682.8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285.12900000000002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1085285.3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294.85575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1033731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461.86874999999998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882704.2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349488.47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599607"><![CDATA[{"FC0000NL^FMA_MCAP(0,,,USD,\"PORTAGG\")":1085285.3,"EWQ^FREF_MARKET_VALUE_COMPANY(0,,,USD,,0,,\"LEGACY\")":655.704,"FC0000FR^FMA_MCAP(0,,,USD,\"PORTAGG\")":3154682.8,"SPY^FREF_MARKET_VALUE_COMPANY(0,,,USD,,0,,\"LEGACY\")":552073.406981,"FC0000US^FMA_MCAP(0,,,USD,\"PORTAGG\")":57016724.0,"QQQ^FREF_MARKET_VALUE_COMPANY(0,,,USD,,0,,\"LEGACY\")":276370.428,"EWU^FREF_MARKET_VALUE_COMPANY(0,,,USD,,0,,\"LEGACY\")":3212.248,"FC0000GB^FMA_MCAP(0,,,USD,\"PORTAGG\")":3361181.5,"EWL^FREF_MARKET_VALUE_COMPANY(0,,,USD,,0,,\"LEGACY\")":1272.645,"FC0000CH^FMA_MCAP(0,,,USD,\"PORTAGG\")":2307229.5,"EWJ^FREF_MARKET_VALUE_COMPANY(0,,,USD,,0,,\"LEGACY\")":15213.519,"FC0000JP^FMA_MCAP(0,,,USD,\"PORTAGG\")":6654987.5,"EWG^FREF_MARKET_VALUE_COMPANY(0,,,USD,,0,,\"LEGACY\")":919.41,"FC0000DE^FMA_MCAP(0,,,USD,\"PORTAGG\")":2312893.8,"EWC^FREF_MARKET_VALUE_COMPANY(0,,,USD,,0,,\"LEGACY\")":2545.92,"FC0000CA^FMA_MCAP(0,,,USD,\"PORTAGG\")":2849829.5,"EWA^FREF_MARKET_VALUE_COMPANY(0,,,USD,,0,,\"LEGACY\")":1422.248,"FC0000AU^FMA_MCAP(0,,,USD,\"PORTAGG\")":1735433.0,"ENZL^FREF_MARKET_VALUE_COMPANY(0,,,USD,,0,,\"LEGACY\")":89.658,"FC0000NZ^FMA_MCAP(0,,,USD,\"PORTAGG\")":99524.21,"NQG00809^FG_COMPANY_NAME":"Nasdaq South Africa","CC_ZA^FG_COMPANY_NAME":"South Africa","NQG00809^FMA_MCAP(0,,,USD,\"PORTAGG\")":null,"FC0000ZA^FG_MCAP_IDX(0,,,USD)":349488.47,"EWI^FREF_MARKET_VALUE_COMPANY(0,,,USD,,0,,\"LEGACY\")":461.86875,"FC0000IT^FMA_MCAP(0,,,USD,\"PORTAGG\")":882704.2,"EWD^FREF_MARKET_VALUE_COMPANY(0,,,USD,,0,,\"LEGACY\")":294.85575,"FC0000SE^FMA_MCAP(0,,,USD,\"PORTAGG\")":1033731.0,"EWN^FREF_MARKET_VALUE_COMPANY(0,,,USD,,0,,\"LEGACY\")":285.129,"DUMMY^ECON_EXPR_DATA('FDS_ECON[]',,,M)":null,"DUMMY^ECON_EXPR_DATA('FDS_ECON[NTCPMIMFGSA@DE]',,,M)":42.40119,"DUMMY^ECON_EXPR_DATA('FDS_ECON[NTCPMIMFGSA@IT]',,,M)":49.41836,"DUMMY^ECON_EXPR_DATA('FDS_ECON[NTCPMIMFGSA@FR]',,,M)":43.86977,"DUMMY^ECON_EXPR_DATA('FDS_ECON[NTCPMIMFGMESA@US]',,,M)":47.89815,"DUMMY^ECON_EXPR_DATA('FDS_ECON[NTCPMIMFGSA@GB]',,,M)":52.516357,"DUMMY^ECON_EXPR_DATA('FDS_ECON[NTCPMIMFGSA@CH]',,,M)":49.01182,"DUMMY^ECON_EXPR_DATA('FDS_ECON[NTCPMIMFGSA@JP]',,,M)":49.845306,"DUMMY^ECON_EXPR_DATA('FDS_ECON[NTCPMIMFGSA@AU]',,,M)":48.495564,"DUMMY^ECON_EXPR_DATA('FDS_ECON[NTCPMIMFGSA@NZ]',,,M)":null,"DUMMY^ECON_EXPR_DATA('FDS_ECON[NTCPMIMFGSA@NL]',,,M)":47.72757,"DUMMY^ECON_EXPR_DATA('FDS_ECON[NTCPMIMFGSA@CA]',,,M)":49.45051,"CAGDPY@FR^EE_ACTUAL_ANNUAL(MED,+1)":-0.4,"CAGDPY@AU^EE_ACTUAL_ANNUAL(MED,+1)":-0.7,"USDITL^FG_PRICE_CHANGE(0,-3AM)":-1.9180477,"USDANG^FG_PRICE_CHANGE(0,-3AM)":0.0,"USDUSD^FG_PRICE_CHANGE(0,-3AM)":0.0,"USDGBP^FG_PRICE_CHANGE(0,-3AM)":-3.0324876,"USDJPY^FG_PRICE_CHANGE(0,-3AM)":-7.923108,"USDCAD^FG_PRICE_CHANGE(0,-3AM)":-1.4506996,"USDNZD^FG_PRICE_CHANGE(0,-3AM)":-0.49963593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81148,1.26256164176903,1.41909398824033,1.56850336770513,1.47895581929429],"ENZL^JULIAN(P_PRICE_RETURNS_PR('52W',2,-10AY,0,AM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40],"EWD^FMA_DIV_YLD(NTMA,-10AY,0,AM,\"PORTAGG\",\"MEANR\")":[4.22022047488622,4.30738999542707,4.17633490335116,4.04465724549582,4.11969677086135,3.81883558717929,3.6607256847935,3.65937690689615,3.88576309691401,3.89751932998674,4.02620848817658,3.9431347944735,4.40894771797914,4.42630386452156,4.14326748217994,4.21571381315639,4.49727012245418,4.5118476951911,4.27244227416144,4.49426656271446,4.5074604400171,4.44920851553594,4.59711829854084,4.3282773507648,4.18540209469836,4.15663042130704,4.24570555871851,4.00978054985557,3.88991069535714,3.67984413142987,3.63830664450521,3.69339201725455,3.51148492820939,3.57402267335256,3.55585396786976,3.68728274697132,3.77267698868308,3.52402708831958,3.51379707662705,3.67034687774438,3.67701968342481,3.9099070270684,3.93557560572766,4.08223347441718,4.03374338245727,4.10228160409119,4.2190703078657,4.09562349798691,4.08087238854311,4.09447674709715,4.35509635278619,4.45884851263367,4.64469829440776,4.27617923639657,4.12607199904501,4.05990732302421,4.02507737635489,4.35861135993412,4.12903427593647,4.24471844704017,4.11107269505812,4.04028716314936,3.66515058856545,3.72971151790887,3.59455175737922,3.49165039283578,3.79560481749798,3.99197055999928,3.34966332703543,2.89088974891302,3.00406054867347,3.00526244731342,3.04570659610518,2.99419375512763,3.12844412391282,3.01231083933266,3.08988315794473,3.02134928803651,2.93183873284771,2.75830462269096,2.79758562814575,2.67614979047287,2.69545486892775,2.71149940205769,2.72957627047542,2.90818057485174,2.98389108928931,3.0255724295658,2.82107920344161,2.94404820193675,3.37007909247062,3.08258381255539,3.42708191049639,3.23859299265796,3.72057956445386,3.51381921965793,3.7112199859302,3.68838406885544,3.71661084312565,3.54835067955943,3.62941480268908,3.42718086908169,3.49742819121744,3.73236077194282,3.67556639578358,3.72061798394622,3.76536973888879,3.86196961450706,3.91473761783652,4.07584191263989,3.85284520662915,3.11054865198552,3.02048542510454,3.37328667856506,3.3058155013619,3.25116036688711,3.29115634974395,3.18001987684825,3.2200277020396,3.47005968521917,3.20494310472097],"QQQ^FMA_PE(LTMA,-10AY,0,AM,\"PORTAGG\",\"MEANR\")":[19.4893289057431,19.2525087136177,19.6844174996396,20.433601547646,19.7191102431523,19.8887778389814,20.7538664470593,20.457636356412,20.2670393128367,20.1724923135089,19.9452813801037,20.4444952207174,19.1647038302447,19.4607205046715,20.5159935268884,20.6064489807126,19.8384526066082,17.6390356083387,18.2516666867713,18.3789615846061,18.2722050509965,18.6126621595739,18.5949694215098,19.5329308689128,19.6058006620666,20.001328554227,19.2478778038632,19.7888732159664,20.700249906825,21.2572761468263,21.7219698335703,21.6285403045298,21.809418313998,22.0988343882894,21.6366253026305,22.0850486522561,22.1727904614592,22.5298874760764,22.9227416283693,22.8425707320894,24.3929807083622,23.1637011452848,24.0868292382167,23.5701658212026,23.265680097237,23.3645149096717,23.0222771113688,23.1215312910434,23.1665430152936,22.7236725992533,20.9857768679462,20.2852841007646,19.0476001414982,20.6873799551526,20.9161090303285,21.1868404069312,21.5142552176524,20.9032171994571,21.8811280019573,21.2782217766297,22.1961548858928,22.1292038592204,23.2800518402002,23.9573412906422,25.6234835490787,26.5460090320524,23.8724937986035,23.3643675699042,25.2228539805345,26.9233321326047,27.9753212129365,29.0612759012872,30.6448883423578,31.1677596338711,32.2103844956966,33.909425900648,34.925457526138,35.1932531442543,32.7442548645486,32.6716433165575,31.823114695693,31.4616990303447,32.0171609143537,31.4987298388577,31.8010793024463,30.151199184813,32.2137124327029,30.8335051827738,30.7854915099191,27.8003756967671,26.5577278584051,26.8100381354151,25.7446491224787,25.2369457176716,24.297711899167,25.9400740509476,24.4888980115386,23.5126108545161,22.3801722659521,23.615635770861,22.2847933761318,26.2413559088404,25.3131845487788,25.5833188214046,25.6826816988101,26.6021446545065,27.3454379289602,26.5557311875583,26.8192532700714,25.9713319162894,26.3701895183098,27.5598596235627,28.2226103275238,29.9212371303758,30.2246718491721,29.9470755546042,29.5510918137561,29.8165714166571,30.623031589276,28.5523339265191,29.542606640122],"ENZL^FG_PRICE(0)":49.81,"SPY^PERCENT_CHANGE(FMA_EPS(+1,0,,,,\"PORTAGG\",\"MEAN\"),FMA_EPS(+1,-1AM,,,,\"PORTAGG\",\"MEAN\"))":-0.113360904279183,"EWU^FG_TOTAL_RETURNC(0,-1AM)":6.960559,"EWC^P_PRICE(0)/P_PRICE_LOW_PR(0,,,,,,\"PRICE\",\"INTRA\",\"52W\")-1":0.26647556,"EWA^FMA_PCT_ABOVE_MAVG(200,0,,,,\"PORTAGG\")":67.2413793103448,"EWD^FMA_COS_DOWN(\"EPS\",\"1M\",+1,0,,,\"PORTAGG\",\"MEANR\")":16.0,"EWU^FMA_COS_UP(\"EPS\",\"1M\",+1,0,,,\"PORTAGG\",\"MEANR\")":31.0,"EWI^FMA_RBICS_REV_CURRENT(30, LOC, \"PORTAGG\")":38.0511836286508,"TRYGB10Y-FDS^FG_YIELD_NAME":"United Kingdom Benchmark Bond - 10 Year","EWG^FG_COMPANY_NAME":"iShares MSCI Germany ETF","REFEUREFI-FDS^FG_YIELD(NOW,,,0)":4.25,"TRYNL10Y-FDS^PCTCHG(FG_YIELD(0,,,,\"YTM\"),FG_YIELD(-1AM,,,,\"YTM\"))":1.1313179,"DUMMY^ECON_EXPR_DATA('FDS_ECON[NTCPMIMFGSA@EME]',,,M)":50.789436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N^FMA_DIV_YLD(NTMA,-10AY,0,AM,\"PORTAGG\",\"MEANR\")":[2.93033574002951,3.06632105731315,3.09306976451021,2.95784260854013,3.15858646354475,2.88604348573446,2.67378230696503,2.65446860563694,2.79148116632202,2.91415902741765,2.95031048369196,2.95260589220677,3.48373985946937,3.47955231644234,3.19297372430739,3.24592202388408,3.20052054598147,3.43624703398987,3.30689514791493,3.38143002549504,3.43869656359934,3.15820379646118,3.39737525655792,3.19458960729355,3.06719574638024,3.0944106279998,3.22947777603248,3.14444759913075,2.9476728785014,2.9453471749988,2.81676394391233,2.77487923005365,2.68732243535339,2.71048910749052,2.80503410008985,2.75012306960095,2.88661885254068,2.76771809692576,2.74329851679338,2.84108729005295,2.79701804588147,2.88988130300507,2.97583006812109,2.95117520170553,2.93207103567599,2.8587218713648,2.9637725348024,2.8361045196147,2.98091449728567,3.07769270807318,3.21596130063082,3.22002155234071,3.45552055978227,3.20372267238615,3.10059508096587,3.00265218336253,2.95313298217354,3.14794910390812,2.96598196137378,3.05106113929762,2.88467962833924,2.81032375622627,2.68222946995073,2.67445811209401,2.57692311266818,2.57973266604182,2.81135472329945,3.2048560582471,2.71244942695057,2.34175617970438,2.34370972399241,2.34955145188407,2.35778111984221,2.31270488516635,2.2537600410316,2.05513811422638,1.94949788535239,1.94041706196809,2.11093874146747,1.91976107583985,1.95555352108733,2.00071758896601,2.00869469453035,1.91637787227528,1.83825568935758,1.97452971409361,1.84750184152742,2.00595870564382,1.95152804079864,2.23184375197412,2.49780948537359,2.23411431119488,2.45294463824389,2.56107238147737,3.54405538041597,3.10424593651706,3.79304013172156,2.94803208130452,2.94884023564603,2.65423073033396,2.69353072237264,2.50476079928558,2.62721852044839,2.68677486782611,2.68633971153875,2.69559219844694,2.70635926653504,2.72530884733243,2.8888888516161,3.06664902254745,2.97389703622563,2.77314407999953,2.74054586513354,2.5455951475776,2.60244273254941,2.53265055734304,2.56068016391766,2.41220163483578,2.4632722374129,2.77292892408328,2.63011958163812],"SPY^FMA_PE(NTMA,-10AY,0,AM,\"PORTAGG\",\"MEANR\")":[15.3598336414679,14.9925693310257,15.5163598376313,15.9668267734917,15.6819149312829,16.5878646735978,16.8600893209594,16.4721081381795,16.5326570034478,16.4047314613622,16.2167847939528,16.3932443570452,14.9541919634132,15.4902748292761,16.4789268426628,16.3317084868427,15.7689703310886,15.5099438140132,15.5167363536305,16.5004635460184,16.5226770167304,16.5924966240686,16.4044061379315,17.0063753894613,16.8353987793995,16.5639525419441,15.9314009319239,16.6997944747866,17.0135128066702,17.2007565377716,17.7918478206949,17.4104883832848,17.5232922034499,17.6331242944392,17.4588823444477,17.6558176903749,17.3768991343379,17.9304603321996,17.9873893505642,18.0866575684321,18.376298371219,16.7118283944256,16.9030643254216,16.4303864654268,16.1223922939324,16.4250852220259,16.2030121280119,16.5791208014203,16.7088875166832,16.5707543037262,15.6428679446953,15.3892957579238,14.6350443624539,15.9539109523812,16.2322862703193,16.7576232046103,16.907555054394,16.0963657413508,17.0111406748056,16.1656863780378,16.8272270759491,16.6653498838854,17.3663214588975,17.5617192318576,18.1692256097751,18.7075869592928,17.0050861518873,15.4150159218387,20.2276448182214,22.640351088072,21.8530127479458,22.1892056956926,22.3212655920208,21.712792488608,21.5487265793235,22.1743846105969,22.1819964519579,22.0662875385939,21.4655747458291,22.3144983714268,21.4406551411321,21.3040721711001,21.5927825251795,21.0262128506295,21.2531059596773,20.2431421854344,21.4617578686633,20.5356980613735,20.9716763514432,19.8383787580587,18.8603319021138,19.378285248609,17.5582595317346,17.2338444166314,15.9865009395209,17.4881973033582,16.5141806600696,15.9856944054262,16.3196021839727,17.2806879991675,16.5259133752291,18.2600208840508,17.80295047053,18.0311717592019,18.013880202322,18.4624161594313,19.0980763565039,19.0135225633405,18.7827167009342,17.7123567452707,18.0386986210779,18.6929895284547,19.2063318083332,20.0740191164558,20.3650776303847,20.6906008037768,20.1556528743376,20.7265749243144,21.3665597409789,19.7048252569828,20.7598960917396],"EWU^FMA_PE(LTMA,-10AY,0,AM,\"PORTAGG\",\"MEANR\")":[14.2715438638989,13.6852686540251,13.8038449365701,14.0599915353285,13.3464258553365,14.5097757026506,15.1999278026168,15.2601983607484,15.550277503084,15.5868895374244,15.5181994991463,15.877271693326,14.7873240569561,15.4275718145395,15.8523343893783,15.7034169706265,15.3882231980068,14.7802774680551,15.5936516191535,15.6901483127265,15.8121971797004,15.9914968248398,16.2533637783105,16.7567999863651,17.1492827394209,17.2535711612368,16.2431460224896,16.4496460437663,17.3076561111353,17.1730593944532,17.3620600606368,17.0876435451875,16.8590838583221,16.7684839533811,16.4396685515631,16.468691944279,15.9739734514204,15.89133976918,15.6243300350307,15.0861064701452,15.5927094309669,14.8136579348908,13.9480075810542,13.9460470530987,14.0284792862355,13.992016338047,13.807358156789,13.8587502045571,13.4298849953432,13.3784612273675,12.878598243554,12.5983627836019,12.1286869949997,12.8063150440656,12.9425490764335,13.0138519249314,13.0043341051328,12.8694795318226,13.113470520952,12.7908488946514,12.9431117460079,12.8431610489712,13.4249803835141,13.2965649581538,14.2079823267826,14.0101083952064,12.3868800705897,12.3474803446549,13.7051042781649,15.2101883080149,15.3090220568206,16.1764563347823,16.3384101262511,16.9198827594934,16.6499113448975,19.3746724170976,19.9833516403966,19.2756225642223,18.7493227921013,18.1584183369111,17.5917007470002,17.0557852280271,16.3401415047754,15.3754170292388,14.7353980770434,13.8487945626925,13.4335821302977,12.4710273458915,12.6218777992381,12.6552817760773,12.4091222467952,12.3064979459522,11.9128173919073,11.6970435031683,10.8918495458695,10.8441057802161,10.2759108780286,9.64292668269507,9.6052821907449,9.98787618553158,9.72303265725329,10.0982386653981,10.2641684349198,10.293736506283,10.3872231277721,10.2932315653497,10.3117438430338,10.5595951539584,10.4788856110153,10.3795975056136,10.5249715971966,10.87976226457,11.3254325687792,11.2037159631989,11.4444025831339,11.5315428177804,11.6311374829647,11.6913096459391,11.709471336484,11.624672172377,12.1503280892052],"WL-FDS^MAX(FG_PRICE(0,-5AY))":763.4,"FC0000US^FG_PRICE(0)":411.69876,"FC0000CA^FG_PRICE(0)":304.46582,"EWD^FG_PRICE_MAVG(0,,,,200)":39.444626,"QQQ^FG_PRICE_MAVG(0,,,,200)":441.06555,"EWG^FG_PRICE_MAVG(0,,,,200)":30.5162,"EWI^FG_COMPANY_NAME":"iShares MSCI Italy ETF","ENZL^FG_COMPANY_NAME":"iShares MSCI New Zealand ETF","FXI^P_PRICE(0)/P_PRICE_HIGH_PR(0,,,,,,\"PRICE\",\"INTRA\",\"52W\")":0.87538093,"EWJ^FG_TOTAL_RETURNC(0,-12AM)":16.174866,"URTH^PERCENT_CHANGE(FMA_EPS(+1,0,,,,\"PORTAGG\",\"MEAN\"),FMA_EPS(+1,-1AM,,,,\"PORTAGG\",\"MEAN\"))":0.0866452102992222,"EWQ^P_PRICE(0)/P_PRICE_LOW_PR(0,,,,,,\"PRICE\",\"INTRA\",\"52W\")-1":0.15953648,"CAGDPY@FR^EE_ACTUAL_ANNUAL(MED,0)":-1.01989766349816,"CAGDPY@AU^EE_ACTUAL_ANNUAL(MED,0)":0.252467670960909,"USDITL^FG_PRICE_CHANGE(0,-1AM)":-0.89809895,"USDANG^FG_PRICE_CHANGE(0,-1AM)":0.0,"USDUSD^FG_PRICE_CHANGE(0,-1AM)":0.0,"USDGBP^FG_PRICE_CHANGE(0,-1AM)":-3.0324876,"USDJPY^FG_PRICE_CHANGE(0,-1AM)":0.96099377,"USDCAD^FG_PRICE_CHANGE(0,-1AM)":-2.3194432,"USDNZD^FG_PRICE_CHANGE(0,-1AM)":-4.41615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4.7014,-8.373779,-4.0397406,2.2084236,-12.019372,9.659969,3.4531355,2.8610349,-0.39735436,1.8617034,-0.49664974,3.5380602,-7.672471,3.910613,-2.4865568,0.06891489,-6.7438483,-15.185189,4.366815,-3.6820054,5.4735065,-0.74135065,-11.319256,5.293548,4.844618,-3.7489116,-1.9927561,3.0961156,12.638987,-2.409643,0.94650984,3.2205462,10.900474,-0.42735338,1.5651703,8.605242,-0.23110509,2.1508932,1.1337876,-1.121074,3.7438393,-0.43956637,-0.91453195,3.9147139,4.1041374,-11.738753,0.7804036,-1.8701077,-4.331255,-1.9195974,-5.391431,-1.8735409,0.3109932,5.5020094,3.1594992,4.280448,-0.42462945,-5.294955,9.343123,-5.8948874,4.3396235,-2.5316417,8.979595,-1.940763,3.1087518,1.1529326,-10.626888,-26.51913,4.849422,22.103203,-0.9682894,4.678595,-0.73843,-2.2318006,1.5218258,15.384615,2.894187,1.8425465,-0.5921066,7.246864,-1.0181963,6.327927,-3.4692883,0.76851845,1.0067225,-2.9900372,7.0361257,-8.115185,7.010412,-1.8901944,-18.715595,10.308504,-7.0259213,3.99853,-15.399438,5.801463,-7.3517504,-0.35072565,9.986806,10.640001,1.7605782,8.366394,2.5291204,-1.0386229,4.9524426,-4.781252,5.9506655,1.9676328,-1.6806722,-6.0145617,5.55743,5.2648425,3.1646729,-0.0297606,7.5892925,2.5449514,-0.29673576,5.140698,-2.4811685,-5.1379085,9.036482],"NI-FDS^MAX(FG_PRICE(0,-5AY))":48241.0,"CPALM-FDS^MAX(FG_PRICE(0,-5AY))":8163.0,"BRENT-FDS^MAX(FG_PRICE(0,-5AY))":140.85,"TIOS-FDS^MAX(FG_PRICE(0,-5AY))":219.77,"FC0000GB^FG_PRICE(0)":132.95576,"VGK^FG_TOTAL_RETURNC(0,-1AM)":6.4555883,"EWD^FG_TOTAL_RETURNC(0,-6AM)":4.6849966,"SPY^FMA_PCT_ABOVE_MAVG(200,0,,,,\"PORTAGG\")":72.4550898203593,"EWU^PERCENT_CHANGE(FMA_EPS(+1,0,,,,\"PORTAGG\",\"MEAN\"),FMA_EPS(+1,-3AM,,,,\"PORTAGG\",\"MEAN\"))":-0.585307913227535,"EWJ^FG_TOTAL_RETURNC(0,-3AM)":2.6378274,"DUMMY^ECON_EXPR_DATA('FDS_ECON[PMIDMMANHE]',,,M)":48.33249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USDANG^FG_PRICE_CHANGE(0,-1AY)":0.0,"USDGBP^FG_PRICE_CHANGE(0,-1AY)":-4.5829353,"USDJPY^FG_PRICE_CHANGE(0,-1AY)":-2.5425792,"USDCAD^FG_PRICE_CHANGE(0,-1AY)":-0.86168647,"USDNZD^FG_PRICE_CHANGE(0,-1AY)":-5.278426,"EWA^JULIAN(FMA_EPS(NTMA,-20AY,0,CY,,\"PORTAGG\",\"MEANR\").DATES)":[38352,38716,39080,39447,39813,40178,40543,40907,41274,41639,42004,42369,42734,43098,43465,43830,44196,44561,44925,45289],"EWD^FG_TOTAL_RETURNC(-10AY,0,AM)":[-0.29656887,-4.2236686,1.8012404,1.8608928,-7.68283,7.843137,3.5757542,-1.2580454,-0.5629599,1.0726929,-3.2871664,0.22089481,-6.8639812,2.0960093,0.52980185,0.49407482,-7.882923,-3.5612524,5.1698685,1.0182619,1.2165427,2.4038434,-7.8243437,5.408478,3.8392544,1.2094021,-8.159786,3.9405227,4.4169545,5.9266806,-0.64683557,0.7161498,10.245633,0.70359707,1.3184309,1.2048244,0.4065156,4.540193,-1.6597569,-3.825599,3.6301494,-3.9908826,-0.59382915,-2.060926,0.3049612,-0.27363896,-1.5624166,3.4359813,-0.50141215,-0.28346777,-5.5906534,-3.077954,-1.5981436,5.5106997,0.8316755,4.5859456,1.0094643,-6.683326,6.3791037,-8.896101,3.243053,-1.1736274,12.085223,-0.62325,4.5238495,1.8529773,-9.036678,-21.868855,12.715065,21.22115,-2.7973056,11.125207,1.4261246,1.5747905,1.7995596,8.403587,3.3517838,2.494502,2.1235943,7.9906583,1.9904733,4.6245217,-2.4225712,3.8911343,-0.36839843,-7.3336067,8.357346,-9.1243925,7.114792,-8.302629,-18.723398,15.241408,-12.493694,6.3455462,-16.445272,10.721445,-11.975872,-1.5421569,6.021583,11.621798,-2.7116776,9.546971,0.055515766,-3.1622708,6.4451456,-5.5974126,-1.7673969,0.7254839,-4.307115,-2.0623267,1.6907573,10.61064,5.4659367,-2.6553392,7.310426,1.6522646,-1.3503373,7.7566504,-2.5716722,-7.262021,7.2222233],"EWQ^FMA_DIV_YLD(NTMA,-10AY,0,AM,\"PORTAGG\",\"MEANR\")":[3.46749899724491,3.66366166176064,3.71254447749612,3.53290061991129,3.77562398558404,3.28499791687838,3.17293956196502,3.16908348705545,3.30045331365696,3.35655294382262,3.42910900812975,3.23902750760884,3.72022612204557,3.63352331818998,3.38530382538152,3.53260877580856,3.68747630183934,3.93953558182136,3.73328352804335,3.88923944013886,3.81000017702836,3.74099399348952,3.97538871423973,3.75618682580255,3.65727704865518,3.71301374125087,3.84206700365282,3.65732446117714,3.44018376628507,3.48467204640201,3.43312872630518,3.37312878282022,3.17032446638413,3.24878168279228,3.36169442995834,3.34982234157062,3.42594964821884,3.27790461713746,3.22881272844645,3.27893205886397,3.23442388689356,3.33751672603926,3.45890475597423,3.4089444675431,3.30371098310647,3.31045790820243,3.43462044914091,3.39473735393995,3.54708667454539,3.52274892922425,3.7051027805296,3.77375068983075,4.0029931113699,3.73154880136087,3.60851958057378,3.52473592660524,3.48983441390456,3.6682372761468,3.50449494481723,3.74498904112339,3.53556834055476,3.60192786306006,3.39296260840741,3.43464641013517,3.32107568899075,3.34082031599473,3.66342811693286,4.48843952260303,3.57492491719091,2.99381740927196,3.08260103729638,3.14018895371308,3.15095585539167,3.24192110337573,3.18187169866105,2.85953982721622,2.93431163163094,2.92046197508003,2.85198376312928,2.7423173618692,2.69446236325244,2.67106123169396,2.69318038469708,2.68621192064889,2.75631013305239,2.84971050555704,2.72638445531486,2.87627629376879,2.66788332558236,2.89172423573118,3.40070068137246,3.10271099293442,3.24950157559246,3.20814683600192,3.62499548288199,3.28845171032346,3.49763064999026,3.62909495996068,3.42318175669718,3.27858412978058,3.26238712733428,3.05821087500686,3.13610251834298,3.17818298853856,3.16068454664991,3.2938167522401,3.2767673709652,3.30778966322473,3.34790423577053,3.48740387173392,3.45444609589756,3.30340213121558,3.282324377257,3.21202725091027,3.13818223733179,3.10749140530816,3.14738620092874,3.15756538907343,3.30356181894497,3.54077133859059,3.34592565905423],"WL-FDS^FG_PRICE(0)/MAX(FG_PRICE(0,-1AY))":0.703170028818444,"NI-FDS^FG_PRICE(0)/MAX(FG_PRICE(0,-1AY))":0.741245593419506,"CPALM-FDS^FG_PRICE(0)/MAX(FG_PRICE(0,-1AY))":0.878139331731819,"BRENT-FDS^FG_PRICE(0)/MAX(FG_PRICE(0,-1AY))":0.870614479821537,"EWD^FG_PRICE_MAVG(0,,,,60)":40.368332,"QQQ^FG_PRICE_MAVG(0,,,,60)":473.83032,"VGK^PERCENT_CHANGE(FMA_EPS(+1,0,,,,\"PORTAGG\",\"MEAN\"),FMA_EPS(+1,-3AM,,,,\"PORTAGG\",\"MEAN\"))":-2.96256280366899,"EWQ^P_PRICE(0)/P_PRICE_HIGH_PR(0,,,,,,\"PRICE\",\"INTRA\",\"52W\")":0.9161972,"EWU^PERCENT_CHANGE(FMA_EPS(+1,0,,,,\"PORTAGG\",\"MEAN\"),FMA_EPS(+1,-1AM,,,,\"PORTAGG\",\"MEAN\"))":2.1926791071136,"EWJ^FG_TOTAL_RETURNC(0,-1AM)":11.272276,"EWC^FG_TOTAL_RETURNC(0,-6AM)":8.590185,"EWL^FMA_COS_DOWN(\"EPS\",\"1M\",+1,0,,,\"PORTAGG\",\"MEANR\")":17.0,"CAGDPY@US^EE_ACTUAL_ANNUAL(MED,+1)":-3.3,"CAGDPY@NZ^EE_ACTUAL_ANNUAL(MED,+1)":-6.0,"USDITL^FG_PRICE_CHANGE(0,-1AY)":-3.3441663,"USDUSD^FG_PRICE_CHANGE(0,-1AY)":0.0,"QQQ^FMA_PE(NTMA,-10AY,0,AM,\"PORTAGG\",\"MEANR\")":[17.8700790044185,17.3233638844064,17.6425320684541,18.1220754903796,17.1064211004451,17.3705601864958,18.1059061988436,17.5930702998624,17.7175723921097,17.855331423085,17.6216170239777,18.6459225076207,16.8907951485815,17.424952305429,18.8522422782992,18.8344373393543,18.0022339504864,16.2715783946949,17.3457942482943,17.8060395301616,17.3191706410265,17.9437090657512,17.5862168830382,18.8563992192482,18.5893421645408,18.6274603477222,17.6296222986152,17.8871100303519,18.4013710843678,19.3094351018213,20.1405453119786,20.051384489847,20.6494621966511,21.1653795426412,20.0298409971359,20.6417750448389,20.4783573108571,20.5866390059639,20.9012350377746,20.5304269787954,21.5427321411286,20.0146447731012,20.8331924688128,19.7754988584487,19.7470859391111,20.6043039906923,20.2349429156942,20.5652717594885,20.7219856764663,20.2285718990108,18.7414317441241,18.379241900894,17.6695794783275,19.3802552936334,19.812888795936,20.862815753356,21.4494060379668,19.5803670481599,21.2260440066106,19.8780054121161,20.8716825726364,20.4116487690803,21.4128672119189,21.7037356845369,22.8635334005432,23.7442580897134,21.908259745558,20.1149122645872,25.4078650075399,27.9791281621367,28.8230082669058,29.2708211612284,30.1632567084213,29.3790380362569,29.7198845378462,30.1397219310641,29.8391716117691,29.9671219186631,27.235971032486,28.4157877906011,27.0074260914656,27.0259899687943,28.6177148879321,28.1968932104783,28.7401387461248,26.8101607537506,29.650537693579,28.1983207253839,28.1337882319918,25.8669137229389,24.0416847041784,25.5193997989387,22.3621862417672,21.648358313418,20.3995839223575,23.4492314407175,21.4813742171955,20.5785407105844,20.264359415685,21.8753753968875,20.4857823657839,24.3287716479844,23.5610648495361,24.6190566929642,24.5531890783096,26.1075793858129,26.7644151060358,24.9002385175542,24.6144433806409,23.1325627498824,23.3834650638689,24.0705669594156,24.2508434312894,25.9070691249352,25.9253489269424,25.9293804042369,25.3402306913374,26.3503019006055,27.8084710888731,24.2055337560923,25.2998487917467],"EWL^FMA_PE(LTMA,-10AY,0,AM,\"PORTAGG\",\"MEANR\")":[17.4556852486492,17.0624895336422,17.3368118245982,17.6835024755792,17.0078059200367,17.0278534294411,17.9694913502002,18.028330397076,18.0323420922501,17.9634151902583,17.8155523923486,18.2857348268908,17.1691832618721,17.3274177199548,17.7436590443245,17.4902701636845,17.0490191186273,16.6424843373393,16.6344526418168,16.6054409013563,16.6905842400561,17.112112660667,17.0371738863364,17.6878684984531,17.9974801924623,18.081940022103,17.2419120869675,17.464418633049,18.6006006659103,18.6143092662367,19.6758440484471,19.4450297421866,19.5688032532538,19.6191326322272,19.3446913533374,19.46967483232,19.05677541268,19.6304346426451,20.4025119141339,20.341298241874,21.0571881074149,21.1597725765964,21.1192797576558,20.6109973396877,20.2444108893736,19.5861064224637,19.2683541656349,19.2603756519011,18.5910883809643,18.3122112676716,17.9409330396874,17.7453518396777,16.4991314313888,17.8379810416589,18.3314453563333,18.2938420500146,18.2748242009205,18.1673518632222,18.4026630063264,18.0358350823499,18.4189096929534,18.1417193729842,18.7941158992662,18.9278568453313,19.7449365424873,20.0750340317716,18.0986126465301,17.7952159029229,18.5423801196609,19.3875425348279,19.7118619811028,20.1433777715368,20.4419869614541,20.9258082628109,20.893844256964,20.9651291212946,21.9974412154251,21.2017027155629,20.417164040447,20.4486604096883,20.459651797131,20.7389530193878,20.859253667377,21.0376244931898,21.1174303918721,19.9849112550023,20.8484374996188,20.4227766564508,21.6449286782723,19.7278824743864,18.3281041295579,18.6553889122667,18.3610000555554,18.1448349367019,17.5204617159621,18.2293976230257,17.9012740863063,17.1860116889624,18.6915925518893,19.897654678298,20.6467536994688,20.8183851391826,20.6873810520265,20.3868844644945,20.29931360474,19.6215456750059,19.1749069461817,19.0267071074674,18.6948805566764,18.1398251204421,17.7813440181419,18.0289299996221,18.4087545708207,18.6233129486088,19.1700274375775,19.036698083952,18.7612254306691,18.949735247522,18.7805577103383,18.3992453408471,19.0606079871642],"TIOS-FDS^FG_PRICE(0)/MAX(FG_PRICE(0,-1AY))":0.633324084350721,"EWG^FG_PRICE_MAVG(0,,,,60)":31.07,"EWD^FG_COMPANY_NAME":"iShares MSCI Sweden ETF","FXI^FG_TOTAL_RETURNC(0,-6AM)":12.604486,"EWJ^P_PRICE(0)/P_PRICE_LOW_PR(0,,,,,,\"PRICE\",\"INTRA\",\"52W\")-1":0.23391604,"URTH^FMA_PCT_ABOVE_MAVG(200,0,,,,\"PORTAGG\")":68.4431977559607,"EWD^FG_TOTAL_RETURNC(0,-3AM)":-3.1214416,"QQQ^FG_TOTAL_RETURNC(0,-12AM)":22.785961,"ENZL^P_PRICE(0)/P_PRICE_LOW_PR(0,,,,,,\"PRICE\",\"INTRA\",\"52W\")-1":0.21398675,"EWJ^FMA_COS_UP(\"EPS\",\"1M\",+1,0,,,\"PORTAGG\",\"MEANR\")":109.0,"EWN^SIZE(FG_CONSTITUENTS)":54,"ENZL^FMA_COS_UP(\"EPS\",\"1M\",+1,0,,,\"PORTAGG\",\"MEANR\")":4.0,"EWN^FMA_RBICS_REV_CURRENT(30, LOC, \"PORTAGG\")":25.7118752752456,"QQQ^FG_ROE(0)":22.4632583525213,"TRYJP10Y-FDS^FG_YIELD_NAME":"Japan Benchmark Bond - 10 Year","EWA^FG_COMPANY_NAME":"iShares MSCI Australia ETF"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534194532412,13.231274139143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USDANG^FG_PRICE(0)":1.79,"USDUSD^FG_PRICE(0)":1.0,"USDGBP^FG_PRICE(0)":0.7600228,"USDJPY^FG_PRICE(0)":143.93,"USDCAD^FG_PRICE(0)":1.35185,"USDNZD^FG_PRICE(0)":1.6117334,"EWI^P_PRICE_RETURNS_PR('52W',2,-10AY,0,AM)":[26.841759,5.481267,-3.6595762,3.7394881,-14.093333,-5.8559837,-10.938311,-12.893075,-14.016449,-13.433552,-13.228625,0.97168684,-10.47247,0.97608566,2.610445,2.4690032,6.4864874,-17.639668,-16.57129,-22.197533,-17.611635,-22.936417,-28.449131,-27.235985,-19.122028,-23.461967,-23.391169,-20.747297,-4.275,8.532524,5.9138775,14.168978,20.043373,20.423115,37.91939,44.502686,35.3703,43.66796,46.491074,42.186844,30.958294,33.601974,31.138897,32.020805,26.959455,9.851766,9.00296,-1.3479054,-5.558318,-9.321612,-15.172232,-15.735883,-17.777222,-13.745731,-10.199266,-9.883213,-13.267631,-7.5104356,0.34786463,-3.7678897,4.954052,3.3450484,20.142115,20.059824,27.929592,18.321156,2.5085568,-27.81877,-23.941875,-1.9382656,-9.31806,-1.2067914,-5.4678917,-5.725777,-12.1772175,2.946353,3.1244993,3.827548,15.485263,68.55314,59.120514,41.094337,35.063396,30.018353,33.085884,31.27817,38.408707,11.24661,14.628994,12.1616955,-8.70803,-7.1272254,-12.764156,-13.688433,-25.220484,-21.485579,-28.350645,-26.023424,-23.29244,-8.468032,-12.9585085,-4.617417,13.257933,8.794069,22.810614,12.442673,40.819122,35.33162,44.023705,35.837723,37.17097,24.033726,25.745142,16.0025,21.727634,26.135612,22.272396,32.313133,21.783293,13.2969265,25.646687],"WL-FDS^FG_PRICE_CHANGE(0,-1AY)":-28.1296023564065,"BRENT-FDS^FG_PRICE_CHANGE(0,-1AY)":-6.91673894189071,"TIOS-FDS^FG_PRICE_CHANGE(0,-1AY)":-22.0524203876035,"EWD^FG_PRICE_MAVG(0,,,,30)":40.182335,"QQQ^FG_PRICE_MAVG(0,,,,30)":463.63867,"EWG^FG_PRICE_MAVG(0,,,,30)":31.241667,"EWN^FG_COMPANY_NAME":"iShares MSCI Netherlands ETF","FXI^FG_TOTAL_RETURNC(0,-3AM)":-4.6587763,"EWJ^P_PRICE(0)/P_PRICE_HIGH_PR(0,,,,,,\"PRICE\",\"INTRA\",\"52W\")":0.9758729,"CAGDPY@US^EE_ACTUAL_ANNUAL(MED,0)":-3.31108668288718,"CAGDPY@NZ^EE_ACTUAL_ANNUAL(MED,0)":-6.9,"USDITL^FG_PRICE(0)":1747.6938,"EWN^FG_TOTAL_RETURNC(-10AY,0,AM)":[4.808104,-5.2313924,0.7643342,5.436158,-7.7991843,6.350589,5.276072,0.6604552,0.038599968,0.6944418,-0.29515624,3.2659411,-10.579819,1.936841,3.552258,-2.074194,-4.385024,-2.1860301,3.6371589,1.8604636,0.5396366,4.1288137,-9.615821,6.8090796,5.666673,-0.5126238,-5.112958,-1.1278212,4.690516,2.7181625,3.5415888,2.6133776,9.176027,1.6466498,-1.1312842,6.9799542,-1.6795814,3.055191,0.8288145,-0.9800792,4.3869257,-2.5222957,0.8835554,0.3440857,-0.3740728,-0.031286478,-2.2542536,2.993822,-3.475517,-3.7643194,-2.9591799,-1.5071869,-5.311304,9.025681,2.667129,3.5087705,2.9986978,-4.667723,5.74311,-4.374397,5.1799536,-0.799489,4.9322963,0.36865473,3.9146066,0.7689953,-8.8054,-20.14805,12.132204,18.475914,1.302588,5.724621,-0.6269634,3.269279,2.4715424,9.620595,5.113864,3.4214258,-0.79854727,10.579586,0.22877455,3.6729574,-2.4406314,4.6881437,5.8788657,-8.198243,7.8140855,-9.149098,2.285719,-6.140709,-16.269493,9.2626095,-10.41913,2.9606104,-11.955995,11.22601,-12.0318775,-0.93598366,1.5391588,16.944324,-0.5928457,11.249674,-2.428776,0.23936033,0.9312272,0.52046776,1.977098,1.1201978,-6.1850905,-7.6752844,5.2491426,6.936717,2.3048997,6.7847967,4.366815,4.0585876,-0.9851277,6.4771533,-0.22178292,-10.668731,5.452192],"SPY^FMA_DIV_YLD(NTMA,-10AY,0,AM,\"PORTAGG\",\"MEANR\")":[2.08219627248286,2.13837907315852,2.10396989529936,2.07069378160549,2.14383605262488,2.13475214108968,2.13570876524627,2.18037388974949,2.17041179804359,2.17737742560943,2.19149921343609,2.19740018694165,2.41531906080632,2.34014467667205,2.22735321727938,2.2641211874548,2.34928563786136,2.45182025901469,2.47519773454617,2.29179874134034,2.29270141173246,2.27208474723715,2.2932862873058,2.20251445545465,2.21341278146833,2.23016350444051,2.32384116037786,2.2102591998666,2.15987734169748,2.15382596381122,2.08878190762007,2.126845815351,2.09855010863938,2.07871544198568,2.10481097223976,2.08220043472711,2.11073930087848,2.03620225228024,2.02482466402925,1.98521709227456,1.91577386898982,2.01245964070265,1.98523894865262,2.04392173371704,2.06639210659848,2.01447541857572,2.04271809856067,1.98851052453935,1.9656374294663,1.98040058262349,2.09100690121825,2.13463124877442,2.29908188709377,2.13818938906102,2.1061371812631,2.05074860195764,2.0238384183685,2.12375716311843,2.01572118638136,2.13003888417762,2.04756280957901,2.07326521075422,2.0069514425779,1.99046833714507,1.93167258079667,1.89098019452487,2.09790829041824,2.51742983200738,2.12168511061593,1.88872636053912,1.91411502401736,1.78869390376615,1.74173338227768,1.75117549075326,1.70760967831266,1.62208323828657,1.59024259624667,1.54276610453352,1.56901380354825,1.48639206155139,1.46517379726693,1.45319438548458,1.42593221312583,1.42013428021832,1.3970979941368,1.46445067575527,1.3664570358122,1.41997314237002,1.37564902465096,1.45574928493659,1.52755154868066,1.45720222010648,1.59598081880476,1.61780051853284,1.75368313416937,1.63717158740409,1.74086661630695,1.81271486863932,1.8332845838632,1.73388820649238,1.82587723945379,1.69152585134649,1.73637961373403,1.72036118727752,1.70309078904731,1.65609087857504,1.59864793228313,1.5990465018187,1.60015192491538,1.70281592805865,1.66928425252452,1.59761308080519,1.5675866720106,1.50929745839712,1.47938602488981,1.44380453065952,1.48867629246364,1.43471896688835,1.38315539995646,1.491088372237,1.40438916542875],"EWU^FMA_PE(NTMA,-10AY,0,AM,\"PORTAGG\",\"MEANR\")":[13.5299709300625,12.8099544815321,13.173028772271,13.8123218921419,13.3929394762203,15.4110043477403,15.7321712532444,15.4774161276279,15.9016913487224,15.5657557469797,15.1399987260779,15.6091592331129,13.8779037354283,14.8873079925367,15.3373075385595,15.088114860838,14.9246199757762,15.1307915439873,16.0190635420138,15.7953874546323,15.7235846357968,15.774831287018,15.8619648997266,16.1636142535901,16.2733929134538,15.8774240566178,14.3522619546099,14.1694962860427,14.4820226515023,14.3236830243526,14.4688844653649,14.4436246918966,14.4673287201972,14.8151334368975,14.4876414595295,14.8909741982064,14.5068294333721,14.6163754021425,14.5461107053146,14.1785604747485,14.8192911705612,13.8826014082767,13.3787609055326,13.4629857960298,13.7275503828248,13.6060601217653,13.2144359396353,13.1626874798717,12.5192592092228,12.4109587895274,11.9062076969425,11.7678812089743,11.5835868385297,12.4559297747883,12.4711023397978,12.7883971307857,12.648113795473,12.2512234174116,12.6752977441152,12.0187835673927,12.2340635881147,12.0727278083092,12.8394692513893,12.7171042859854,13.5194614732759,13.3856923564274,12.1971217094449,11.753942428283,14.8882538757951,16.9908899185877,16.0111735069518,15.7659589355975,14.8264427565213,14.4320423350758,13.7674275759947,15.198575153407,14.5979284317277,13.8148033747624,14.0030538222103,13.4467490149542,13.2840555139828,13.1803681250863,12.6943475345106,12.3529005001128,12.2419563226345,11.9162978067524,12.1358772167425,11.7320197004763,12.4357620752377,12.2266361075215,11.1822219282581,11.32100831577,10.5054430490024,10.4172119605729,9.22527635305963,9.74236648986491,9.21992940223092,8.82551293258315,9.21074654124603,9.96888054472508,9.97774687396769,10.498024694206,10.5444444902067,10.4686365562369,10.6292105586726,10.2644548549278,10.2582867451561,10.5725881108624,10.3019927379256,10.1594769266709,10.2442303453479,10.5025390351876,11.0381317880403,11.0037263713865,11.2064132872477,11.4729588059737,11.6450585564014,11.5965896457568,11.466896873216,11.1245940371609,11.763494066972],"EWJ^FMA_PE(LTMA,-10AY,0,AM,\"PORTAGG\",\"MEANR\")":[15.1081770837807,15.069695567942,15.7529697383541,16.2277875734756,15.7865064144947,15.5420785284245,16.9086848558572,16.846137982127,16.8713659396306,17.1100057369139,16.8303581367694,16.8592540171534,15.2574437940338,15.1827113553192,15.8461241083871,16.0308345788856,15.265221059051,14.136253206001,13.9379006042755,13.6186619242539,13.6411315878341,14.0461427162594,13.7301464595935,13.841499679465,14.381164911327,14.3406621245522,14.347881767995,15.7483668400535,16.7273860170592,16.1498012859615,15.9673059796334,15.6680833271569,15.6278790724519,15.7478035623803,15.5362566453947,15.4156211265165,14.7795916691502,14.9926095404089,15.6429949377032,16.033687661975,16.9229040055479,16.0671982048459,14.3765184712123,14.2619606144606,14.2649089849868,14.1566981415257,13.7639131252252,13.8175423610797,13.4579728646986,13.8262055007928,12.7705345301888,12.7275447401481,11.2917931477768,12.3101030801056,12.7115881879795,12.760892941707,12.7922780940252,12.6874199176189,13.0301333971591,12.7109118469585,13.0244304359016,13.334998302088,14.285126320149,14.9636410242261,15.3089018028973,15.1851407507036,13.9767606784816,13.5911683801613,14.2484380361528,16.1603505701783,16.9027314267956,17.8964636195115,19.1875270017778,20.2320515858602,20.9170882992999,22.4700856896075,23.3928140542342,23.7061061995201,21.6040953311171,21.3357659265712,20.6491589783575,20.2760655040573,19.7998793281763,19.035506677604,18.6825471848225,17.5346374447658,17.6625304073096,16.5304997829053,16.4926370203063,15.2555942100198,14.6435897513616,14.5908375082711,14.3213070728019,14.2563149526805,13.858065295883,13.9301069234606,13.6697233694577,13.3202923437115,13.1734111265397,13.3031455908951,12.5960932351808,13.3921596769831,13.6918332516899,13.6193625598528,13.8165901284843,14.2817612706079,14.67076170137,14.5568098529008,15.0004910586733,14.5187895128123,14.8537013387719,15.0104619440931,15.4478087171327,16.4887991304973,17.0847461141578,16.8979741851115,16.8090691813385,16.7332660186267,17.0198481326855,14.5166342629698,16.0956670431891],"NI-FDS^FG_PRICE_CHANGE(0,-1AY)":-24.1826923076923,"CPALM-FDS^FG_PRICE_CHANGE(0,-1AY)":5.81578947368422,"VWO^FG_TOTAL_RETURNC(0,-12AM)":12.143219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440340808751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4469,9.791837,10.764477,11.358896],"QQQ^FMA_DIV_YLD(NTMA,-10AY,0,AM,\"PORTAGG\",\"MEANR\")":[1.2097027697176,1.24654883397084,1.23038002569004,1.19951148862498,1.22883437356444,1.25523692825698,1.22032264605085,1.28225423001148,1.25815725385727,1.24874124183833,1.26122092774196,1.260307011753,1.39250307387024,1.34791804518592,1.25480763766775,1.2594201906243,1.29183392277598,1.46120013120521,1.37525834454113,1.33817608572532,1.401392485683,1.34556864664874,1.36892395549825,1.27754360869111,1.28338731892531,1.26035758915018,1.33313270243846,1.3035464300053,1.27616795701505,1.23899425993883,1.21595978537277,1.21293879926731,1.17903978476108,1.14304919971048,1.21560181275584,1.1733588326675,1.17059522842075,1.14928092384707,1.11336772703611,1.12205076468442,1.06048881214953,1.10813606750987,1.06154242443863,1.12301864477313,1.11070277517455,1.05341740987927,1.06833012277099,1.07950353871957,1.06901514567521,1.09618532527142,1.18571178487357,1.21844131815612,1.30354729744351,1.20116753935276,1.16965132344502,1.10989012907364,1.08025528401419,1.18594870699075,1.09114877997081,1.15827057733856,1.09435794599734,1.11610304303771,1.06790339348409,1.08508444140271,1.04111649061191,0.984213988682474,1.0690425095129,1.23145700805079,1.02043100475314,0.924012861561817,0.879624692979874,0.819880575650993,0.786850766963142,0.794993483929115,0.766595430763043,0.741361953358363,0.768987287860434,0.730497742408753,0.790552455822987,0.754172590318573,0.750499492721241,0.739173934056733,0.696209342838354,0.695417993658635,0.677079343382855,0.72952700756281,0.657785843222847,0.69027890671029,0.693520018968277,0.753452139327373,0.811310911875679,0.760383688300997,0.880999190457033,0.908893489579339,0.976654217686042,0.876986141961018,0.962519188236187,1.01517514089371,1.09071448789146,1.00494322081791,1.05890664423326,0.914676866912947,0.942468659479532,0.898423534679702,0.863312835207976,0.791548528535867,0.761947038140786,0.88272592526178,0.873736036969953,0.946397453456752,0.928321953452847,0.892573344449403,0.948194853059649,0.898471631546588,0.890630019639554,0.891847771451745,0.926573366998553,0.874121188719578,0.814765564502359,0.911927227642617,0.86495133692566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6.352806,-3.1404912,0.89046955,2.3420215,-9.070015,0.18789768,-2.6742697,-5.072558,-4.76681,-4.5944033,-7.0961833,-1.7826796,-8.794773,-2.1983325,-3.4198165,-4.1704836,-4.9223127,-14.976764,-13.995302,-11.677975,-10.097379,-11.648297,-13.18658,-8.692986,0.40832758,0.9160161,-8.109623,-4.6451926,8.087004,19.782507,13.188065,11.819326,21.79426,19.772064,31.65208,26.857018,22.223234,26.245594,33.935917,25.080383,24.137878,12.51527,12.575293,9.471226,0.7822275,-1.3661563,-4.1706743,-1.6008794,-2.9436529,-7.422,-11.122566,-10.247892,-14.315426,-6.5335274,-5.1932154,1.2410879,2.4505496,-4.6005845,3.0958295,-9.195698,-5.778432,-7.7558336,10.863709,13.671505,25.684393,16.557693,5.1502466,-21.123827,-12.344122,13.867605,2.711296,26.910555,26.378452,28.144466,16.385101,26.56002,25.533272,26.323938,41.8226,96.02316,77.372,54.751133,53.677845,43.673683,43.636013,28.754007,37.048172,15.61371,19.071651,6.6045284,-14.979535,-9.525436,-22.37417,-20.30549,-32.436256,-27.994287,-36.70828,-32.407326,-33.687996,-18.766111,-26.218313,-12.105489,4.7614336,-8.819169,10.914946,-1.5411794,15.754867,3.5244346,14.47872,13.873911,15.557898,8.232891,17.330456,4.26116,11.821008,17.3805,10.751211,24.172604,23.155952,13.389719,27.051222],"EWQ^FG_TOTAL_RETURNC(-10AY,0,AM)":[3.489232,-7.8550873,-1.6348779,3.680253,-8.969498,9.983087,1.2307644,0.9118557,1.2048125,-0.66963434,-1.7740667,4.9631596,-10.639084,3.5551786,3.9121866,-3.611219,-5.6369543,-3.5608292,3.8681269,-0.7194221,2.8559208,3.0252814,-8.480019,6.311989,3.7743807,-0.81732273,-3.049028,1.4874578,5.318558,0.63847303,1.5860438,2.6151419,12.095844,0.5429268,-1.2580633,4.1029215,-1.169008,4.4271708,1.4563084,-0.73364973,3.9461017,-3.3798456,0.86649656,0.9226799,3.0264854,-1.6217828,-1.4674306,1.1601686,-3.5042942,0.5282283,-5.45156,-3.9597154,-3.318715,7.102585,3.3684134,2.681601,1.5537143,-3.4505188,5.9347153,-6.816697,5.3552747,-1.9933581,6.9152594,-0.15853047,3.745389,-1.0429442,-9.547424,-25.119942,8.741415,21.506739,-2.9376745,3.6278725,1.5944481,-2.354139,1.9217253,15.426803,0.97255707,-0.26603937,1.30409,5.353999,3.8600445,4.8395634,-1.822859,2.731812,-0.20455718,-3.4844995,7.24715,-6.4108906,7.1422815,-3.0441344,-16.457355,8.925772,-5.8366833,4.8854947,-12.635165,9.159517,-9.019482,-1.4162362,7.638395,9.537768,1.3449073,9.329021,0.43069124,1.9565821,3.575182,-5.1522913,3.357315,0.76760054,-3.178352,-5.0732493,1.8862486,5.469835,1.9362211,0.8403301,4.661453,1.5675545,-0.44096112,3.2972455,-4.5016947,-5.538547,5.4579854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3.08926120822716,"USDCHF^STD(FG_PRICE_CHANGE(0,-3AY,M))":2.48032487496995,"USDUSD^STD(FG_PRICE_CHANGE(0,-3AY,M))":0.0,"USDEUR^STD(FG_PRICE_CHANGE(0,-3AY,M))":2.18410832220464,"USDAUD^STD(FG_PRICE_CHANGE(0,-3AY,M))":3.1397405003556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11.073864,0.2631545,-2.111107,3.8391113,-7.799804,2.7324438,2.5847554,0.709188,3.7878752,1.6797543,1.3664007,13.727486,-2.459693,4.3693066,7.256973,0.4601121,3.3056974,-4.9865065,-5.7332096,-5.350584,-4.87653,-4.4510484,-10.827851,-7.7682853,7.4507833,6.3701153,-2.4919987,-1.5889466,7.7520013,11.445177,13.771713,13.885736,23.66854,20.7206,32.0529,33.207703,23.068762,27.482235,34.78948,35.667515,35.2741,28.372705,25.077236,22.311138,12.538612,9.769619,8.522833,4.682076,2.5707722,-4.216683,-7.815117,-8.364355,-16.335875,-6.971246,-5.3265452,-2.3406923,1.6332984,-3.7171721,4.1604996,-3.2911837,5.380821,7.9298854,17.46111,19.698202,34.875416,21.412754,7.845497,-16.571337,-9.424866,12.563885,7.836938,19.225597,13.734388,17.263365,14.513421,25.414694,26.512611,29.842651,41.24279,95.59411,74.830734,54.43909,47.33356,45.889175,54.730392,38.179504,45.38374,21.602844,17.248678,6.8714023,-9.078466,-11.256397,-20.68417,-20.368444,-28.911995,-24.472492,-37.342323,-32.28481,-36.28589,-17.909277,-20.219511,-4.7567725,4.335642,1.0934234,13.902485,11.203003,28.801048,15.261555,24.881315,16.385674,27.185404,10.314405,13.530111,8.973718,16.563452,21.00464,19.898499,25.741566,23.030245,8.686972,22.169054],"SPY^FG_TOTAL_RETURNC(-10AY,0,AM)":[4.739344,-1.8250525,2.9615283,2.7972698,-2.4669409,2.1609783,2.1055698,-1.4785588,1.1940837,0.41646957,-0.68982244,1.3313413,-8.321041,3.5980105,5.885017,-0.25219917,-3.3586264,-6.6597166,6.6400647,2.3987532,0.38239956,2.5906205,-0.37173033,4.6878695,0.087082386,-0.7539809,-3.2834053,5.9697866,3.0483842,1.2985826,3.9591908,-1.0975122,2.09558,1.7897367,-0.0148534775,1.9112706,-0.5456567,4.007828,1.4882565,1.8340111,4.413688,-3.470856,3.1296253,-2.0160377,0.14303923,3.4132838,-0.27717948,3.8409472,1.9146681,0.032424927,-5.0135493,-1.1485457,-6.051755,8.205557,2.1677017,3.8760543,1.8920898,-3.7649274,5.991435,-4.905176,4.9327016,-0.70667267,4.3077946,1.6252398,3.8357377,3.2412052,-9.132969,-17.438776,15.310848,11.583209,-1.7936587,6.3670874,3.149569,-0.41855574,3.0845284,5.599022,0.8298516,4.411173,-1.0523319,6.272495,2.3107648,1.6476274,2.9716492,1.8537283,2.5624752,-4.1005373,8.180559,-3.2249749,3.6669493,-4.2017164,-3.6839783,4.6847224,-8.252221,-0.79021454,-6.56057,8.2495575,-5.1345944,-3.464377,-0.19623637,6.175101,-4.6164036,8.6905,-1.978904,1.2331367,1.2340546,3.5067797,4.1400313,0.8304596,0.5438566,-5.169672,2.4004698,5.0403714,2.895391,5.26371,2.9702544,2.537918,-1.3772309,4.572737,4.070127,-6.7178726,6.2294602],"EWU^FMA_DIV_YLD(NTMA,-10AY,0,AM,\"PORTAGG\",\"MEANR\")":[3.8818166126938,4.13435088218619,4.10260426849246,4.02221858651168,4.27504135649434,3.9859844021965,3.89019957015454,4.0204209325582,3.94392845191756,4.03297010684339,4.14420467296905,4.03353513921105,4.57520747761562,4.31411836628632,4.23386252487018,4.28635507854789,4.38729714245067,4.57676856912857,4.3451297176959,4.4419310995086,4.37458024908547,4.29394929485512,4.23899833316865,4.11060721362042,4.0356491162387,4.11962131905311,4.47265640204697,4.42648816819879,4.23549466449456,4.29250413560299,4.28452968118164,4.33634469637331,4.32373255079122,4.22642105143122,4.3255629679059,4.22797446184224,4.34606467551115,4.27382961940989,4.28615202258082,4.39380060222217,4.17152665215576,4.36494338680524,4.53794134231998,4.4815220047773,4.35461890472312,4.34193501307296,4.4251813750216,4.42349679681116,4.61952230470815,4.62694051410397,4.83195822831225,4.96104958244948,5.25680202750783,4.96147887627275,4.95594455191173,4.81200067122581,4.85246839573992,4.90102496642698,4.74975692617448,5.07569368367597,4.99951297862617,5.05929737159033,4.77103784932998,4.84650729200695,4.55343288312872,4.66334694651124,5.21073614063277,6.38019338295767,4.74523440993513,3.89000315176969,4.08392479119963,3.97197965520318,4.18449642586879,4.21949946974176,4.34957040442071,3.84923956135868,3.87364675932045,4.06699042055386,3.99419101627861,4.03020672981823,3.9221307004489,3.88651397388148,3.99409262400582,4.13393538637088,4.16450288493738,4.15395670031975,4.03331189423518,4.10772783100096,3.83250402014595,3.83763462481412,4.18269313339946,3.93075962664815,4.11505224320486,4.07001969013097,4.42030986257326,4.20427379643365,4.43858759311728,4.57963088004571,4.44385866645048,4.21725103986248,4.23269179854741,4.09460755879485,4.1258415869814,4.19381700649945,4.19853665420718,4.34738985484379,4.42347267872879,4.38813254094967,4.50176270514956,4.56470655632211,4.55609697124658,4.43617785038902,4.28882902199384,4.32357563562035,4.16727413900658,4.03529654579011,3.90719533069245,3.91122444414683,3.93740450849614,4.03775569114072,3.81134978762399],"EWJ^FMA_PE(NTMA,-10AY,0,AM,\"PORTAGG\",\"MEANR\")":[13.7343078281918,13.605547455641,14.3996818385243,14.8041853556246,14.133573105876,13.9994813375483,15.1180282721261,15.3071373737643,15.6398901159216,16.1572551168506,15.5409536493671,15.5494451399494,13.3308657736671,13.4683913061505,14.3613486679103,14.4319964693314,13.6483846810634,12.5659814346831,13.0918787470464,12.0656487517383,12.4626617588849,13.4176105000418,12.7344296355689,12.9886030719345,13.636063568928,13.4776161649554,13.3340396907029,14.4670322392326,14.9734055165735,14.2633100796732,14.3112752079332,13.6820548193378,14.0296312178468,14.549349198935,14.3034445611352,14.2334736352065,13.4880931150927,14.0111572768036,14.8043693202298,14.669380387567,15.2347988861082,14.4839738419901,12.6967058781761,12.8377394089295,13.1840853880057,13.1319175586513,12.5316425281936,12.8227895061279,12.4451369678029,13.092114958757,11.9696405128747,12.1558547598052,10.9548340208761,12.0800604881713,12.6204388000838,12.7446481052659,12.7487263614611,12.371932602246,13.0226086680826,12.3746824790741,12.7921167600696,13.0727551371036,14.0542221161793,14.4675616273435,14.5187268809818,14.3235893351892,13.0499712478006,11.7227832698404,13.7829861382762,17.3228234446568,17.480617267156,17.6676840114479,18.2233509189621,18.1540260143731,17.7679111222801,18.576535861333,18.1776546697626,18.7067418507875,17.6306689489815,17.7858000056794,16.6301397140244,16.6385587947738,16.3246117492363,15.7117716395437,15.7528646595006,14.8318824286105,15.4297004237186,14.5095100480125,14.8457975711628,13.7830606602022,12.7673558191809,13.2304667541234,12.8054908041483,12.9288234978702,12.3934102124224,12.7678880230413,12.6231583278668,12.3946442446893,12.4068215349418,12.6845772717577,12.0776363371253,12.8643701092099,13.3072607810717,13.0358766326958,13.6269252905984,14.5636065649156,14.9675932132404,14.437733521909,14.8173117171494,13.987209749529,14.1535129156567,14.0191068444796,14.1500680977608,15.0344720117095,15.8611169729891,15.4491861349368,15.4444296423941,15.4376869050426,16.0551232230919,12.0201076301713,14.6150528713585],"EWC^FMA_PE(LTMA,-10AY,0,AM,\"PORTAGG\",\"MEANR\")":[16.4556365719838,15.8239037173897,15.6036756445241,15.564710823245,15.2953731187687,16.3217595868,17.0339223088948,17.095456503967,17.3157590602558,17.2149388067691,17.0842855539427,17.0520244846357,16.3289756829073,16.5815106503233,16.7157195868797,16.5771509376271,15.6432024932412,15.5297259416792,15.806776648673,15.9556918269446,16.2868543052244,16.7490838649762,16.9254547963187,17.3146709775102,17.6838143347528,17.8407987540674,17.9708370643136,18.8712335707174,19.7036884270838,19.6526094006356,19.4084327608691,19.0805907294867,18.7408572029035,18.3726309307778,18.004894758876,18.0045353284545,17.3957096575627,17.7094106690139,17.4996441700455,17.1706231492076,17.3595918329497,16.059327134607,15.8252126454802,15.6614933709548,15.5888812557178,15.5475763909385,15.4525951922867,15.4898696571682,15.1433273415689,14.9694145905974,14.2629660917431,13.9417337044614,13.2373247902731,14.7132156320688,14.731529434972,14.7606766347791,14.6032994608244,14.4290006997731,14.5243856543912,14.3725671110029,14.5414336647835,14.5155283080125,14.9427258791052,14.972315328854,15.2569832294954,15.6625717842067,14.4392232221362,14.1660934541745,15.8058391768447,17.3164305478997,17.4247691430557,18.2802060576929,18.1013456003587,18.6463957549206,18.6598829602954,20.0369285715154,20.7850098217914,20.9570402444902,19.92742109319,19.5641901193343,19.2010999100455,18.7762277565505,18.4301547295925,17.6821625490953,17.2307850610811,16.3873588165315,16.663784082601,15.4860500993552,15.2784019251917,15.4053005978925,15.241983480752,15.0190182588501,14.4909372451549,14.2639868085087,13.3689716905991,13.2356482006498,12.7701419947638,12.4682685396335,12.4251735438673,12.725838298473,12.0988593219904,12.9204737630084,12.6256451851189,12.6498470573054,12.8065103850817,12.8744890030114,13.0388636631785,13.4132407108467,13.6132224296196,13.0691587881789,13.4832577920021,13.9919596043372,14.5973041112515,14.5254350915224,14.8826916489242,14.9835670095745,14.9010173564375,14.9050797119574,14.8769692259142,14.9083151290477,15.2843919517466],"WL-FDS^FG_PRICE_CHANGE(0,-3AM)":-4.19418168838123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7876109821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2.65,"CC_GB^FG_COMPANY_NAME":"United Kingdom","USDSEK^STD(FG_PRICE_CHANGE(0,-1AY,AM))":2.96923429211115,"USDCHF^STD(FG_PRICE_CHANGE(0,-1AY,AM))":2.52802576298154,"USDUSD^STD(FG_PRICE_CHANGE(0,-1AY,AM))":0.0,"USDEUR^STD(FG_PRICE_CHANGE(0,-1AY,AM))":1.57071509325028,"USDAUD^STD(FG_PRICE_CHANGE(0,-1AY,AM))":2.49286632681316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13.230538,-2.1363854,-5.4572105,-0.2676785,-11.937493,-0.14879704,-6.389183,-7.0757685,-7.680917,-9.802908,-9.478974,3.0902386,-10.727442,0.03926754,5.680728,-1.147747,1.8453479,-10.696441,-7.8093886,-9.851045,-8.380312,-8.10424,-11.459827,-10.322041,1.7862082,-0.25475025,-6.288785,-2.014047,9.362078,12.883604,12.234127,15.365589,25.729286,22.699892,32.382286,30.461407,23.456371,29.984379,34.48168,33.047832,31.31404,26.070917,25.177944,23.113346,15.145254,10.716379,10.48162,7.935357,4.8217654,0.9080887,-5.9624553,-9.397066,-14.582729,-6.1964808,-3.86976,-2.1943629,-3.7103534,-5.3846,1.7232656,-6.2979937,2.3050785,-1.1698604,12.784648,17.248547,29.214525,16.2467,1.7217278,-25.598568,-20.569664,-0.037568808,-8.499283,1.8562675,-0.85739493,-2.1412134,-6.711757,8.159744,4.968059,5.792153,18.483948,66.70337,59.22011,41.043877,38.95763,37.75606,35.594296,33.750282,40.73875,15.138161,21.08487,19.554626,-2.6413262,0.3648877,-9.005528,-8.334457,-18.991333,-13.922792,-22.38112,-19.844336,-18.950064,-5.842656,-10.937423,0.6918669,14.388884,13.005471,24.30067,12.404799,32.98093,21.762753,30.63897,25.792849,25.699211,14.648592,15.317524,6.3638806,10.844588,10.421646,6.708777,15.595543,6.8059683,0.12193918,9.052658],"QQQ^FG_TOTAL_RETURNC(-10AY,0,AM)":[5.6031346,-1.4881492,3.2596588,3.9558053,-3.3914447,2.297151,4.703164,-3.0188978,2.216506,1.7217398,-1.0067165,3.9833307,-8.988863,3.5242558,8.729851,0.3748536,-4.7674894,-10.236937,7.6946497,3.3427358,-3.545189,4.799092,-2.1359622,8.71346,0.29114485,1.6800046,-4.3269634,2.595687,3.9697409,3.9794803,4.2488933,0.9347677,4.2206526,4.282391,-3.8508475,4.4499397,0.7239938,2.1380782,3.9400458,-0.30012727,6.181681,-2.3468375,6.1409116,-4.1197243,2.6268244,6.047189,-0.8861244,4.1406393,1.8713832,-1.6227663,-6.2114835,-1.9176185,-5.4502068,9.473217,2.0581245,5.9842467,3.4929037,-7.7965555,8.661234,-5.4017305,6.1140895,-1.3501167,6.0378194,1.30862,5.82397,6.5552354,-7.286829,-13.152724,18.699896,10.121286,5.3959846,7.4784875,4.6227574,-1.0626197,5.0792456,3.7806869,2.2606254,6.2528014,-6.8445206,7.379842,-0.6101787,1.9967794,6.988442,3.0755043,3.21908,-6.233591,11.533939,-3.881085,0.43224096,-6.838584,-5.784762,7.188654,-13.32041,-2.1725178,-6.1076403,12.123644,-8.261066,-4.2984066,-6.1351957,8.674633,-8.838987,17.05023,-2.1229327,5.58182,2.206254,9.913588,4.476917,0.4753232,1.6207933,-4.9889565,2.514708,5.3248525,2.699852,7.989919,1.7738342,1.1460543,-1.1328757,6.441164,7.211447,-12.252098,5.896139],"EWL^FMA_DIV_YLD(NTMA,-10AY,0,AM,\"PORTAGG\",\"MEANR\")":[3.2757776239486,3.39975935487568,3.32061767519315,3.21625906426219,3.34589290018417,3.31182688177554,3.17531907467379,3.13109479757595,3.12381691912686,3.17635742491703,3.23806260266242,3.0877605647341,3.39346671177993,3.35971963403865,3.2385534652676,3.28451161991089,3.33466422987243,3.52264299233504,3.48595322964661,3.59864645552643,3.59673057474911,3.47111952779416,3.58780539660528,3.47730822009615,3.42822070948567,3.48249138703381,3.71827232610039,3.6907960399895,3.48337867634444,3.44727006785641,3.34966278776583,3.43099418110939,3.30095324943237,3.27349471116653,3.28345357915334,3.23855101744722,3.33801727988412,3.23923054837743,3.22632650051147,3.24728898618936,3.16477620439948,3.28668960888051,3.45925173269285,3.50489113557394,3.471129052571,3.57681248667632,3.53793920626812,3.37459045442245,3.45990667716327,3.46864616560649,3.51283421741369,3.50676905467239,3.636441554693,3.41307712683567,3.3481733529555,3.299568902249,3.26136714678486,3.28592957127815,3.21408492524736,3.31511356551982,3.19461354606745,3.27933245349102,3.14198885623301,3.12594020033402,3.02261710479137,2.95641657678918,3.18110967687061,3.53400523961669,3.34447882297319,3.0635304381136,3.04301857241544,2.96638135799594,2.98287087833223,2.93449061650898,2.93235730867357,2.92200975383171,2.81994785046907,2.84778190512066,2.9306160719392,2.7865276207819,2.76263934727287,2.67233855706077,2.63100633268272,2.57811574745445,2.57558710693509,2.78139228047523,2.59736401657929,2.67077607476083,2.53307278505417,2.77485801484989,2.96721915783942,2.74746134557786,2.9120304256876,2.97445030051647,3.2291914020917,3.08733317068248,3.19651036025271,3.35644684851227,3.28862045824417,3.09954057761812,3.13565194949869,3.02742752716638,3.13399285691957,3.16290790182022,3.04483551917609,3.13979920697688,3.19766105516945,3.2027226644569,3.28486789231909,3.40232534805584,3.46260057864335,3.35178747282102,3.28064902742492,3.30638621659546,3.30817008910853,3.31722226517507,3.39028473042879,3.18091908250501,3.22585440655206,3.29604217071393,3.0847125341828],"EWG^FMA_PE(NTMA,-10AY,0,AM,\"PORTAGG\",\"MEANR\")":[12.9073321289977,12.1334345673536,12.2949662090636,13.2537162847636,12.4251866610917,14.2352649551132,14.9365712265128,15.401928977175,14.3519210446746,13.7602464332273,13.5190984789168,14.0902361719492,12.1909707472067,12.1229681225857,13.4825994587953,13.4161150303784,12.8030715304887,11.7522985987955,12.5663689423759,12.2423688398059,12.3907026407075,12.5002303711458,11.7722163051632,12.764414883923,13.0598123735016,12.9698628090172,12.4291032450206,12.8053232263012,13.7403797488409,13.6655992190853,13.9620892654792,13.9532049582925,14.1134663053273,13.920067377925,13.4332424232059,13.2515016007289,12.9781335476397,13.7993507704798,14.2955132092919,13.921266339663,14.1699902504967,13.3754025511072,12.7827708980402,12.9825542174792,13.3662469696264,13.2273411389373,12.8920235780328,13.0651007580992,12.4987670804113,12.5039332969612,11.7656267027676,11.6322565141869,11.1728077094826,11.945736373281,12.2641028402028,12.6313708440491,13.0365111748838,12.3345001409171,12.9834588066123,12.2695985381189,12.8076829737514,12.6712000276239,13.838395781774,13.9079185500832,14.1093670463904,14.3407202343388,12.7447094780482,11.8796957350468,14.9886995961395,18.4334366940671,18.1529602694738,17.8508735535174,17.4460328297695,16.9644858071241,15.5557157653599,16.0193050028657,15.966064174641,15.8454672454303,15.3741941153767,16.2075405644048,15.0357543141128,15.0248160706633,14.7443989851861,14.3609551312993,14.1714929365441,13.5125078430434,13.9058611555734,12.8626815223707,13.6618887319585,12.6296919472422,10.6512178505404,11.6311491495627,10.8185197455131,11.0354173549676,9.42279732507275,10.2017222164704,9.7251703741884,9.27098792073066,10.033085311993,10.7950800348219,10.9642839807062,11.7708886987739,11.675323341028,11.2903004112744,11.2163098357458,10.7851136618904,10.6790249473795,10.6651801446311,10.596088770837,10.1087543921852,10.1603229499877,11.1466787666152,11.0496053814692,11.5108481281634,11.9837623715099,12.1652492281252,11.9341682714467,11.9667022774178,11.8394590183168,11.1298485856564,12.1168514853677],"EWA^FMA_PE(LTMA,-10AY,0,AM,\"PORTAGG\",\"MEANR\")":[15.4287814317086,14.7038804114428,15.2499315932884,14.479613828904,14.8676512206262,15.8355048485128,16.2015040686182,16.2644675273386,16.3611839071656,15.9034076406753,16.0606296735918,16.1776753756762,15.0967343099177,15.3488236226837,15.5008039130305,15.5206311202538,15.6738095352571,15.2038563512921,15.0670649567759,15.0301830953501,15.5604973412131,15.7232898649166,15.7746927354885,16.3848729529623,16.3823856602455,16.7738999930919,16.4497033585976,16.9859382968843,18.0074410085465,17.4936874239121,17.502128523886,17.3656625842742,17.1693280887931,16.865229523569,16.8127438347696,16.7726012076477,16.5860820895819,16.2487694774901,16.7574925946574,16.5817686144652,16.9233709424541,16.6725007504265,16.4827904966309,16.2776388316905,16.3189205214321,16.1287290954309,16.2945912904954,16.2757098476572,16.1693620479249,15.9777701229299,15.2411174495412,14.9693648605516,14.6043015986726,15.6639305854256,15.9154349346325,15.8273105397965,15.8676886818646,15.9188963233122,16.4177999086978,16.2809052183756,16.5005561355684,16.562423422893,17.3646413279847,17.4507403853096,17.8281072268158,18.3592227766986,16.936577107705,16.3629234933636,17.2825269571944,18.5483244210606,18.6699008747,19.1459162431076,19.4760488125202,19.4574794615961,20.3981823974132,22.7323537093674,23.3216997909816,23.1150878054756,21.722389990913,21.2579597558633,20.9959111605276,20.7909363987482,19.8750088460077,19.374532213048,19.1294168598438,18.4084024292499,18.6369761832307,17.5754168615788,18.0633486339078,16.0393361768342,15.704104198327,15.8023613538599,15.3765706768576,15.0184661914859,14.061907180251,14.5158510191603,14.130471376196,13.7641799611389,13.5207993888735,14.4886411493223,13.7688918888419,14.9855807887684,14.2712508232755,14.2815363855204,14.3223122304917,14.385242378665,14.6860403063719,14.978178529504,15.1407340010825,14.4800678832079,14.8805678458168,15.1844974119303,16.2953925031063,16.4429404147936,16.60815414914,16.6481459606061,16.6103671075881,16.758022767684,16.9461389404631,16.6946693770267,17.6496185118092],"WL-FDS^FG_PRICE_CHANGE(0,-1AM)":4.05117270788913,"NI-FDS^FG_PRICE_CHANGE(0,-1AM)":0.702426564495529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SPY^P_PRICE_RETURNS_PR('52W',2,-10AY,0,AM)":[23.562145,19.51909,17.01988,18.498325,12.474716,19.966042,14.284552,11.4277,13.033522,9.984434,7.173836,11.553121,-1.918006,3.036797,5.9624314,2.9873967,1.8790483,-6.9173098,-2.6772082,1.0424376,0.23196936,1.3632178,2.7301311,6.132984,14.194632,10.999357,1.2868762,7.712388,14.853394,22.463142,21.910799,17.363512,19.366503,18.434656,18.858898,16.652966,14.974964,20.491446,26.296795,21.501541,23.111332,17.314875,16.378725,15.297901,13.538122,14.896703,14.595259,16.97786,19.653666,15.080225,7.7076554,4.177046,-5.299425,5.453062,4.469466,10.751545,14.144754,4.864025,11.455833,2.068317,5.090916,3.730595,14.551174,17.765486,34.519398,24.188019,10.45171,-11.553431,-0.651139,15.193605,7.4635267,19.384384,18.864323,17.69619,16.3159,21.081425,17.365301,18.695318,29.25067,66.37095,47.614395,37.916924,40.99548,35.012783,33.148266,29.280735,35.671795,25.406324,27.83333,17.749989,16.26923,12.463164,0.85201263,-0.6664932,-10.678858,-5.069995,-12.215585,-11.611801,-18.17308,-10.535365,-17.683899,-6.166917,-5.724949,-8.086568,1.4168262,5.8094144,17.926609,9.658611,16.419327,14.362788,19.02715,16.084267,25.226307,21.278202,27.401615,29.043686,27.135468,27.009762,26.924515,17.422749,24.062813],"EWC^FMA_PE(NTMA,-10AY,0,AM,\"PORTAGG\",\"MEANR\")":[15.1799267930553,14.3135030463203,14.2772771051357,14.6672505986709,15.22901627909,17.0643146373778,17.3638021419852,17.0975978273143,17.1755769811802,16.4878539188705,15.9393195822104,15.6818209448109,14.501702845761,14.6774281657072,14.7996839717919,14.5116256698864,14.0029198821689,14.5780205643591,15.3121315579067,15.6727895882674,16.1995684700172,16.7267394913414,16.4392285294827,16.4490961390644,16.4424361334629,15.9885937063095,15.4998692488029,15.8623872618613,15.9791153070533,16.0332923907167,16.0771331126213,15.9077294839065,15.6889903586278,15.4495535952408,15.2065298030925,15.7243994529745,15.2331204923168,15.8815164252796,15.921295855547,15.7861995642201,16.0119499480903,14.5982965380206,14.4229464530327,14.1491261282448,14.1585075546921,14.255245952574,14.1837470068441,14.1594270157489,13.6813998620878,13.4301621829886,12.691755274675,12.6354155946312,12.3790409167286,13.8093138316022,14.18058905959,14.2862832062362,13.8350180935099,13.4924848233116,13.741183366669,13.5501036955587,13.8097522450053,13.7403541728782,14.1624597107901,14.2124217432884,14.3988359334841,14.7545927391458,14.2386037629223,12.9230124201948,16.8064903781121,18.5972743230184,17.7111157856744,17.8628240469246,16.7949894250864,16.3945393600892,15.730374569916,16.2812045631427,15.9837590684178,16.0366049567784,15.3415716872814,15.5355621910699,15.5422400975962,15.5890171863838,15.5841026701326,15.1043131510953,15.0059607722278,14.437991318317,14.9975714125687,14.0775350596005,14.2929316684402,14.1827105018677,13.9791952098913,13.5843411485609,12.4508040828993,12.4319886314992,11.0907682785568,11.504987698383,11.2982604285122,11.2333343065062,11.5186146704298,12.3128383309307,11.9966940004824,13.068455910617,12.9696040312464,12.7492409127867,13.0155300821356,12.8652940187062,12.968673760233,13.2089591843777,13.2498176442669,12.3074284321151,12.6053140822153,13.0754309042424,13.6402394269459,13.7329131103961,14.3054886246663,14.6656044243905,14.2651888747443,14.1842805221583,14.0286671396795,13.8910106494045,14.3724001673141],"WL-FDS^FG_PRICE_MAVG(0,,,,30)":526.19666,"CPALM-FDS^FG_PRICE_MAVG(0,,,,30)":3948.7,"FC0000CH^FG_PRICE(0)":349.8471,"EWN^FG_PRICE_MAVG(0,,,,30)":48.937668,"CAGDPY@GB^EE_ACTUAL_ANNUAL(MED,0)":-3.3,"CC_CH^FG_COMPANY_NAME":"Switzerland","USDSEK^FG_PRICE_CHANGE(0,-6AM)":-0.6266415,"USDCHF^FG_PRICE_CHANGE(0,-6AM)":-3.89691,"USDUSD^FG_PRICE_CHANGE(0,-6AM)":0.0,"USDEUR^FG_PRICE_CHANGE(0,-6AM)":-1.872915,"USDAUD^FG_PRICE_CHANGE(0,-6AM)":-2.997619,"EWU^FG_TOTAL_RETURNC(-10AY,0,AM)":[0.74220896,-7.1709275,0.15873909,0.8452177,-7.000363,7.754171,1.0660887,-3.9029539,4.0614724,-0.52741766,-0.76894164,1.4145851,-12.285405,4.9541235,1.1655092,-2.016133,-5.018866,-5.744946,4.2866707,-1.9267797,3.4053683,3.0398965,-5.4677963,3.7974715,3.9794683,-1.9135833,-7.300192,3.7678242,3.8721085,0.574708,1.6825318,0.84296465,4.365325,3.0554771,-1.8773019,3.1193733,-1.9197226,2.935934,0.40334463,-0.25824904,6.667447,-5.0838113,0.17369986,2.2254348,1.9790769,0.44357777,-1.5210211,-1.0329902,-3.6242366,0.8724332,-3.2508194,-4.284829,-1.4011145,6.708944,2.377224,3.2691717,0.2071023,-5.2258673,3.5887241,-7.834667,3.4471273,-1.0352612,7.486105,-1.0948896,5.880904,-2.1867633,-11.027182,-23.429548,9.711754,12.6919985,-4.8198166,2.1805644,-2.0591497,-0.344038,-0.15342832,14.675379,2.1283984,-1.1280715,4.9664497,2.621472,3.3333302,2.833891,-1.500231,0.8777261,0.42004585,-2.3902118,2.6323915,-3.8174748,7.0860505,1.606667,-8.023429,8.086597,-5.6259212,2.6217222,-10.150206,5.618751,-7.2780666,-3.3086956,4.878044,9.857691,-0.6523013,4.002583,1.5518308,0.15281439,3.3872485,-4.279816,0.11934042,1.5698552,-1.9165337,-1.9855022,0.7395506,3.2875896,3.756392,-1.9500315,1.9577384,4.114592,3.4543276,2.5183916,-0.1804471,-2.7910948,6.960559],"EWJ^FMA_DIV_YLD(NTMA,-10AY,0,AM,\"PORTAGG\",\"MEANR\")":[2.06319538628193,2.09508174668382,1.96540480101698,1.90970939643325,1.99375670979843,2.01368340084309,1.88617130203029,1.87306489716522,1.86462959400975,1.85881223176462,1.90159297065694,1.89692422988284,2.20556783206123,2.18487865072751,2.05994512866989,2.0516927131749,2.1606963612692,2.38252674203107,2.33487126205417,2.5465773748148,2.46668089931788,2.36457455130072,2.51423715425385,2.45863710880569,2.34100500255819,2.3657419812589,2.39090100670584,2.18397458678331,2.07685905555378,2.1650400585983,2.13338853949562,2.23489444290454,2.19003384652388,2.14402909866311,2.16100785671968,2.16454066370686,2.24976778572026,2.15635492018248,2.03622719983469,2.08035586186511,1.98855582613455,2.08616604085899,2.29099160986075,2.26377978236716,2.21512025713478,2.23964641043641,2.37444893477735,2.29282134765729,2.35877549375318,2.24935512268578,2.47656889340128,2.48288692648824,2.79422796757495,2.6119309045512,2.54705739551455,2.55054687766502,2.5679259861292,2.72459966832072,2.62157624137382,2.76672108501946,2.70675098300589,2.65087043986741,2.47559197123751,2.45402307192883,2.44710564724448,2.47744952725627,2.75090414592569,3.14215700390362,2.86473820787778,2.45676058050701,2.533070764132,2.50760794252796,2.38046925081591,2.38185292045958,2.35505471738016,2.16317010158641,2.15791663798067,2.06780434500732,2.10408038181502,2.03735477864784,2.16494160804796,2.14230906046686,2.18201096045317,2.24157817107654,2.19236023571478,2.29904963891614,2.21380824390883,2.33608680715246,2.2638417916833,2.4382431350913,2.62248276935861,2.52043283427629,2.59658049959198,2.58205844800756,2.6944954145284,2.60703728240749,2.64148444900572,2.69577742068809,2.69459021749932,2.6550705058639,2.79265615763551,2.63326119654364,2.57751916917133,2.65202282000194,2.53785846569726,2.38016109843297,2.31898444020008,2.38166006010263,2.30979740211165,2.45207407534347,2.40814716703703,2.43205264318721,2.40441020884233,2.26659624229577,2.14876200884726,2.20727287514596,2.21430725981812,2.24377350801658,2.17076645729576,2.88187084660997,2.37519094492877],"ENZL^FMA_PE(LTMA,-10AY,0,AM,\"PORTAGG\",\"MEANR\")":[17.9836273862335,17.8726778206679,18.4628176211528,18.9500358494259,19.3308937505909,20.0541217771338,20.4928141983607,20.2701126972107,20.0861290009415,20.0336627665395,19.8755888358466,19.9209225294195,18.960416878999,18.6835643334364,19.7015098394529,19.5659708040725,19.6691631314958,19.065479037999,19.3301639469493,19.3274242869639,19.5211344549124,19.8165848770946,19.7723549298597,20.5127422810263,20.963367602413,20.7834162222603,19.476175382873,19.8215114521865,20.2665249623298,20.5408386654425,19.8138835774319,19.8323418571905,19.9256887239669,20.0056083375426,20.0650076352357,20.4993157209764,20.5317829617236,20.6952004739978,21.2244259438749,21.599953577402,22.5179605673982,21.943237517608,22.5546675278455,22.3772372420625,22.4001870149689,22.566476353724,22.9873263219538,22.8067158433713,23.5587099190808,23.4499931253208,22.7133533609546,23.0470691600501,22.7918941770155,23.4506161331922,24.1718349289291,24.1399481058379,24.2577298861835,24.0632302300423,24.8714794493471,25.2856977373759,28.6472410776276,28.5934771235445,29.0680800002118,31.1125478713733,32.5714799457538,32.3658199296337,31.1861895853459,30.5732842905042,31.5217614431331,32.2066638783874,32.8069384123573,33.9660803123112,33.6290782545707,34.1252779982616,35.5866321398419,35.8585888067486,38.6743992923231,36.4862036143977,34.3556536883641,34.4311332376741,34.6852288966806,35.2895620560326,36.2748853413342,36.8738278082531,38.5269567438967,38.7556953052447,39.3725233426677,37.4885668597757,39.6940462543124,37.1552301371641,35.3194494266873,34.7621553140478,34.7755850113117,33.6799153487891,33.0095180243208,33.5390528308907,34.2725599613364,31.987669435944,31.2708705353861,29.9150073874266,29.4896541731223,30.2234108820395,29.4854173541615,28.8522054845716,28.3562335512945,26.7594156260741,26.0432302547672,25.1971049821125,24.5057002212741,23.7053088445402,22.8144918329742,23.2823630566379,23.882163073788,23.6511045130181,23.7180658026326,24.0747462182146,24.4333922586815,24.4606001785743,24.302229896495,25.085037192547,26.6717380646193],"NI-FDS^FG_PRICE_MAVG(0,,,,30)":16143.333,"BRENT-FDS^FG_PRICE_MAVG(0,,,,30)":85.86,"TIOS-FDS^FG_PRICE_MAVG(0,,,,30)":100.504,"FC0000AU^FG_PRICE(0)":372.60773,"EWU^FG_PRICE_MAVG(0,,,,30)":36.26433,"EWC^FG_PRICE_MAVG(0,,,,30)":38.858665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767998389653,9.22022085165367,9.22544557136733,9.29976871138421],"TRYQA10Y-FDS^FG_YIELD(-10AY,0,Y,,\"YTM\")":[null,null,null,null,null,null,null,null,null,null],"TRYCH10Y-FDS^FG_YIELD(-10AY,0,Y,,\"YTM\")":[0.314,null,-0.12,-0.09,-0.176,-0.434,-0.49,-0.111,1.617,0.703],"USDAUD^FG_PRICE_CHANGE(0,-3AM)":-1.3760746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31.996464,26.545883,23.902786,25.243843,18.862295,24.392426,20.634115,18.8362,23.5281,19.745922,14.72975,19.943047,3.8896203,8.629168,14.383817,10.45413,8.870543,-4.4689536,-1.5673637,4.706037,-1.1959851,0.7788539,0.6319046,5.209577,13.995767,13.871944,-0.07240772,2.4145603,11.81072,25.008858,25.422405,22.453583,32.312645,31.660294,29.3532,25.472868,24.816597,25.378883,35.735,32.368065,35.184193,26.959301,29.263496,22.790396,21.353745,22.958828,26.75022,26.604044,27.814495,23.10822,11.084593,9.353948,-1.7118514,9.08947,4.893255,15.947032,19.144058,1.6616702,11.454463,1.2419343,5.4584265,4.4576406,19.562317,23.49509,44.13445,34.53649,22.217667,0.62907934,14.865255,37.18693,33.792843,51.182175,51.78802,49.49186,48.140465,52.055157,46.64532,46.2291,46.926723,81.66336,52.110397,43.681442,43.016754,37.157917,33.5145,28.245354,36.123074,26.587343,23.819424,8.931839,11.452341,9.60319,-4.413146,-6.764656,-19.54261,-12.479937,-21.974766,-20.608652,-33.122017,-24.458033,-31.431562,-12.762183,-11.797607,-11.842239,3.949213,16.791618,29.95764,15.505242,29.000927,28.070105,42.12197,35.560703,52.719486,40.898167,46.50774,40.352596,38.16341,31.477976,34.919228,17.828714,22.785961],"EWL^FG_TOTAL_RETURNC(-10AY,0,AM)":[3.5087705,-5.8876038,1.9589305,2.5720477,-6.0120764,4.72517,1.1663556,2.5788903,3.1943202,-0.40125847,-2.296424,2.4427056,-8.6546955,1.5791178,1.1738539,-1.0661662,-2.9477,-6.433707,2.094245,0.44443607,1.4295459,3.7919521,-3.54473,3.4067392,1.8968463,-0.16329288,-6.3460946,0.03492832,5.582583,1.9192576,2.1753192,0.8579612,8.506608,1.5679479,-0.05182624,1.6652107,-1.810348,2.750957,-1.3671279,0.23100376,4.5520067,-2.6178002,-1.7260909,-2.130717,0.2353549,-1.496911,0.7971287,4.878795,-1.0401607,-0.99270344,-1.8873453,-0.7514298,-2.967894,4.868901,3.3035755,2.7945876,1.70964,1.4329076,3.4689307,-2.3311853,3.6488295,-1.9851804,4.1858077,0.7516742,4.6822786,2.9245615,-6.542504,-11.241693,4.145074,8.678829,2.0912647,4.329109,0.8493185,1.0105848,0.547874,2.4638772,5.2572727,-2.2637308,-2.6534736,5.5902004,2.0345688,6.0891986,0.77415705,3.2884002,0.3361702,-7.6862454,8.689154,-2.5338829,5.159211,-6.3434305,-6.0159564,8.229912,-8.931804,-0.70686936,-6.7676487,4.3827534,-6.6713333,-3.0492306,1.5210152,8.836973,0.25664568,4.863858,-2.0195305,3.4654617,6.633103,-3.5926938,-0.80323815,2.1071076,-2.8804839,-4.426736,0.023150444,5.67261,4.5135856,-1.0691881,-0.61452985,-0.6396651,-0.7939875,8.587503,-1.0750294,0.3289461,5.3688526],"EWA^FMA_PE(NTMA,-10AY,0,AM,\"PORTAGG\",\"MEANR\")":[14.8049258179585,13.9080576011534,14.4980506766566,13.9789630555931,14.6395986945001,15.877533268497,16.186208477485,16.2523775221701,16.3267930222674,15.1263465654091,15.4841375406311,15.6665924535071,13.999494154228,14.5901957935895,14.9032555357233,15.064781264346,15.3861576202588,15.2458777697315,15.8199453818539,15.1520109532716,16.3867605574096,16.2996290566753,15.9257993551257,16.5640865694745,16.2099438092433,16.2668880103157,15.3783155559203,15.5569706566195,16.030064678678,15.6042763822164,15.7107518687991,15.8672144717706,15.658325546941,15.3069661996092,15.5048920662377,15.6506028945661,15.6054387720876,15.3014705589315,15.946902792774,15.815388387373,16.1431458345104,15.6788956225177,15.2315595761112,14.8300265165666,15.310383772271,15.0349124079695,15.5192424775433,15.4881824673553,15.4104849527934,15.1487851805058,14.3440487100881,14.1673441049957,13.9949240615902,15.0338619060348,15.4137334311271,15.1885238526581,15.4009511831517,15.5072276335082,16.4503077429916,16.0326368487978,16.2857879762231,16.2497434981047,17.0389883721453,17.0311839640416,17.237702431266,17.8105129824873,16.4608802898223,14.2933414934978,17.1247084989747,19.617897566741,19.2256058688285,19.1290196538091,18.9553895113679,18.3485339684961,18.4704073798316,19.8955331411634,19.2302563567364,19.1059453987592,17.9797579693345,17.6918489135351,18.0468808750637,18.4410063144999,17.3066818034817,17.2172519700582,17.387460383849,16.9860061034256,17.6986701468017,16.9172725511445,17.6979498706426,15.8324556469375,15.6991855448931,16.1811165777327,14.8805155497628,14.2559874186128,12.6983284705391,13.8903658313484,13.5788553456945,13.3404791867028,13.4695934600517,14.6977882406601,13.9108727847333,15.0568337909699,14.5201460991821,14.4629658807018,14.521848117362,14.5977886198244,15.06942645534,15.4026298204681,15.5263313825571,14.4526666912694,14.8757381207264,15.2380330852057,16.1865883926749,16.3936282168535,16.5579705856801,16.6647431037899,16.4521315925453,16.7583907896199,17.0174642917983,16.4957659321962,17.959583939481],"BRENT-FDS^FG_PRICE(0)":85.86,"TIOS-FDS^FG_PRICE(0)":91.3,"CAGDPY@CH^EE_ACTUAL_ANNUAL(MED,+1)":8.1,"CC_JP^FG_COMPANY_NAME":"Japan","USDSEK^FG_PRICE_CHANGE(0,-3AM)":-1.3164878,"USDCHF^FG_PRICE_CHANGE(0,-3AM)":-5.1646113,"USDEUR^FG_PRICE_CHANGE(0,-3AM)":-1.9180477,"EWG^FMA_DIV_YLD(NTMA,-10AY,0,AM,\"PORTAGG\",\"MEANR\")":[3.08481980944803,3.29188127460621,3.26898979767261,3.0951867599607,3.30237141184417,2.89810569430013,2.75830966598369,2.68976864034982,2.90102037819273,3.00391352307825,3.05685616476568,2.92963958763454,3.40086124311739,3.41611029906594,2.98818179960731,3.02327542846115,3.15949887912808,3.52752405127054,3.35807651938531,3.42238025638057,3.38506148262019,3.32649893888525,3.53848025032626,3.24839105494283,3.15759180837066,3.14501384294844,3.27905138003926,3.18076165682296,2.95029393023667,2.96780169636894,2.91453132973445,2.93122713853033,2.85886108568954,2.89538661344469,3.00549489291112,3.04664267387214,3.13337112240028,2.95572786132217,2.85286242267193,2.91183669553377,2.86620808405078,3.06319442444539,3.21628746800543,3.2005792268947,3.11958434234051,3.1432513267747,3.23754658698911,3.20173208428678,3.35158466950365,3.362331966612,3.60303171609876,3.66129656338555,3.8803184061531,3.65314926566842,3.57016461006397,3.47987791597743,3.37985280098915,3.5873364689708,3.44044000016035,3.62361325306647,3.46178579785901,3.49708801396196,3.19574749917289,3.13832775658941,3.09872815389408,3.05709928579735,3.43167760166899,4.00760950726393,3.38980304125848,2.78770446813248,2.86559149083768,2.85391533404865,2.85912471611751,2.84626511014034,2.95620146249071,2.77894699151276,2.73987852213954,2.72984605295561,2.84042654530965,2.69577573716266,2.79532634922161,2.7778429559406,2.80251261657159,2.81876340417636,2.84332633997915,2.99519388069895,2.91910874439328,3.15436196248588,2.99279755523247,3.24229452925837,3.86061467885405,3.53828677834836,3.81811085754103,3.72655139752754,4.34659775906381,3.98833582101205,4.13837661745278,4.34182474152943,4.06163412591048,3.73389985165852,3.67556316767041,3.4258411305255,3.48240193507943,3.5572751177571,3.54027754351364,3.64055686570529,3.68262908346689,3.70327429974667,3.73791057119529,3.94133021129647,3.93031420690237,3.58365651407781,3.60242301858413,3.53445435268177,3.3495797779176,3.3075656858496,3.38204830887383,3.3532144328353,3.38027678131474,3.63143393933607,3.33287580676576],"ENZL^JULIAN(FMA_DIV_YLD(LTMA,-10AY,0,AM,\"PORTAGG\",\"MEANR\"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34],"WL-FDS^FG_PRICE(0)":536.8,"NI-FDS^FG_PRICE(0)":15770.0,"CPALM-FDS^FG_PRICE(0)":4021.0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6.90622571605503,"CC_DE^FG_COMPANY_NAME":"Germany","USDSEK^FG_PRICE_CHANGE(0,-1AM)":-2.2987187,"USDCHF^FG_PRICE_CHANGE(0,-1AM)":-0.07067919,"USDEUR^FG_PRICE_CHANGE(0,-1AM)":-0.89809895,"USDAUD^FG_PRICE_CHANGE(0,-1AM)":-3.681939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EWU^P_PRICE_RETURNS_PR('52W',2,-10AY,0,AM)":[12.805653,2.785194,-1.2990236,1.3268352,-9.710008,1.729238,-4.043722,-5.8742704,-6.174117,-6.970179,-9.894401,-4.233885,-16.781504,-5.7269154,-4.779303,-7.2867928,-5.5098057,-17.347252,-14.261234,-12.95957,-13.508349,-12.084693,-14.649046,-12.6435995,1.2027383,-3.2212973,-12.776971,-6.0851455,2.706015,8.14364,7.546413,9.873449,10.893464,10.910225,15.122784,14.444172,7.881975,13.215804,21.388126,17.866575,21.03852,14.228654,12.533653,14.0764,12.908363,8.643007,9.037483,4.6163917,2.8281689,0.7668257,-2.9005527,-6.9810333,-13.488388,-3.1674922,-1.0374665,-0.027036667,-1.5184402,-7.3089895,-2.4995625,-9.200448,-2.538234,-5.0047216,6.2300444,9.770417,21.152996,8.050728,-6.0965242,-30.456179,-23.769844,-9.357876,-17.175371,-7.665336,-12.353259,-11.969519,-18.226254,-5.536139,-8.547783,-7.5579405,9.059322,46.163795,37.66614,28.433395,30.004692,28.347075,32.05025,28.89397,32.49023,12.290692,16.518879,20.306896,6.2824607,10.511053,0.9294987,1.3152957,-8.123809,-3.805846,-11.10031,-12.015772,-9.713644,2.692628,-4.7282457,-2.7380228,3.1390548,-0.2327621,9.295464,1.9451141,13.597118,8.639622,15.559185,17.14058,17.281092,5.78897,10.483503,4.159951,4.5762777,8.713055,10.247922,16.509592,16.160715,11.173307,21.235107],"EWJ^FG_TOTAL_RETURNC(-10AY,0,AM)":[0.16920567,-2.8716207,2.2608757,-0.08503795,-4.7191677,5.570531,4.9361706,2.9197097,1.1032343,1.0132551,0.039219856,0.31007528,-11.205566,3.9164424,4.1038632,-0.08045435,-2.0294547,-9.354305,5.205488,-5.46875,5.417812,2.1777034,-1.3546884,5.4007053,2.9752016,0.4012823,-1.0391712,0.080776215,3.1734467,1.0090947,0.6268382,-0.2919972,3.0261636,3.6384225,-1.7297387,3.258419,-1.6140699,3.2626748,5.658686,-0.05068183,5.570805,-4.3036757,1.4653921,0.54780245,0.26415586,-0.54338574,-5.173719,3.0617595,-2.8683603,4.007733,-7.3516965,-1.4593184,-2.1159828,3.678298,0.0,1.7830849,1.0655642,-4.092211,4.254627,-4.9233556,3.6418796,3.806734,5.3243995,0.38499832,-0.11164546,0.67566633,-10.889256,-12.31407,9.705818,11.685265,-2.5371432,1.5406966,3.6237001,2.101636,3.7118316,7.4670553,2.397859,2.7753115,-1.5740037,2.6701927,-2.58646,2.0243526,-1.6413033,0.07362366,5.6650996,-4.7904134,2.910626,-4.263788,1.6887784,-4.999995,-4.7337294,-0.6211221,-7.121706,0.95624924,-6.638008,4.932654,-5.3155003,-3.0360878,0.17724037,7.646942,-2.2119284,8.66555,-1.1712015,1.1850834,2.5318623,3.779602,0.3799677,0.3247738,0.46941042,-4.575479,4.6766877,0.032258034,3.878522,4.187,6.2093973,-0.61166286,-0.8730531,0.02887249,1.7362118,-9.333902,11.272276],"EWC^FMA_DIV_YLD(NTMA,-10AY,0,AM,\"PORTAGG\",\"MEANR\")":[2.7569493359575,2.91369474506466,2.98291810351288,2.98355777834539,2.98502427627527,2.86905746511255,2.87806253484192,2.88985059263069,2.85459050645791,2.91074862865312,3.0015151753047,3.05560907347182,3.25660419980678,3.25862210016123,3.26294104332155,3.31273288692691,3.3876881002477,3.38575422336119,3.25532814973938,3.20527689415364,3.12901213857013,3.01468549032031,3.04879083199092,2.96718892835535,2.93570045645377,2.95039288245722,2.99276323441794,2.87887754759663,2.80042614073899,2.82487684845552,2.87954070619418,2.90829326549265,2.93545696984261,2.98857814714426,3.05331027037712,3.01971169312734,3.09878854734147,2.9517243569289,2.91559582201892,2.9447308034981,2.88691410143745,3.09688730224804,3.13529209314988,3.19157194929253,3.13343568726582,3.08595374845921,3.0788951840913,3.07070010637545,3.14798051946267,3.19796068151106,3.36990501570333,3.40802649006384,3.57435364282132,3.30273895880504,3.2598296553575,3.21620762299097,3.22124880660834,3.34405834405472,3.29319282279123,3.4042426965488,3.35575151914468,3.38862059274525,3.31327770252295,3.2937512417143,3.26432854776536,3.21256939983407,3.49198627324756,4.42740933450196,3.86688955508866,3.4679865140888,3.5263001010409,3.35120681562819,3.41112968466877,3.39349179333898,3.41143268281723,3.12503235027304,3.08669152581222,3.00291213988079,2.91776358027713,2.79458225188505,2.75213999575613,2.5945381468635,2.70419184812494,2.69257167187415,2.71305785779172,2.81882121508282,2.71077423394695,2.87145110775974,2.80774615162012,2.80362679737215,2.84557885474321,2.8299582851286,3.0893708810302,3.10242999425018,3.43572935807429,3.34191756081081,3.47749931269678,3.48595133453479,3.46403487056566,3.31970555528099,3.44926428745885,3.2543708724161,3.28701411032518,3.32933382987866,3.24659257502241,3.32211306411161,3.25522621725015,3.44575030895522,3.46952299550605,3.72200864249963,3.6149891933657,3.45223537884877,3.35426203815254,3.35454013246547,3.22284077106038,3.08544850251344,3.11136983679856,3.29523327891386,3.32130112330892,3.3291399927376,3.17655933993227],"ENZL^FMA_PE(NTMA,-10AY,0,AM,\"PORTAGG\",\"MEANR\")":[17.3696722871819,17.0817297077626,17.7233146088497,18.0535354714861,18.4550371218806,19.1909985217919,19.1567538979876,18.4899205739579,18.3172700470191,18.3620406543346,18.2289772582524,18.4838071361533,17.2015824314033,17.0756588663851,18.248198061998,18.1877637495649,18.1086898875024,17.3443307412184,18.0124966648951,18.4194166746286,18.9979312978523,19.4929709603077,19.1736729713391,20.1265999077536,20.6958794495932,20.0067689180433,18.2150531619003,18.5053012617988,18.7880636202137,19.0975197273083,19.0176230962398,19.2070965401959,19.4206340055456,19.4632453791235,19.4137086328366,19.8184185668558,19.780015980494,19.8442909961471,20.2607857672626,20.3132431636327,21.0528578665492,20.4407554666814,20.193941769668,20.0162741965818,20.3470634754239,20.83003109373,21.3767697566924,20.9208465976924,21.7400412036175,21.2787198375952,20.166743615583,20.2875400226918,19.9014809258006,20.6379043241573,21.7064755329974,22.2878621959659,22.8790877957082,22.4620883530295,24.0612151789682,24.4785953363049,26.3920184139015,25.315679184783,24.9234599017144,25.6535335216679,25.892417189177,26.0368506682627,26.7370038931974,25.4321240613704,29.0212855471601,30.2809319295963,31.1429880652595,32.1567163698776,32.2310139877911,32.1503192142486,33.1551417438331,32.5104823611867,34.9108422855501,33.0700934901662,31.692085825627,32.1061618404283,32.610531983716,33.1818415210105,34.2994539736844,34.0809696680269,35.0558025094772,34.2667279343454,33.7343972752431,31.1544012693683,32.542790498422,30.2786270119634,29.4592610621962,28.8610740984451,29.0887506095622,26.9009383698974,25.7937037483878,26.7136736118174,27.0887216417372,24.3141292866558,23.5137564579036,23.401567769943,23.4354874779996,24.4182624076852,23.5699102731238,23.3680568589852,23.42924077286,21.0651271179066,21.1095475500786,20.9424546735886,20.5724374141593,20.1190209666829,20.0584413923127,21.5466984267547,22.7887186845584,22.6795792790736,24.6154382906006,25.1045278675832,25.2895156592665,24.7354529501368,23.9352269153205,25.0643259578638,26.9675453654667],"DDR3512M-FDS^MAX(FG_PRICE(0,-5AY))":3.3053632,"PASP-FDS^MAX(FG_PRICE(0,-5AY))":3158.12,"PLATI-FDS^MAX(FG_PRICE(0,-5AY))":1272.59,"W-FDS^MAX(FG_PRICE(0,-5AY))":14.2525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91479008301],"TIPSCL10Y-FDS^FG_YIELD(-10AY,0,Y,,\"YTM\")":[null,null,null,null,null,null,null,null,null,null],"CAGDPY@IT^EE_ACTUAL_ANNUAL(MED,+1)":1.1,"CAGDPY@JP^EE_ACTUAL_ANNUAL(MED,+1)":3.8,"CC_CA^FG_COMPANY_NAME":"Canada","USDSEK^FG_PRICE_CHANGE(0,-1AY)":-7.5229645,"USDCHF^FG_PRICE_CHANGE(0,-1AY)":-4.594016,"USDEUR^FG_PRICE_CHANGE(0,-1AY)":-3.3441663,"USDAUD^FG_PRICE_CHANGE(0,-1AY)":-5.16958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L^P_PRICE_RETURNS_PR('52W',2,-10AY,0,AM)":[15.83457,3.9068103,4.3021083,6.849754,-2.167362,4.4133425,-0.88927746,0.28125048,2.1810055,0.7613659,-1.6312003,7.0524216,-5.443102,1.9678354,1.1826992,-2.2881508,0.7757187,-9.962338,-9.411359,-11.027193,-12.548757,-10.641277,-10.031319,-9.18467,0.49598217,-0.4320681,-7.6879206,-6.8068686,1.3842225,8.6526985,10.03381,10.977852,18.721127,16.177237,20.384323,18.712389,14.0508175,17.379974,23.27584,23.8626,22.653603,17.19352,12.718641,9.378505,1.8988132,-2.008158,-1.1758149,2.1828651,2.747631,-0.9959042,-1.5180826,-3.069812,-9.071302,-2.539444,2.4485946,7.6043606,9.3153715,12.434626,15.414894,7.4806213,12.573349,10.5322,18.34328,20.13557,32.84123,27.204239,15.080142,-0.8005023,1.7456293,9.013891,6.6479445,14.897383,11.971855,15.210951,11.188054,13.106704,13.698732,7.967329,12.460148,33.786797,31.07561,27.789795,26.301552,25.041653,24.705482,13.694345,22.900057,17.55787,16.796577,11.445117,8.708275,10.756707,-1.1470973,-6.439626,-14.403713,-13.49681,-19.85411,-15.496529,-21.577942,-11.861223,-15.970278,-6.1262665,-4.2694807,-6.232148,9.794164,6.6031456,13.42293,9.645796,15.456808,13.816357,16.117775,8.876789,13.499737,7.0780873,8.613539,4.3041587,-2.620864,9.299337,8.999848,7.101667,16.198885],"EWG^FG_TOTAL_RETURNC(-10AY,0,AM)":[3.8515925,-8.029938,-0.036996603,6.439674,-8.449239,10.824156,1.1309147,2.7787209,-3.0332983,-2.0061195,-1.0532618,2.8897643,-11.303747,-1.1336923,6.4056873,0.07432699,-5.978465,-6.793046,4.0677905,0.9771943,3.0241966,2.2309303,-8.354198,9.157038,4.0376306,-0.5651891,-4.5471725,0.59547424,6.3901424,2.5974035,1.2296557,1.8935323,8.274889,2.0725489,-1.9337535,2.4406314,-0.933671,5.524862,2.8333783,-1.4076114,4.5463324,-5.4180026,-0.6159544,-0.18593669,1.9559145,-2.5578558,-2.5782526,0.8212924,-3.6168158,-1.3184547,-5.2072644,-4.3006897,-2.7190328,5.395961,1.0681391,1.8221617,3.6148906,-4.7668457,4.603994,-7.445675,2.9638171,-1.1588752,9.4931965,-0.24180412,1.488924,0.4094243,-10.737342,-22.230679,12.236905,24.02966,-2.048111,5.622053,2.506864,-0.23450255,-3.9288104,8.843052,5.09696,0.99009275,-1.715678,8.135902,-0.34591556,4.8307896,-2.3419142,0.43103695,0.48640966,-6.748289,5.435109,-7.8482447,5.081105,-3.5294175,-19.043154,8.42024,-8.0869255,6.0852766,-16.757988,6.832576,-9.572214,-2.0140529,6.6443563,13.805473,1.2943625,10.540652,-1.6889513,1.5390158,3.9830804,-3.6610186,1.0828614,0.9656668,-3.3297837,-5.7896733,1.7114043,9.713197,1.1903763,0.1377821,5.3319573,2.3840666,-1.2759149,4.2972445,-0.6124854,-5.5892706,9.133959],"EWA^FMA_DIV_YLD(NTMA,-10AY,0,AM,\"PORTAGG\",\"MEANR\")":[4.71252775946433,5.05057519231253,4.85831521409459,5.02552678633894,4.9514458278104,4.67217713176835,4.57743178541642,4.61054270870761,4.62339484400762,4.9567301006173,4.85649458853878,4.82437577737835,5.51200695998104,5.34633531456056,5.28723574676874,5.27467957117332,5.23014727547078,5.16136970836855,4.8076398435174,5.02212036446752,4.62685402183578,4.60736851394045,4.69536054855656,4.49072669295295,4.58236082419872,4.53439726757055,4.77689300525309,4.62610793486159,4.4558440390202,4.58267927812281,4.56585486549954,4.5072511602816,4.56623868700022,4.64045352563554,4.60080348882152,4.60261092780464,4.5843581497507,4.66165108506173,4.46900978717414,4.51527598521738,4.41591578376079,4.53519267781793,4.692388321766,4.81130497529576,4.67529411445381,4.75815611904448,4.5927316235077,4.63159948350894,4.6995205206371,4.78868931937573,5.09293556537238,5.27875503778238,5.35555764450583,4.97745650244758,4.92503192365382,4.9467614713689,4.87897621861783,4.82675240597669,4.54968052967786,4.64850969378166,4.56776950196529,4.55438622538692,4.36971535046256,4.35492211108819,4.29147325394443,4.17770004287742,4.51301249008715,5.13034388775953,3.90742687132298,3.34360422616842,3.38867077170893,3.39893917802481,3.50955811925958,3.63866183541312,3.64716283651467,3.42438036489861,3.53543519199577,3.56650770761183,3.91331478468549,3.96537684335438,3.8999079152259,3.82089686941806,4.05887340357472,4.02181352332718,4.01386602730576,4.09184711060049,3.91626239307173,4.03994299490941,3.81882157673853,4.3114491725966,4.30561087042062,4.27367448714179,4.51999312380959,4.67171506929082,5.2362882274309,4.79555472113381,4.87310864328756,4.94161230148685,4.92670943172706,4.40053133886798,4.63813079673089,4.24934450400746,4.45700276690121,4.4923608939844,4.45010543577399,4.41904512603354,4.26745711646485,4.16466087153078,4.1482818139359,4.43628147813668,4.36548090276511,4.29565317143448,4.03722504723455,4.00306450656167,3.97343564394947,3.94404837883152,4.00278767724344,3.93713396250167,3.90379784148403,3.99843127672839,3.70270140523091],"ENZL^JULIAN(FMA_DIV_YLD(NTMA,-10AY,0,AM,\"PORTAGG\",\"MEANR\"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34],"DDR3512M-FDS^FG_PRICE(0)/MAX(FG_PRICE(0,-1AY))":0.854888788461538,"PASP-FDS^FG_PRICE(0)/MAX(FG_PRICE(0,-1AY))":0.731800766283525,"PLATI-FDS^FG_PRICE(0)/MAX(FG_PRICE(0,-1AY))":0.873713751169317,"W-FDS^FG_PRICE(0)/MAX(FG_PRICE(0,-1AY))":0.801142449125312,"COPP-FDS^FG_PRICE(0)/MAX(FG_PRICE(0,-1AY))":0.796542293416683,"FC0000JP^FG_PRICE(0)":179.92232,"EWJ^FG_COMPANY_NAME":"iShares MSCI Japan ETF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753145,11.0508592064609,12.8471719199911,14.6580605840091,13.2263940971232],"TRYFR10Y-FDS^FG_YIELD(-10AY,0,Y,,\"YTM\")":[0.837,0.9989,0.682,0.785,0.71,0.118,-0.344,0.201,3.07,2.534]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EWI^FMA_PE(LTMA,-10AY,0,AM,\"PORTAGG\",\"MEANR\")":[18.1262399627989,17.2120704446378,17.1308784494536,19.0348977577156,17.4279252943863,26.0274720889927,44.7779487439311,42.2802481730877,39.1168609319774,36.1193443230913,33.483948253963,31.0398935513927,27.2539900020776,25.025233521523,22.8876069097334,20.6936266018261,17.9224498906076,14.2108707535768,15.4230131530954,15.059259300042,15.0973133126916,14.9456084735528,14.198388858364,14.9832031710918,15.1038076396175,14.68936468198,14.3428184222674,14.5165554621368,27.8588529861147,20.4174498420508,85.3564615635191,77.6049197984695,70.7948878002706,63.2640106421479,56.3072918061849,49.538256012373,41.9310860537695,35.3283834946931,28.8236970843374,21.4752645036819,15.5876928086994,15.1509816155882,14.1469742779181,14.1179176956991,14.2418853683048,13.5036135963902,13.3347099376857,13.1387089321782,12.4312646869182,12.1324381587575,11.485189373084,11.1176283029121,10.7065671091417,11.2082659029013,11.2870345759799,11.3501727253494,11.34433898976,10.8961873582119,11.3090457726126,10.964190170229,11.2562537988683,11.0771423928189,11.9223685456179,11.7597523983064,12.1860381147651,12.4044880901695,11.3171039475036,11.0870115154984,13.1231278588521,15.7615297031287,17.0037692368536,17.5971759967053,17.7000312946623,18.3509208326953,19.5343125399584,22.3904884468905,23.2046955867023,22.0368687940317,20.1575238448834,19.7236026383454,19.0350238993226,18.585789715606,17.9766484038761,16.3705525176498,15.5697007485226,14.6484996881572,14.1624224917559,12.2946929957655,12.5216046781717,11.7158048150002,10.4791778418614,10.5393033553931,10.262894727541,9.96986201910191,9.1699785380958,8.92636138424176,8.51641207644438,8.13005958920502,8.25302799110711,7.83917061747544,7.71485914105423,8.18862995108811,8.32077859114348,8.30123465758851,8.34909173838988,8.39406129940441,8.61164039436023,8.30455360663595,8.38926020863073,8.07371067114156,8.20974373902798,8.68562674938435,8.93356817376648,9.03853670879401,9.36965824540755,9.43651631125358,9.45969729812926,9.59294044244447,9.56018879601921,9.35968487835644,9.99965470890802],"DDR3512M-FDS^FG_PRICE_CHANGE(0,-1AY)":-6.89313539721234,"W-FDS^FG_PRICE_CHANGE(0,-1AY)":-2.00873362445414,"CAGDPY@IT^EE_ACTUAL_ANNUAL(MED,0)":0.464182828189248,"CAGDPY@JP^EE_ACTUAL_ANNUAL(MED,0)":3.60665526864134,"CC_AU^FG_COMPANY_NAME":"Australia","USDSEK^FG_PRICE(0)":10.292,"USDCHF^FG_PRICE(0)":0.84835,"USDEUR^FG_PRICE(0)":0.9026085,"USDAUD^FG_PRICE(0)":1.4876525,"EWJ^P_PRICE_RETURNS_PR('52W',2,-10AY,0,AM)":[6.4640045,-0.43292642,2.027166,1.0844231,-6.143862,6.9185734,8.586466,12.14695,16.32793,11.138773,6.721592,10.675276,-2.3050785,4.963982,6.8556905,6.951618,9.877193,-5.6564865,-4.8743067,-13.1235485,-9.416092,-9.558225,-9.648591,-5.063355,7.387948,6.374061,1.8563747,1.2820482,6.660831,16.51429,14.87919,19.908047,17.187643,18.862963,18.411053,16.389084,10.834396,13.993109,20.25138,21.54851,24.372828,17.831194,18.81311,19.813835,17.246115,11.896896,7.975352,7.6720715,6.395769,7.163441,-6.032234,-7.121068,-13.866073,-6.9374027,-8.28144,-7.1546373,-5.7295265,-9.751928,-0.77878237,-8.466339,-2.3312986,-2.503562,10.817122,12.891209,19.107258,11.86645,-0.31496882,-14.106024,-6.779647,8.555722,1.337564,8.383417,9.143448,6.5844536,4.9525857,11.909019,15.179634,17.58176,29.873264,52.066708,35.027992,25.124132,24.481678,22.683144,25.793434,16.655518,15.75433,3.5892963,2.4047852,-4.59857,-7.635927,-11.318273,-15.446997,-15.420109,-20.58258,-16.7265,-23.264378,-24.005245,-25.92898,-16.820198,-20.010912,-7.786703,-6.308275,-3.3580363,6.6867113,9.670329,17.9142,12.047482,19.624065,17.724932,25.40375,14.310932,21.430433,16.4258,25.120556,22.89878,20.64141,14.523304,16.07063,4.8960447,16.174866],"EWC^FG_TOTAL_RETURNC(-10AY,0,AM)":[3.759873,-7.825822,-2.7750254,-0.5096853,-3.3280313,-0.10745525,-0.50197244,-0.43243766,4.9583793,-4.482758,-2.8680742,-4.831463,-8.028335,2.0111203,-0.37751794,-2.7368426,-7.4613276,-0.5215764,7.8169703,2.0335913,4.6360493,3.726709,-1.0970294,2.1562219,2.9868603,-1.5854597,-2.0432234,5.575609,3.3783317,1.224947,-1.576823,-0.26080608,-1.7930508,0.22822618,2.3935556,3.7742853,0.43212175,3.9440632,0.41394234,0.06870031,5.487728,-7.218194,-2.095914,0.87082386,1.8345356,1.7308354,-0.22097826,2.5605083,-3.2489717,0.8483529,-5.7483377,-1.6734779,-5.2090406,10.993921,0.98683834,1.8820167,0.81704855,-1.9379795,5.0058603,-4.903311,3.848946,-1.0839164,3.3227205,0.5815983,2.8169513,1.3409257,-7.7075777,-24.695337,14.850068,11.645258,-2.330333,7.8310966,0.4271984,-0.49627423,0.5343795,11.055994,1.8330574,1.6497493,3.3083558,5.0453186,3.7676215,5.903542,-0.9117365,-0.5314946,1.789999,-3.1495988,7.4796677,-6.3035784,2.820909,1.7762423,0.3907323,4.644525,-8.08332,2.5627255,-12.0266075,4.698789,-3.1645536,-3.3273876,2.489233,3.2383919,-3.051412,7.9635262,-1.9144177,-0.9471953,2.7238607,-3.4696758,2.7252674,0.0574708,-0.6318271,-6.1271667,4.0640354,3.9349198,4.940343,-1.5122354,3.2384157,3.542459,-1.8803895,0.7186651,0.3599286,-2.9239714,8.926606],"ENZL^FMA_DIV_YLD(NTMA,-10AY,0,AM,\"PORTAGG\",\"MEANR\")":[4.52534921163172,4.6018441958213,4.49284218699531,4.49520848139429,4.41408561768172,4.27628036760206,4.29306743022638,4.4138014957123,4.4687245588619,4.42790179091871,4.61186719416915,4.53329210114393,5.22260074814821,5.2560115476474,4.84354308047857,4.78887374216258,4.77485716365116,4.85472424234688,4.73556904345562,4.57632622254088,4.54178322024124,4.32438540893238,4.37175631123811,4.16684417878478,4.19990245517957,4.36603511732219,4.75554800541407,4.62615799331056,4.54974291401378,4.48771596543018,4.53853881969885,4.52938101572842,4.50055330050299,4.41181712466167,4.41312058186559,4.36176346834037,4.41429544869818,4.41041560345344,4.40757024033168,4.35257726681238,4.17995788421276,4.31119993081661,4.30248283142673,4.3028350671008,4.2158892253854,4.11073084070521,4.0137824094906,4.14032000134658,3.94732989955583,4.05448228840631,4.24469405273821,4.11557429556026,4.19553378891551,4.06663202526353,3.88836967662131,3.76040007602577,3.69334715459933,3.76138871158069,3.50019431866391,3.43262064355482,3.2724901164431,3.34547837244413,3.35699539385832,3.25124466605607,3.15398807377595,3.12609073284386,3.06761564555357,3.19033008795888,2.70629268061878,2.55857496601101,2.46940634729309,2.36641844347359,2.39127378621893,2.43580554834469,2.39264625739667,2.41266385854858,2.36614761880984,2.49316450473801,2.61979497184764,2.59880759017712,2.56250365735386,2.68506159599807,2.62515177601402,2.62833729984863,2.5643717151279,2.63028764733928,2.6617941247068,2.79726863761521,2.74410473866463,2.94815473087788,3.00442008444934,3.06359921596167,3.08227623738381,3.20060229364261,3.34253822327072,3.18824640503185,3.19455867029735,3.3789164250262,3.40173226780716,3.37825846201585,3.41325860364949,3.27615154925685,3.38884001554701,3.400453569311,3.42547841092884,3.42634308039631,3.40033011076752,3.44364643311656,3.34045368745699,3.42162924302399,3.47128414818075,3.13987151899743,2.99176570643426,2.95358015203561,2.77413151242079,2.7630904069089,2.75308542570291,2.68360591847993,2.76454961842596,2.61215635264999,2.51392724535129],"PASP-FDS^FG_PRICE_CHANGE(0,-1AY)":-21.3991769547325,"PLATI-FDS^FG_PRICE_CHANGE(0,-1AY)":-1.68421052631579,"COPP-FDS^FG_PRICE_CHANGE(0,-1AY)":6.99291524534242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SPY^FG_TOTAL_RETURNC(0,-3AM)":3.1263113,"EWI^PERCENT_CHANGE(FMA_EPS(+1,0,,,,\"PORTAGG\",\"MEAN\"),FMA_EPS(+1,-1AM,,,,\"PORTAGG\",\"MEAN\"))":-1.51447206111911,"EWN^FG_TOTAL_RETURNC(0,-1AM)":5.452192,"CAGDPY@SE^EE_ACTUAL_ANNUAL(MED,+1)":6.15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P_PRICE_RETURNS_PR('52W',2,-10AY,0,AM)":[15.853489,-1.3759732,-5.144268,-1.3443947,-12.361651,0.774014,-3.6321938,-1.9275844,-4.508954,-8.83292,-9.212196,3.6767006,-10.846418,-4.813552,1.32128,-3.8689137,-2.167046,-17.719095,-15.070605,-16.813744,-11.617106,-10.647946,-14.599055,-9.397072,4.3566823,6.885195,-3.9027572,-3.617704,9.061468,17.315186,17.252659,17.83495,23.840487,23.64862,32.31108,25.200676,18.236721,25.478315,34.221397,32.48874,30.192638,20.021366,17.833138,15.428376,10.335505,3.761232,3.079319,1.9751787,-1.2978256,-7.698697,-14.915824,-17.762262,-22.36032,-14.3655,-12.914395,-11.162376,-9.247065,-11.763555,-5.258483,-13.0269165,-7.0887685,-7.82271,7.49346,12.05256,21.277916,11.368668,-1.639992,-24.767273,-18.623669,5.982816,-1.0038435,13.255131,13.644671,13.806987,-0.14382601,8.499122,12.823248,13.475704,24.944569,73.731636,54.25469,32.85301,29.986143,23.597694,20.918476,13.250769,24.289167,5.602193,5.2132964,1.0309815,-17.34298,-16.996479,-23.444092,-21.924717,-33.964203,-29.755037,-36.91226,-33.57727,-32.795994,-17.028511,-20.0185,-8.610535,5.312836,4.228854,17.916166,7.082939,30.033493,21.452105,31.375992,26.31377,27.078379,16.13903,16.01981,5.1012993,12.607145,13.544297,8.909297,16.706907,14.749527,7.2997093,21.133923],"EWA^FG_TOTAL_RETURNC(-10AY,0,AM)":[3.658545,-11.691177,3.205669,-5.8894753,-3.1234324,5.7103753,1.3828874,-2.0460367,1.7406464,-8.083832,1.9467831,-1.6362727,-16.634983,7.012534,0.21309853,3.0834675,-2.3496687,-6.6775203,10.820234,-3.4120739,6.03261,0.6663203,-1.1124372,8.668411,-2.2585273,2.7531981,-4.7846913,4.170859,4.2588353,2.5653243,1.8063903,2.1383166,-1.5590191,-1.674211,1.9635797,4.0129066,0.5764961,-2.028221,2.8352857,-0.8315146,7.1648836,-4.0928307,0.48394203,-3.415066,3.0371666,0.13198853,1.5527725,0.2205491,-2.9489458,-2.5396824,-2.4662673,-1.7652631,-0.9830177,7.3357105,1.5187502,0.6545186,1.3934016,0.5497098,5.9013844,-6.1018467,3.1790614,-1.1327565,4.1704893,-1.187861,2.1808982,1.5111089,-11.7338,-26.438492,12.744438,21.531105,-0.96468925,2.874434,-0.53920746,-0.19714832,4.6913624,11.179245,4.271567,1.8054962,1.3704181,1.351893,3.6484957,3.6336064,-3.1611502,0.7265806,0.75930357,-4.5968413,4.383886,-8.0211935,6.3304424,-7.337612,7.183039,7.953167,-8.563948,2.1676898,-13.960653,7.4927926,-2.725643,-4.5475426,2.646768,8.673227,-2.312535,10.346389,-4.2804775,-1.6609848,0.90948343,-3.2188833,1.5738845,-0.044482946,-1.8691599,-4.353738,3.4139395,2.4300814,8.73034,-1.8487334,2.5256872,2.546966,-1.6286612,3.269875,1.948595,-6.9739523,10.2111225],"EWD^FMA_PE(LTMA,-10AY,0,AM,\"PORTAGG\",\"MEANR\")":[15.8463473408699,15.7984597954535,16.6433318197996,17.5684259641001,17.4745034622146,18.9132325171213,20.2041704841168,19.9577239367745,19.0900666001028,19.0488071638603,18.5594823200711,18.4926259138005,17.1706881063775,16.8172386248746,17.4018634754258,16.8085658844358,15.3562013902318,14.8066543465371,15.6493999203538,15.4732072382439,15.4984224651059,15.4832213384227,15.2059291036699,15.7900628623453,16.2003736307799,16.583788179057,16.5204798150493,17.4657486674581,18.2293186851132,17.317713288186,17.4512606454946,17.5292848576891,17.6864132403546,17.6034593713102,17.623383352736,17.0737358104253,16.8970234584531,17.7106842902514,18.5544382013791,18.0926664146714,18.3176032331515,18.2340212693062,16.9109960265095,16.7861882317807,16.7673617804807,16.5722557009748,16.4430269782307,16.5915548331113,16.6466296829413,16.4764189521547,15.3242569637264,14.7477333239919,14.0807560582387,16.3745140700985,18.1326167963925,17.9040572479203,17.8458656942351,17.029229935318,17.162345942275,16.0465257840954,16.0200252970247,16.0628918202027,17.0784546645677,15.7906279274087,16.3339184135267,14.4513408486056,12.9414594393177,13.0293895823384,14.9645211971387,16.6257316319291,17.5662302819605,17.2829165189135,17.230205352836,18.2719871882636,15.8956022451959,17.1128388213409,18.0734659350077,17.8190294126039,17.6643862535228,18.2021349488055,17.5665007579874,17.8751874598,18.0065970890013,17.6122059691212,17.5730624134928,16.9650712198503,16.690951334357,16.1153719464167,17.0379463288051,12.2284218674495,11.5184289230406,12.1821192412437,12.1311167068453,13.8639753999406,13.2983277697114,14.5614597595181,14.4811894667685,14.7507267820555,13.586734253039,14.6149981274629,16.0406898804122,27.3071878814011,25.5959309284219,24.159437589877,23.1187848109178,21.8874239389507,20.6371011476928,19.2385301053772,17.8675428137427,16.3539962250288,15.9391565590592,17.5533989999046,17.2805050746453,14.9167085438377,15.7942396257166,15.9011144358011,15.8865962529554,16.1122734610989,16.0851588609176,15.7809440064022,17.0174755574567],"DDR3512M-FDS^FG_PRICE_CHANGE(0,-6AM)":-8.26039367890906,"PASP-FDS^FG_PRICE_CHANGE(0,-6AM)":0.526315789473686,"PLATI-FDS^FG_PRICE_CHANGE(0,-6AM)":5.18018018018018,"W-FDS^FG_PRICE_CHANGE(0,-6AM)":2.79431974347231,"COPP-FDS^FG_PRICE_CHANGE(0,-6AM)":6.07440166493236,"FC0000NZ^FG_PRICE(0)":418.9831,"EWQ^FG_PRICE(0)":39.03,"EWL^FG_PRICE(0)":51.42,"EWA^FG_PRICE(0)":25.58,"EWC^FG_COMPANY_NAME":"iShares MSCI Canada ETF","URTH^P_PRICE(0)/P_PRICE_HIGH_PR(0,,,,,,\"PRICE\",\"INTRA\",\"52W\")":0.9734267,"VGK^FG_TOTAL_RETURNC(0,-12AM)":19.272148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SE^EE_ACTUAL_ANNUAL(MED,0)":6.54758763985883,"CAGDPY@DE^EE_ACTUAL_ANNUAL(MED,0)":6.06252463833905,"USDITL^STD(FG_PRICE_CHANGE(0,-3AY,M))":2.18410852976757,"USDANG^STD(FG_PRICE_CHANGE(0,-3AY,M))":0.0594600681310969,"USDGBP^STD(FG_PRICE_CHANGE(0,-3AY,M))":2.38683145915514,"USDJPY^STD(FG_PRICE_CHANGE(0,-3AY,M))":3.35240877850283,"USDCAD^STD(FG_PRICE_CHANGE(0,-3AY,M))":1.83420331354053,"USDNZD^STD(FG_PRICE_CHANGE(0,-3AY,M))":3.59611459976247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687830587368,4.6151696484055,4.46089540048153,4.56673185665912],"EWC^P_PRICE_RETURNS_PR('52W',2,-10AY,0,AM)":[20.161772,9.735859,2.7864575,4.9914837,-1.4667392,2.6112556,-3.5661876,-5.4311695,-3.0489028,-8.146638,-15.785461,-17.98039,-27.210014,-19.539898,-17.555803,-19.893826,-22.847439,-23.167294,-17.161304,-14.681321,-14.943343,-8.655209,-5.948782,0.9568691,12.184143,9.062481,6.210375,16.40395,30.039108,32.828667,22.034157,18.077065,10.822117,7.08431,10.863662,12.5300045,9.825933,15.996623,18.242287,12.70405,15.00374,5.411315,4.8553705,6.0450554,12.007177,11.610699,8.760822,7.4887037,3.5489798,0.46503544,-5.7003794,-7.595891,-16.434938,-0.3944099,2.741921,3.7718534,3.4659624,-0.97001195,4.217577,-3.366822,3.7224412,1.1324883,11.526394,14.084208,26.936483,12.981928,3.254807,-23.353922,-13.057542,-1.0145366,-7.2576103,4.398966,1.9932866,1.558876,-1.1818767,8.997655,8.064771,8.394074,21.331894,69.25044,52.918636,48.584152,47.161137,35.748386,36.525787,33.92159,43.173386,22.632526,21.965206,23.34894,20.377445,18.215393,4.7144294,2.078998,-9.964317,-5.2300453,-9.653205,-10.008401,-13.730043,-5.4477034,-10.847771,-4.907775,-7.3590994,-12.536937,-2.2534072,-8.002531,7.424128,2.1331072,5.347121,2.296114,7.1118116,4.568732,13.188648,3.2542825,8.678651,13.604605,11.694956,13.220894,10.613871,7.317877,17.641008],"ENZL^FG_TOTAL_RETURNC(-10AY,0,AM)":[2.1148205,-6.397891,3.2645583,1.5680313,1.1413217,0.96178055,1.5292048,-0.6172836,0.32298565,-5.7454166,-5.8762074,-0.6586492,-10.204667,5.521667,9.796166,2.216673,1.4424086,-3.755182,8.796846,4.2132616,4.067886,3.4772158,2.190578,6.0174584,3.054595,-4.435569,-6.6872,-0.07072091,-0.035327673,6.5673947,-3.5509825,0.9263754,1.3650179,4.899001,3.3331394,3.622079,-2.4005115,0.6688237,-2.4432063,0.13180971,8.405566,-1.7120421,1.8467903,1.0715008,-0.89704394,1.9749045,0.9448409,-3.5765052,1.6438365,-3.5662472,-0.04299283,3.4200907,-1.6525507,5.4036617,2.0833373,2.6810765,1.3250232,-2.2498071,6.923747,-0.39222836,1.3450146,-2.807355,-0.32362342,7.9640865,3.6487222,-1.4467478,-2.6883602,-19.336605,10.054755,14.774979,2.7795315,3.8713932,-0.09353161,0.033676624,4.9823284,5.9002757,6.622267,-2.6429236,-7.273531,0.62053204,3.6527514,-4.439366,-0.705868,0.6327033,4.417217,-3.1341612,1.0679007,-8.452929,3.4730792,-9.110886,4.0729046,-0.33952594,-12.336386,0.06135702,-8.257378,9.6257925,-3.6191702,-9.344989,4.9894094,9.997761,-0.31377077,6.6146255,-4.1425824,1.2261271,0.29785633,-3.9992034,2.87565,-2.1664321,-7.284766,-0.33481717,-0.76147914,3.8140297,5.920136,-3.247434,-2.5119066,1.4882207,0.13132095,4.53552,-4.0481863,-1.2955666,10.81202],"EWI^FMA_PE(NTMA,-10AY,0,AM,\"PORTAGG\",\"MEANR\")":[14.3492624858678,13.2073275393212,12.6388816900282,13.1702736873067,11.7148518486711,14.276731512587,15.4257324074042,15.9388310177707,15.4719091344267,15.1761108563383,14.8304003267738,15.6669351779644,14.0801466921182,14.448700819684,14.7029799027706,14.5402042731772,14.1710635588716,12.3491324875447,13.2250057853165,12.3680883338195,12.9202724450361,12.7778702479836,11.4850100050776,12.5622974644577,12.5206266110849,11.7976073006032,11.4746380817115,11.9894732794686,13.715989545805,12.9864369833174,13.3715242527145,13.3864192874471,13.9287063203837,13.1545982174137,13.2133975961742,13.5749941714021,13.259654076851,13.6463364822612,13.7293486959989,13.4394989560441,13.3881803412911,12.8496309634192,12.2580118073278,12.6983965903827,13.2173491316891,11.5629612461407,11.5082111718523,11.3942858634379,10.5941503551919,10.4332237677228,9.84958378286919,9.60087780931526,9.42590620139115,10.0823668078499,10.479575877322,10.9223291540742,10.8935892251122,9.92043397838751,10.8465089231132,10.2330138825527,10.7296078611712,10.4737335321711,11.3415378517599,11.1199554136518,11.4631351033453,11.6074628135264,10.3857206869914,9.5976681545152,14.3932941776545,18.1278794103107,17.9760991754632,16.6991403648071,15.5007221673687,14.6973899976187,14.2833491663676,15.1804070132994,14.6822499980279,14.1684624478274,13.3944684231507,14.0596917188272,13.5087134284508,13.7319688728286,13.4337090345574,12.1264970884742,11.9288059196513,11.6728540772746,11.9087191143198,10.6649134370866,11.4295586574582,10.5799456219617,8.93157367124482,9.70521477786396,9.11262575634448,8.76345679183419,7.47433508375401,7.69335394669742,7.64077774858365,7.40482441227341,8.07487083045603,7.86846724469633,7.94316087888859,8.41203256935796,8.7761051157398,8.46072960766215,8.50871075255758,8.48040933226009,8.79567559944503,8.38897770850312,8.47105222717294,8.01679030034627,8.16949934805625,8.72063033707405,8.9524141174062,8.98276202180262,9.38375640217027,9.58784120035373,9.53458729007271,9.72144163819139,9.538917698144,9.06001666176692,9.98276272410465],"EWN^FMA_PE(LTMA,-10AY,0,AM,\"PORTAGG\",\"MEANR\")":[16.8108522847625,16.5766289696311,17.0936804057619,17.9716059754912,17.1160110368629,18.667193083857,20.1269258580579,19.935824790479,19.5055140107455,19.2076391194278,18.9265659133696,19.1254446300248,17.2843428009239,16.9586735765525,17.5086438758435,17.5155796876613,16.5172232838469,15.7003699241801,16.4170373863784,16.2901712574341,16.1295938886827,16.2764740674428,15.6378719454874,16.0370972234049,16.4169863010332,16.174001011072,15.3777867010343,15.477260487465,16.3686993173944,16.1696397085979,16.4546385533255,16.5039054020526,16.8037536270969,16.7352917120143,16.5257098176753,16.7746606403712,16.5456870641337,17.1444235376598,17.5878297905684,17.1525698392211,17.5555633645405,16.9538991259608,16.6188823016561,16.5941786367897,16.566287067404,16.6776577871835,16.5106275397206,16.7994862466477,16.4968978564159,16.072184616543,15.6044647661352,15.4249032423024,14.3128616096014,15.6122350185537,16.1547397115758,16.2521159452987,16.3605987307984,16.1196481637745,16.4936670792521,16.1609094900361,16.8957788944178,16.8626803084222,17.7147171613204,17.9689866471392,18.8462828680056,19.2436367250149,17.3988162862252,16.8215824982218,17.7867538399038,19.3465566793962,19.752142348653,20.6318630302563,21.0197924715645,22.187918411899,22.8864720142513,25.9897044053461,27.3726296296163,28.5542728264823,28.718257066069,28.5699937198107,27.7800796298085,27.0441752376024,26.5711065792281,26.4326350677793,25.910921233497,24.084953555052,24.8817462422519,22.3955136617285,22.637347858969,19.9167754286406,18.1190720837917,18.5789585881154,18.1225705491007,18.5384856092261,17.8307923910083,19.6490133056496,18.4443194280141,17.7625513587595,17.4139832729967,18.5752302419356,18.4184195655811,19.8760856868473,20.660992092137,20.2231641001019,19.7760938030766,19.390823109514,19.1968736870422,18.7272124530946,17.7300551534974,16.4142809280324,16.2083596082488,16.4153553190691,16.21304080201,17.4982792055814,18.4621786999584,18.4023477438921,18.1534152745547,18.4901391199937,18.4759536714453,17.1135790231157,17.5433576442211],"DDR3512M-FDS^FG_PRICE_CHANGE(0,-3AM)":-7.55922463832623,"PASP-FDS^FG_PRICE_CHANGE(0,-3AM)":2.46781115879828,"CAGDPY@NL^EE_ACTUAL_ANNUAL(MED,+1)":9.75,"CAGDPY@CA^EE_ACTUAL_ANNUAL(MED,+1)":-0.75,"USDITL^STD(FG_PRICE_CHANGE(0,-1AY,AM))":1.57071339418782,"USDANG^STD(FG_PRICE_CHANGE(0,-1AY,AM))":0.0,"USDGBP^STD(FG_PRICE_CHANGE(0,-1AY,AM))":1.82048839250024,"USDJPY^STD(FG_PRICE_CHANGE(0,-1AY,AM))":3.9001896167742,"USDCAD^STD(FG_PRICE_CHANGE(0,-1AY,AM))":1.2804660655175,"USDNZD^STD(FG_PRICE_CHANGE(0,-1AY,AM))":2.63284036106979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A^P_PRICE_RETURNS_PR('52W',2,-10AY,0,AM)":[16.215492,-1.6106427,-3.6493897,-1.531744,-6.053853,5.16783,-2.4709344,-7.1191072,-6.8672237,-14.881206,-14.640504,-15.2052765,-31.9309,-17.362309,-19.758474,-12.89196,-11.405873,-21.787952,-14.942569,-15.69975,-12.143505,-7.23322,-6.667203,3.1104326,16.572071,16.080236,9.245718,11.454546,18.997229,29.576897,22.263348,27.049519,17.953121,15.210665,18.79443,14.530647,17.003178,11.558664,19.525564,14.700723,17.89782,10.244346,8.812296,2.8960466,8.189785,9.678638,9.236753,5.347359,1.5645385,1.0343313,-4.1743875,-5.243933,-11.772644,-1.8425286,-0.8316815,3.3467531,1.8324375,2.122283,6.495297,-0.22293925,6.0771823,7.159722,14.930797,15.606344,23.516106,12.826454,-1.9022286,-29.292292,-20.280998,-3.6462784,-8.731431,-1.2794971,-3.7026525,-3.9365351,-3.4561932,8.43389,10.84956,11.171031,27.67576,75.90964,61.717712,41.666805,34.843563,32.02826,32.059715,27.855646,27.480148,6.367135,7.547021,-1.0750234,4.1222334,10.242498,-2.74688,-2.556628,-14.81483,-9.092599,-11.771387,-12.191444,-13.027495,2.0195603,-6.273013,12.050533,1.271224,-9.20034,0.20714998,-5.0760565,12.062586,3.4651756,5.1223874,5.3358316,11.39791,0.026452541,11.33374,-0.97049475,6.071019,10.609829,10.775364,15.057087,15.48152,7.47571,20.706379],"ENZL^JULIAN(FG_TOTAL_RETURNC(-10AY,0,AM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40],"EWD^FMA_PE(NTMA,-10AY,0,AM,\"PORTAGG\",\"MEANR\")":[14.6844678734655,14.3306098956464,15.2793976606638,15.8227990432284,15.5081863849602,16.3686628934316,17.1058089797916,17.0216798453716,15.4991720771938,16.029086457872,15.5856786497829,16.0318222843707,14.5337713870876,14.635837362432,15.7086963918106,15.301358425341,14.3494720333198,14.6405935831534,15.5575452499885,14.7074121726863,14.7826474235171,14.7761017947686,14.2501226277518,15.139774064396,15.6461650170137,15.8844371792105,15.466357740438,16.0905986007925,16.4660857743207,16.5227064130977,16.488603046213,16.8440152383409,17.1834954979713,16.8108632630167,16.682410147855,16.1106291583542,15.8751104288314,16.8223536622685,17.3618010522557,16.5741581115571,16.4954480624898,16.0404203379521,15.9640962955335,15.6902192344722,15.820382466456,15.4618076289936,15.2167165758204,15.564368026137,15.6220011542438,15.5075391880147,14.4630507049741,14.0917756118493,13.6203556981464,14.3500873949051,14.9300345897954,15.2068229941098,15.6580016634076,14.324052191808,15.1272899890376,13.7264175743989,14.1264304125809,14.5270133575685,16.019427440588,15.569789075972,16.239141329118,16.6986625734587,15.129515095719,14.2429721306595,17.7743891730124,19.9292697944793,19.6992071303135,18.5777106432884,17.9755184670557,18.3893106974922,16.5887025688361,17.3840201610807,18.1358268391753,18.636049434472,19.081239845262,20.2369558000393,18.1766905505372,18.6787386596015,18.6976545553091,18.6410383760697,18.6210487664345,17.8155952186051,18.6146926958734,18.3813314291527,18.7381965913469,16.3173333643092,14.0254634453898,15.378329720288,13.9809664218401,16.2081108480992,13.9806758863949,14.9036843499808,13.9449496753824,13.4206704001774,12.6357197243869,13.2464501537673,13.1257899486248,14.5489479765727,14.2596382657626,13.4209971055678,13.6681760414528,13.6508734978637,13.4260043036004,13.1148555252941,13.129879337018,12.7006087770421,12.8759371897283,14.7723681623763,15.2256918589234,15.447439433463,16.2141927565678,16.2745289819703,15.9198749894029,16.2603140453552,15.96640342346,15.0316870686708,16.2232660972099],"EWQ^FMA_PE(LTMA,-10AY,0,AM,\"PORTAGG\",\"MEANR\")":[15.6191410911619,15.0806966009467,14.8720072309785,15.5728654067632,14.5145396435084,16.5933189196235,17.5539469900637,17.5702056949852,17.36700420632,17.2431034931243,16.9947151139488,17.3552773930955,15.8143877385292,15.8717722816345,16.5801594757871,15.8426349844756,15.0681818382652,14.7644074538864,15.1988117677065,15.019899922189,15.0750243735045,15.1587629026133,14.6532647669358,14.9545166599993,15.1507258838969,14.9682964857777,14.5633468580625,14.9873533327086,15.8850510586225,15.6304564442559,15.6320599128845,15.6432808323175,15.9135986208447,15.7816163851802,15.5996459136507,15.6458437199166,15.4694853271565,16.0160470788399,16.3556429553545,16.133729720383,16.4294175874924,15.8440986032476,15.5412494147307,15.5130325688875,15.6045680442604,15.4465881124828,15.2001185541932,15.2332785841115,14.7554133338367,14.8126744162232,14.1632695029829,13.8040310433241,12.936133117115,14.0044043596255,14.5803994865682,14.6151371973519,14.6602947224629,14.4058308010875,14.7436353856997,14.3922063041414,14.9718689447035,14.8498269789604,15.8787147540394,15.904122091268,16.662193104709,16.5013962412524,14.6603155996763,14.3853848471338,15.8574349185194,18.0867626675666,18.9656557850822,21.5620393695475,22.6902141639701,23.5889826659187,24.7265214542687,28.3827797981404,28.7846106581986,28.0506486317159,26.8996784095567,26.1949499688639,25.3003297578458,24.5191725850808,23.6069043401732,22.1699659635244,20.9659896350277,19.4615658165881,18.9096247236621,17.2841654439243,17.6676483364284,16.2028160992002,15.2349935442161,15.1896604679824,14.68510428746,14.3780401769879,13.3011877057103,13.2580760427594,12.5414968858476,11.7957597096166,11.9132045567871,12.1306828983312,11.9318239607483,13.1080849426605,12.9301934572246,13.0171259175615,13.1973835494956,13.0762506719464,13.2189871215297,13.2911365973382,13.2129501747868,12.7882825091679,12.8915689941505,13.6285371539158,13.872862437685,14.3659805007039,15.4793503200128,15.4629627651672,15.3862351504382,15.3790489074533,15.0540088684388,14.5575379870372,15.0634378027274],"DDR3512M-FDS^FG_PRICE_CHANGE(0,-1AM)":-1.15767512887194,"PASP-FDS^FG_PRICE_CHANGE(0,-1AM)":10.4046242774567,"PLATI-FDS^FG_PRICE_CHANGE(0,-1AM)":1.41150922909881,"W-FDS^FG_PRICE_CHANGE(0,-1AM)":3.985171455051,"COPP-FDS^FG_PRICE_CHANGE(0,-1AM)":2.3468875502008,"FC0000GR^FG_PRICE(0)":9.927536,"EWI^FG_PRICE_MAVG(0,,,,60)":36.961834,"SPY^FG_PRICE_MAVG(0,,,,60)":548.2582,"TRYBR10Y-FDS^FG_YIELD(-10AY,0,Y,,\"YTM\")":[12.319731,15.989595,11.062725,9.887577,8.936093,6.883678,6.961219,10.970291,12.900059,10.455909],"USDANG^FG_PRICE_CHANGE(0,-6AM)":0.0,"USDGBP^FG_PRICE_CHANGE(0,-6AM)":-3.230089,"USDJPY^FG_PRICE_CHANGE(0,-6AM)":-4.043472,"USDCAD^FG_PRICE_CHANGE(0,-6AM)":-0.37584305,"USDNZD^FG_PRICE_CHANGE(0,-6AM)":-1.6600847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301216298059],"ENZL^P_PRICE_RETURNS_PR('52W',2,-10AY,0,AM)":[21.643913,3.2989383,2.410698,11.394954,9.605837,11.005533,3.6319494,0.28384924,-2.5773585,-4.698449,-12.836796,-8.672274,-18.822788,-9.463507,-3.736961,-3.8832843,-2.8338075,-7.3734403,-2.192074,4.0813565,7.966566,16.923582,28.689457,37.337864,54.73617,42.744194,21.719158,18.599678,16.872013,27.463282,17.188692,11.101699,8.216154,9.70304,10.929596,8.658624,2.6839495,8.168613,11.770832,13.317466,22.885859,13.3386135,19.681622,19.85371,18.918526,13.912642,11.279845,3.1799197,7.8401566,3.3033967,5.8449745,9.537161,-0.55550337,6.357968,6.6049814,8.302677,11.211443,6.143546,12.430382,16.14325,15.801823,15.398109,16.385471,21.49912,30.63575,19.726204,14.129829,-12.056404,-2.618301,14.342308,10.6545925,14.6151905,14.080179,16.291035,22.481405,20.438362,23.58675,22.086727,16.334188,45.116734,36.675144,16.183472,9.935581,6.507802,11.862826,7.7914596,3.7722826,-10.549808,-12.942094,-18.412853,-7.857114,-9.651094,-23.588026,-18.559015,-26.07414,-19.46773,-25.261963,-30.431974,-27.123564,-13.167697,-16.345543,-2.5783718,-7.9734683,-8.198076,5.032575,0.77028275,12.998808,-0.4055202,-2.991569,6.6500783,5.0468206,-4.858899,1.0907888,-8.2603035,-6.6996813,-6.4581037,-5.1296053,1.6888976,-5.1550627,-4.3108044,14.36646],"EWI^FMA_DIV_YLD(NTMA,-10AY,0,AM,\"PORTAGG\",\"MEANR\")":[3.45705515416657,3.77215895485406,3.94634019683713,3.8071381502552,4.26663355220987,3.7246975979936,3.4371612014821,3.13160358072627,3.26063791272395,3.29556379506172,3.32377782990653,3.09301628191928,3.44948068556542,3.60083897989049,3.61361976432766,3.66096458058875,3.92113896778949,4.68863223580702,4.33356723923275,4.68252275785442,4.4821160971252,4.68068410809657,5.12670864679202,4.79515990107208,4.71141530882967,4.9565230088327,4.99690749768347,4.8398511122696,4.24975256619898,4.35626800212647,4.05990350477389,3.95007821900463,3.76524424297897,3.8337931281265,3.83401811161647,3.71121267419804,3.78868322816845,3.78079067783737,3.73841304676083,3.87564873398111,3.85138490300387,3.894306654089,4.16182045488648,4.01492959294973,3.83974969635014,4.39740495068611,4.45147754340864,4.44232084193975,4.71084995328941,4.7912200536953,5.05852006546189,5.19517628278497,5.27869322700623,5.04689171623104,4.78086420169841,4.60943346111865,4.63412917957235,5.0717833117004,4.67015501110782,4.97440707778827,4.76517147038072,4.88007232021736,4.54433791303773,4.61334435219957,4.48424327475321,4.47775601987007,5.05093756453889,6.36779775197604,5.17187108429341,4.12937559239682,4.26315896223712,3.90221183741557,4.10458469206802,4.16402777960096,4.1870099071912,3.93680627810488,3.97057264514528,3.94970660278308,4.2113991689531,3.99433018710444,4.15671800444474,4.0578080931421,4.1376130952578,4.36419808617026,4.4217926580871,4.50086678568081,4.28906842877681,4.75235358825797,4.48317228931134,4.8217482873472,5.65037610221175,5.02439767888973,5.20426674753915,5.26220557604744,6.0892580591827,5.79492623663874,5.64469696857694,6.02206995276595,5.54664553856193,5.69984066801469,5.66879764373794,5.43386967367618,5.21946125726169,5.47991748927395,5.39124202011965,5.4924085550877,5.2991069869783,5.46083748857183,5.38351805095676,5.68573452526462,5.57528462825803,5.44157284854453,5.44988772731352,5.48150796609945,5.24786850072836,5.20582871603152,5.32676989966069,5.25222412845084,5.37569402946397,5.7393516320889,5.34896683135376],"EWN^FMA_PE(NTMA,-10AY,0,AM,\"PORTAGG\",\"MEANR\")":[14.7454045604345,14.3962121736047,14.6227827629028,15.3083943657787,14.401347965822,15.6992867957362,17.242530421469,17.2941740768059,16.627746870432,16.4798089120771,16.3203363371118,17.0357526193647,14.6664536541852,14.7978538803276,16.0466233585619,15.7565480733989,15.1019911894724,14.4436773137466,15.1896219004673,14.9486388498459,14.650119892779,15.0861469584859,13.8991625299682,14.6759983798178,15.3407069268504,15.0415037998551,14.2561430437559,14.3668755881379,15.070482214667,15.1490347352061,15.8009171850079,16.0107988548898,16.7052454776284,16.295231406966,15.7275016443612,16.0716205213413,15.5874149776124,16.1272634371896,16.421423660795,15.9177882489402,16.2318082404437,15.7729654006263,15.4017292810838,15.5562206275267,15.6208701701628,15.9126914196267,15.4787456463113,15.9445439213679,15.3264844260504,14.6816865275829,14.1471328657448,14.1374857249048,13.120370306583,14.408868895914,14.9946408829356,15.5548849074364,15.7858604141071,15.0225456465145,15.6685502463642,14.9759418102832,15.8580379533073,15.9062926833346,16.6104146479278,16.545809347997,17.1873996142188,17.5420719893117,16.1082281364428,14.0657701017291,17.0292795514232,19.8781395059142,19.8346728403176,20.0231400200686,19.1851884100136,19.5139936380813,19.8479772516543,20.5535144863822,20.7852522713257,21.8421679310469,20.7674517732252,22.7017438995294,21.7960681495936,21.3284085323718,21.3058753768985,21.821068910893,21.9478952210125,20.2758219418803,21.5606452541615,19.7739927458131,20.4370329740734,18.2609067673293,16.2720875161472,18.3436322711234,16.6912218198858,17.2274206467265,15.4746066082299,17.8448634188039,15.9523177279284,15.0344221374056,14.9663822101944,16.3581098322222,16.0442250155593,17.3668687397087,16.7098725564767,16.2285015539113,15.7951154637615,15.6855761111933,15.8364038050026,15.6716518946653,14.6337503490851,13.3519078788293,13.8899955250093,14.6508075648459,14.7099087067889,15.8537271965374,15.9040071294754,16.2567737485731,15.7582585556514,16.6574377123005,16.5381209819992,14.384546436149,15.0457045214013],"SPY^FMA_PE(LTMA,-10AY,0,AM,\"PORTAGG\",\"MEANR\")":[16.5414741530062,16.3629751097438,16.7605374346008,17.2264384592387,16.9642216139524,17.2693733679618,17.582445889361,17.4862016147174,17.4938339826121,17.4590440655969,17.3881398304416,17.5115822905505,16.5216733276677,16.8798644211503,17.5813054609057,17.4949842320588,16.9055578733811,16.2966838906097,16.18819342752,16.4452153070474,16.565182572191,16.7753482194953,16.8760566100565,17.4688495841606,17.6159089870747,17.722847810131,17.2918700891375,18.3364458914144,19.0381070202219,19.0470058282493,19.5059964529408,19.2992318838066,19.2360496087891,19.2180176374604,19.1005676295631,19.1759928307014,18.9916969188705,19.5180553127718,19.6418530820794,19.9045551056557,20.7309814694718,19.5551249867107,19.7610211270854,19.4067854994972,19.0584991730264,18.9292717991748,18.6120787808718,18.6694704620637,18.613323718819,18.4236688674789,17.3693879025901,16.8848339833356,15.6618488826115,16.8686833924243,17.1067051825716,17.2259723789061,17.3212839658182,17.0509735294948,17.5793723729566,17.1851977020965,17.7458866755352,17.7945638463112,18.5492628346239,18.9961322101806,19.8915399355179,20.2984391907224,17.9678442551307,17.5570405487595,19.3773674861918,21.0659222509588,21.3671576635404,22.3942018064144,23.3883618513368,23.8868877735223,24.2948195104864,25.9027611470717,27.1158368277781,27.1919832093099,26.2162832797577,26.0696421371106,25.4499790747563,25.0640225169311,24.9298725102189,24.1321627768859,24.0082796626301,22.9543300463603,23.5697418215938,22.4745267493145,22.8811798277714,21.5223124900856,20.661460352854,20.6787446766229,19.9888935635864,19.6695178260417,18.7823526098771,19.3686056422663,18.5435435064634,17.878230295279,17.6683217514859,18.2928125448594,17.2799330627457,18.8100144797173,18.109284126541,18.2200760438683,18.2990844135621,18.6056781163074,19.1600449894745,19.3786069521754,19.5510659211019,18.9796413282308,19.5024367173183,20.4938727826025,21.3985325913226,22.2895849500996,22.7297682828185,22.6757610891447,22.4258623611136,22.6056956893301,22.9850338176939,22.0596326381187,22.8974903471673],"DDR3512M-FDS^FG_PRICE_MAVG(0,,,,30)":0.894394,"PASP-FDS^FG_PRICE_MAVG(0,,,,30)":941.6667,"PLATI-FDS^FG_PRICE_MAVG(0,,,,30)":947.4667,"COPP-FDS^FG_PRICE_MAVG(0,,,,30)":4.09115,"CAGDPY@NL^EE_ACTUAL_ANNUAL(MED,0)":9.85408501996988,"CAGDPY@CA^EE_ACTUAL_ANNUAL(MED,0)":-0.725414399026327,"USDITL^FG_PRICE_CHANGE(0,-6AM)":-1.872915,"W-FDS^FG_PRICE_MAVG(0,,,,30)":5.30825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Q^FMA_PE(NTMA,-10AY,0,AM,\"PORTAGG\",\"MEANR\")":[13.9246147685909,13.2381987885324,13.143139668524,14.0495761080612,13.279283758685,15.6592873359988,16.4152067841638,16.6037523299544,16.0446497955579,15.7766711185196,15.3237084896228,16.0517632671718,13.9508657899878,14.3444048056197,15.3888471364028,14.7690731045913,14.2139689501357,13.674557435682,14.5520858214009,13.9066561941757,14.1702284965468,14.3182960735214,13.3469552337206,13.9694280404453,14.265122056874,13.9628115754467,13.5104488661513,13.900045318407,14.6658600217492,14.3369487502949,14.5341399191049,14.8061223254375,15.6120915263983,15.1465276174687,14.7060611863372,14.7740514540149,14.5010849185316,15.2105534366384,15.4478297837694,15.0334457264456,15.2008318915706,14.6509231276169,14.2371075588108,14.4351339093279,14.8102091998853,14.4349779258427,14.0476908988869,14.072271243197,13.4131346842885,13.489985179604,12.809969945316,12.5664136855346,11.906856111504,13.0866953696397,13.5844943287478,13.9049758048223,14.0397728643122,13.3681038233287,14.0000506881911,13.2859927433618,14.0625373298598,13.7723280278725,14.6718419995792,14.4954576185855,15.0300559828483,14.9294252231146,13.6334952091965,12.5360040874381,16.2358777845493,19.6296351107014,19.2809752495837,19.8390666839194,19.1745322739184,18.2517242951442,17.7661536300655,19.0439003941736,17.959617098102,17.9382318380852,17.8495190399905,18.2678610650661,17.8926390387218,17.8811494322382,17.4624739311375,16.8635806890297,16.2899795217096,15.6179860869085,15.9884831129136,15.1399050398103,16.2200910992941,14.8151799159409,12.5930133479827,13.4075768724105,12.4584360873558,12.4293879286387,10.8103486515125,11.7139106480143,11.1240945185453,10.6832734886534,11.4254809963823,12.1521237820793,12.2873141702302,13.4168543000402,13.3424173818195,13.3166110411125,13.5474729535723,12.9974051994815,13.1211820461451,13.0453059172654,12.8400024066726,12.2217284856441,12.4418555606422,13.0769117111488,13.2133706894218,13.6233887438223,14.3038240220555,14.4775801643795,14.3445959032055,14.3731969502727,13.7638606786868,13.0045838233328,13.8107277592741],"DDR3512M-FDS^FG_PRICE(0)":0.88908434,"PASP-FDS^FG_PRICE(0)":955.0,"PLATI-FDS^FG_PRICE(0)":934.0,"W-FDS^FG_PRICE(0)":5.61,"COPP-FDS^FG_PRICE(0)":4.0775,"EWI^FG_PRICE(0)":38.25,"SPY^FG_PRICE(0)":549.61,"EWJ^FG_PRICE(0)":70.58,"FXI^P_PRICE(0)/P_PRICE_LOW_PR(0,,,,,,\"PRICE\",\"INTRA\",\"52W\")-1":0.23921382,"URTH^PERCENT_CHANGE(FMA_EPS(+1,0,,,,\"PORTAGG\",\"MEAN\"),FMA_EPS(+1,-3AM,,,,\"PORTAGG\",\"MEAN\"))":0.0399546750429035,"VGK^FG_TOTAL_RETURNC(0,-3AM)":-0.091564655,"EWD^P_PRICE(0)/P_PRICE_HIGH_PR(0,,,,,,\"PRICE\",\"INTRA\",\"52W\")":0.950293,"EWQ^FG_TOTAL_RETURNC(0,-12AM)":9.052658,"EWJ^FG_TOTAL_RETURNC(0,-6AM)":1.1486173,"EWJ^SIZE(FG_CONSTITUENTS)":199,"ENZL^SIZE(FG_CONSTITUENTS)":26,"EWQ^FG_ROE(0)":12.130387024198,"REFFFUND-FDS^(SUBARRAY(NOT_NA(NO_REPEAT_F(FG_YIELD(NOW,-10AY,D))),0,1)-SUBARRAY(NOT_NA(NO_REPEAT_F(FG_YIELD(NOW,-10AY,D))),1,1))*100":25.0,"TRYCA10Y-FDS^PCTCHG(FG_YIELD(0,,,,\"YTM\"),FG_YIELD(-1AM,,,,\"YTM\"))":-1.4604889,"TRYUS10Y-FDS^FG_YIELD_NAME":"US Benchmark Bond - 10 Year","EWI^FG_PRICE_MAVG(0,,,,30)":37.100334,"EWA^FG_PRICE_MAVG(0,,,,30)":24.892,"FXI^PERCENT_CHANGE(FMA_EPS(+1,0,,,,\"PORTAGG\",\"MEAN\"),FMA_EPS(+1,-1AM,,,,\"PORTAGG\",\"MEAN\"))":1.29758305301008,"VWO^PERCENT_CHANGE(FMA_EPS(+1,0,,,,\"PORTAGG\",\"MEAN\"),FMA_EPS(+1,-1AM,,,,\"PORTAGG\",\"MEAN\"))":0.0,"EWN^FMA_PCT_ABOVE_MAVG(200,0,,,,\"PORTAGG\")":51.8518518518518,"EWL^FG_TOTAL_RETURNC(0,-12AM)":16.198885,"EWC^PERCENT_CHANGE(FMA_EPS(+1,0,,,,\"PORTAGG\",\"MEAN\"),FMA_EPS(+1,-3AM,,,,\"PORTAGG\",\"MEAN\"))":1.07112138773635,"URTH^FMA_COS_UP(\"EPS\",\"1M\",+1,0,,,\"PORTAGG\",\"MEANR\")":653.0,"EWJ^FMA_COS_DOWN(\"EPS\",\"1M\",+1,0,,,\"PORTAGG\",\"MEANR\")":70.0,"QQQ^FMA_RBICS_REV_CURRENT(30, LOC, \"PORTAGG\")":0.923896032260944,"TRYAU10Y-FDS^FG_YIELD_NAME":"Australia Benchmark Bond - 10 Year","REFFFUND-FDS^FG_YIELD(NOW,,,0)":5.5,"TRYFR10Y-FDS^PCTCHG(FG_YIELD(0,,,,\"YTM\"),FG_YIELD(-1AM,,,,\"YTM\"))":-1.7455537,"TRYUS10Y-FDS^FG_YIELD(0,,,,\"YTM\")":3.7298,"CC_AU^IMF_IFS_RCPI_Q(0)":3.81451,"EWD^JULIAN(FMA_DIV_YLD(NTMA,NOW,NOW,M,\"PORTAGG\",\"MEANR\").DATES)":45534,"EWU^FMA_EVAL_EBIT(LTMA,NOW,NOW,M,\"PORTAGG\",\"MEANR\")":10.930344897128,"EWC^FMA_EVAL_EBIT(LTMA,NOW,NOW,M,\"PORTAGG\",\"MEANR\")":16.1213683565626,"SPY^P_PRICE(0)/P_PRICE_HIGH_PR(0,,,USD,,,\"PRICE\",\"INTRA\",\"52W\")":0.97248566,"TLT^FG_TOTAL_RETURNC(0,-6AM)":6.437981,"EWU^FG_FCF_YIELD_NTM(0)":6.253271404516,"REFCATARG-FDS^FG_YIELD(NOW,,,0)":4.25,"EWL^FMA_PE(NTMA,-10AY,0,AM,\"PORTAGG\",\"MEANR\")":[16.2478737619288,15.6369396707244,15.9494296722491,16.1962799667207,15.5058981052415,16.7293908128553,17.4956314920552,17.7000054458579,17.6094835115092,17.3557305956885,17.041634530551,17.8386738685431,16.2301395906278,16.3977201404981,17.0850053183999,16.8326321726504,16.5595442906711,16.1979533424086,16.5832884320209,16.2247036754695,16.3078844823548,17.0576555536762,16.5484361114306,17.3027692451943,17.4419500342325,17.1697620741354,16.0822832120136,16.2869820484026,17.1569723836234,17.2049004017712,17.6434894956563,17.3457453787514,18.0689627079573,18.2484961168032,17.7548505803807,17.9831562785605,17.359510888206,17.9127508767047,17.9836230246756,17.5698874319297,17.9765016165031,17.0722959652501,16.318772059841,16.0309307172859,16.1413610611255,15.561178862794,15.6945840740418,16.3074694348589,15.7964152213139,15.8339585840615,15.6857980580081,15.6831125774657,14.7844400374552,15.8026157278592,16.3518655203338,16.7459303992304,16.8970832968054,16.7621397614102,17.2133598523198,16.5965882477026,17.1630620705638,16.7562358891189,17.3981092933804,17.3704808838701,17.9126715110934,18.350300842847,17.0927416264311,16.0373107608519,18.1160679212661,19.5376052794719,19.5197212042751,19.4253561757489,19.1309374560409,19.1410580436991,18.81943963797,18.3906129466795,18.8610458159732,18.6723927107936,18.0929921729976,18.8345830636297,18.97338965728,19.6130224461203,19.751334170712,19.8569669585008,19.7512107869727,18.1789623066177,19.2619217341405,18.6773071439818,19.7282497267278,18.0722229904065,17.0992650573977,18.5572416570264,17.4231166794214,16.848724453765,15.6576104936792,16.7357902264594,16.1352721394159,15.258905157956,15.9973445283015,16.8597620261397,16.674398396339,17.420384369086,17.1475803432278,17.1525812530251,17.681170655061,16.6952447954665,16.3585817555972,16.6317183808077,16.3758342687598,15.8679469574101,15.7708803501935,16.3862751452753,16.9165431272335,17.1365118100921,17.400730527135,17.2758825801972,16.6973909748049,17.4340120679077,17.1549370686709,16.6309421410145,17.7074483151675],"EWD^FG_PRICE(0)":40.53,"ENZL^FG_PRICE_MAVG(0,,,,200)":46.13609,"FXI^FMA_PCT_ABOVE_MAVG(200,0,,,,\"PORTAGG\")":64.7058823529412,"VWO^FMA_PCT_ABOVE_MAVG(200,0,,,,\"PORTAGG\")":40.848071595994,"EWQ^FG_TOTAL_RETURNC(0,-6AM)":-0.63025355,"EWL^P_PRICE(0)/P_PRICE_LOW_PR(0,,,,,,\"PRICE\",\"INTRA\",\"52W\")-1":0.23754513,"EWC^PERCENT_CHANGE(FMA_EPS(+1,0,,,,\"PORTAGG\",\"MEAN\"),FMA_EPS(+1,-1AM,,,,\"PORTAGG\",\"MEAN\"))":4.966100145391,"VWO^SIZE(FG_CONSTITUENTS)":4826,"EWU^FMA_RBICS_REV_CURRENT(30, LOC, \"PORTAGG\")":19.2590072352383,"TRYNZ10Y-FDS^FG_YIELD_NAME":"New Zealand Benchmark Bond - 10 Year","REFFFUND-FDS^PROPER_NAME(0,,,\"SECURITY\",\"NAME\")":"US Federal Funds Target Rate","TRYUS10Y-FDS^PCTCHG(FG_YIELD(0,,,,\"YTM\"),FG_YIELD(-3AM,,,,\"YTM\"))":-12.871423,"CC_NZ^IMF_IFS_RCPI_Q(0)":3.330626,"EWU^FMA_EVAL_EBITDA(NTMA,0,,,\"PORTAGG\",\"MEANR\")":7.66482250745492,"EWC^FMA_EVAL_EBITDA(NTMA,0,,,\"PORTAGG\",\"MEANR\")":9.68182432728547,"VWO^FMA_EVAL_EBIT(LTMA,NOW,NOW,M,\"PORTAGG\",\"MEANR\")":14.3889127040333,"TRYCA10Y-FDS^FG_YIELD(0,,,,\"YTM\")":2.9687,"SPY^FG_FCF_YIELD_NTM(0)":4.1437839670935,"CC_GB^IMF_IFS_RCPI_Q(0)":2.8697004,"EWG^FMA_EVAL_EBITDA(NTMA,0,,,\"PORTAGG\",\"MEANR\")":8.59639406197329,"EWN^FG_PRICE_MAVG(0,,,,200)":47.94676,"ENZL^FG_PRICE_MAVG(0,,,,60)":46.661495,"SPY^FG_TOTAL_RETURNC(0,-12AM)":24.062813,"VGK^P_PRICE(0)/P_PRICE_LOW_PR(0,,,,,,\"PRICE\",\"INTRA\",\"52W\")-1":0.25790048,"EWQ^FG_TOTAL_RETURNC(0,-3AM)":-4.8673153,"EWL^P_PRICE(0)/P_PRICE_HIGH_PR(0,,,,,,\"PRICE\",\"INTRA\",\"52W\")":0.96963984,"EWC^FMA_PCT_ABOVE_MAVG(200,0,,,,\"PORTAGG\")":67.0454545454545,"VWO^FMA_COS_DOWN(\"EPS\",\"1M\",+1,0,,,\"PORTAGG\",\"MEANR\")":1193.0,"EWG^SIZE(FG_CONSTITUENTS)":57,"EWL^FMA_RBICS_REV_CURRENT(30, LOC, \"PORTAGG\")":17.5284373745121,"REFGBBANK-FDS^(SUBARRAY(NOT_NA(NO_REPEAT_F(FG_YIELD(NOW,-10AY,D))),0,1)-SUBARRAY(NOT_NA(NO_REPEAT_F(FG_YIELD(NOW,-10AY,D))),1,1))*100":-25.0,"TRYUS10Y-FDS^PCTCHG(FG_YIELD(0,,,,\"YTM\"),FG_YIELD(-1AM,,,,\"YTM\"))":-1.2653553,"EWN^FMA_EVAL_EBIT(LTMA,NOW,NOW,M,\"PORTAGG\",\"MEANR\")":21.1611364859226,"EWC^FG_FCF_YIELD_NTM(0)":4.97910837121453,"SPY^FG_TOTAL_RETURNC(0,-6AM)":9.056032,"EWN^FMA_EVAL_EBITDA(NTMA,0,,,\"PORTAGG\",\"MEANR\")":12.0763796323392,"EWC^FMA_DIV_YLD(NTMA,NOW,NOW,M,\"PORTAGG\",\"MEANR\")":3.14359117249623,"TLT^FG_TOTAL_RETURNC(0,-3AM)":7.705486,"ENZL^FMA_EVAL_EBIT(LTMA,NOW,NOW,M,\"PORTAGG\",\"MEANR\")":21.6175078655264,"REFEUREFI-FDS^(SUBARRAY(NOT_NA(NO_REPEAT_F(FG_YIELD(NOW,-10AY,D))),0,1)-SUBARRAY(NOT_NA(NO_REPEAT_F(FG_YIELD(NOW,-10AY,D))),1,1))*100":-25.0,"CC_CH^IMF_IFS_RCPI_Q(0)":1.3619826,"TRYNL10Y-FDS^PCTCHG(FG_YIELD(0,,,,\"YTM\"),FG_YIELD(-3AM,,,,\"YTM\"))":-11.020261,"EWG^FMA_PE(LTMA,-10AY,0,AM,\"PORTAGG\",\"MEANR\")":[14.3897508616592,13.7374051362458,13.7473449692195,14.710912343684,13.8163584476121,15.7417056670968,16.4844465518133,16.5142576521012,16.1186372789155,15.7393681661656,15.471700557444,15.6052511322959,14.1915337180314,13.9332648593257,14.5508482448361,14.2539952798487,13.4533946958159,12.3271567066351,12.7186772140856,12.6646433560057,12.752692293923,12.8653974745486,12.5465631838222,13.1558264403894,13.4928239289522,13.6726229136129,13.3256283544746,13.7479585931902,14.9223368404314,14.8545220186501,15.0052215600377,14.9333060458976,14.9403757085166,14.8350660159973,14.5547321753244,14.3844621450596,14.0962221471015,14.7420595268113,15.4846925731171,15.3807205402657,15.7535137770254,14.6479934609715,14.1845947257319,14.1380493886415,14.2092224463604,14.1159730238994,13.9773049915734,14.1001856742959,13.7807829973947,13.7812156913564,13.1195121084236,12.9514167121362,12.2768786939817,13.0811776193763,13.2345070439029,13.2825238403055,13.427236034518,13.1882696613683,13.5702585425229,13.2427730977985,13.7164030331516,13.8112607171591,15.0097125471325,15.0959471570083,15.4651787096354,15.5578753945093,14.0312245507893,13.8058123764859,15.0494787662599,17.2154679389063,17.9694938279274,19.0133427123044,19.8786602187384,20.6191656594584,19.6744000361157,20.9036572517995,21.91686018323,21.4657319997156,20.2089392757942,20.0303425703796,19.2608590969007,18.8453064906651,18.3271729228187,17.4996935593029,16.8386908857609,15.8870370504725,15.6517092743259,14.0789470831735,14.4321542863858,13.2834768294268,12.3152136331719,12.4445313677132,12.1334193858086,12.1395886508631,11.1981834535168,11.2822825893904,10.7948924858246,10.2988402016447,10.5727900905028,10.964863084147,10.9114563132537,11.7593307494523,11.3760501465208,11.358376515491,11.3842359903944,11.2456821030893,11.2197115082194,11.213051958938,11.2273463680396,10.8829196148368,10.9117388915196,11.7891542973482,11.8189825833552,12.0265954122481,12.5060673998158,12.5603226268101,12.5118041147147,12.5565357541057,12.5252775773524,12.1703018255628,12.8578338684747],"EWN^FG_PRICE_MAVG(0,,,,60)":49.9585,"ENZL^FG_PRICE_MAVG(0,,,,30)":47.45857,"VGK^P_PRICE(0)/P_PRICE_HIGH_PR(0,,,,,,\"PRICE\",\"INTRA\",\"52W\")":0.973984,"EWQ^FG_TOTAL_RETURNC(0,-1AM)":5.4579854,"EWL^FG_TOTAL_RETURNC(0,-6AM)":11.9374275,"EWA^FG_TOTAL_RETURNC(0,-12AM)":20.706379,"VWO^FMA_COS_UP(\"EPS\",\"1M\",+1,0,,,\"PORTAGG\",\"MEANR\")":969.0,"EWG^FMA_COS_DOWN(\"EPS\",\"1M\",+1,0,,,\"PORTAGG\",\"MEANR\")":28.0,"EWJ^FMA_RBICS_REV_CURRENT(30, LOC, \"PORTAGG\")":18.4737986742215,"REFGBBANK-FDS^FG_YIELD(NOW,,,0)":5.0,"TRYGB10Y-FDS^FG_YIELD(0,,,,\"YTM\")":3.921,"VWO^FMA_EVAL_EBITDA(NTMA,0,,,\"PORTAGG\",\"MEANR\")":8.97741645612437,"TLT^FG_TOTAL_RETURNC(0,-1AM)":1.1018276,"SPY^FG_TOTAL_RETURNC(0,-1AM)":6.2294602,"TRYCH10Y-FDS^FG_YIELD(0,,,,\"YTM\")":0.464,"USO^P_PRICE(0)/P_PRICE_HIGH_PR(0,,,USD,,,\"PRICE\",\"INTRA\",\"52W\")":0.8379091,"EWD^FMA_EVAL_EBIT(LTMA,NOW,NOW,M,\"PORTAGG\",\"MEANR\")":16.3772212878241,"TRYIT10Y-FDS^PCTCHG(FG_YIELD(0,,,,\"YTM\"),FG_YIELD(-3AM,,,,\"YTM\"))":-6.8929486,"EWN^FG_PRICE(0)":48.74,"SPY^P_PRICE(0)/P_PRICE_LOW_PR(0,,,,,,\"PRICE\",\"INTRA\",\"52W\")-1":0.34310007,"VGK^FG_TOTAL_RETURNC(0,-6AM)":8.112121,"EWQ^PERCENT_CHANGE(FMA_EPS(+1,0,,,,\"PORTAGG\",\"MEAN\"),FMA_EPS(+1,-3AM,,,,\"PORTAGG\",\"MEAN\"))":-3.55158954595294,"EWL^FG_TOTAL_RETURNC(0,-3AM)":4.5789957,"REFGBBANK-FDS^PROPER_NAME(0,,,\"SECURITY\",\"NAME\")":"UK Bank Rate","VWO^FG_FCF_YIELD_NTM(0)":5.4362762703008,"EWN^FG_FCF_YIELD_NTM(0)":4.11662177142769,"EWU^FMA_DIV_YLD(NTMA,NOW,NOW,M,\"PORTAGG\",\"MEANR\")":3.81134978762399,"EWC^FMA_PE(NTMA,0,,,\"PORTAGG\",\"MEANR\")":14.3724001673141,"VWO^P_PRICE(0)/P_PRICE_HIGH_PR(0,,,USD,,,\"PRICE\",\"INTRA\",\"52W\")":0.96533626,"USO^FG_TOTAL_RETURNC(0,-3AM)":-2.782029,"QQQ^P_PRICE(0)/P_PRICE_HIGH_PR(0,,,USD,,,\"PRICE\",\"INTRA\",\"52W\")":0.915634,"QQQ^FMA_EVAL_EBITDA(NTMA,0,,,\"PORTAGG\",\"MEANR\")":15.9026679865181,"QQQ^FG_FCF_YIELD_NTM(0)":3.71460048863986,"WL-FDS^FG_PRICE_CHANGE(0,-6AM)":-9.67524819114925,"VGK^PERCENT_CHANGE(FMA_EPS(+1,0,,,,\"PORTAGG\",\"MEAN\"),FMA_EPS(+1,-1AM,,,,\"PORTAGG\",\"MEAN\"))":0.0,"EWQ^PERCENT_CHANGE(FMA_EPS(+1,0,,,,\"PORTAGG\",\"MEAN\"),FMA_EPS(+1,-1AM,,,,\"PORTAGG\",\"MEAN\"))":0.769139448542675,"EWA^P_PRICE(0)/P_PRICE_LOW_PR(0,,,,,,\"PRICE\",\"INTRA\",\"52W\")-1":0.25024438,"VGK^SIZE(FG_CONSTITUENTS)":1287,"EWG^FMA_COS_UP(\"EPS\",\"1M\",+1,0,,,\"PORTAGG\",\"MEANR\")":26.0,"EWG^FMA_RBICS_REV_CURRENT(30, LOC, \"PORTAGG\")":23.4666496440462,"TRYGB10Y-FDS^PCTCHG(FG_YIELD(0,,,,\"YTM\"),FG_YIELD(-3AM,,,,\"YTM\"))":-6.7094946,"VWO^FMA_DIV_YLD(NTMA,NOW,NOW,M,\"PORTAGG\",\"MEANR\")":2.94376129771185,"EWN^FMA_DIV_YLD(NTMA,NOW,NOW,M,\"PORTAGG\",\"MEANR\")":2.56456471418356,"EWC^FMA_PE(LTM,0,,,\"PORTAGG\",\"MEANR\")":18.1504056334284,"TRYDE10Y-FDS^PCTCHG(FG_YIELD(0,,,,\"YTM\"),FG_YIELD(-3AM,,,,\"YTM\"))":-12.192213,"UUP^P_PRICE(0)/P_PRICE_HIGH_PR(0,,,USD,,,\"PRICE\",\"INTRA\",\"52W\")":0.9328692,"EWD^FMA_EVAL_EBITDA(NTMA,0,,,\"PORTAGG\",\"MEANR\")":10.9441931860635,"TRYDE10Y-FDS^FG_YIELD_NAME":"Germany Benchmark Bond - 10 Year","GLD^FG_TOTAL_RETURNC(0,-3AM)":6.670642,"EWQ^FG_PRICE_MAVG(0,,,,200)":39.481625,"SPY^P_PRICE(0)/P_PRICE_HIGH_PR(0,,,,,,\"PRICE\",\"INTRA\",\"52W\")":0.97248566,"VGK^FMA_PCT_ABOVE_MAVG(200,0,,,,\"PORTAGG\")":63.370253164557,"EWQ^FMA_PCT_ABOVE_MAVG(200,0,,,,\"PORTAGG\")":54.8387096774194,"EWL^FG_TOTAL_RETURNC(0,-1AM)":5.3688526,"REFCHMPR-FDS^(SUBARRAY(NOT_NA(NO_REPEAT_F(FG_YIELD(NOW,-10AY,D))),0,1)-SUBARRAY(NOT_NA(NO_REPEAT_F(FG_YIELD(NOW,-10AY,D))),1,1))*100":-25.0,"TRYGB10Y-FDS^PCTCHG(FG_YIELD(0,,,,\"YTM\"),FG_YIELD(-1AM,,,,\"YTM\"))":2.4294653,"TRYCH10Y-FDS^FG_YIELD_NAME":"Treasury - Switzerland Benchmark Bond 10Y","VWO^FG_PE_NTM(0,,,90,0)":12.8715583279925,"EWN^FMA_PE(NTMA,0,,,\"PORTAGG\",\"MEANR\")":15.0457045214013,"EWU^FMA_PE(NTMA,0,,,\"PORTAGG\",\"MEANR\")":11.763494066972,"EWC^JULIAN(FMA_DIV_YLD(NTMA,NOW,NOW,M,\"PORTAGG\",\"MEANR\").DATES)":45534,"VWO^FG_TOTAL_RETURNC(0,-6AM)":7.860267,"EWA^FMA_RBICS_REV_CURRENT(30, LOC, \"PORTAGG\")":43.4940120023798,"TRYCH10Y-FDS^PCTCHG(FG_YIELD(0,,,,\"YTM\"),FG_YIELD(-3AM,,,,\"YTM\"))":-43.82566,"VWO^JULIAN(FMA_DIV_YLD(NTMA,NOW,NOW,M,\"PORTAGG\",\"MEANR\").DATES)":45504,"EWN^JULIAN(FMA_DIV_YLD(NTMA,NOW,NOW,M,\"PORTAGG\",\"MEANR\").DATES)":45534,"EWA^FMA_EVAL_EBIT(LTMA,NOW,NOW,M,\"PORTAGG\",\"MEANR\")":12.8719812085063,"EWI^FG_TOTAL_RETURNC(0,-12AM)":25.646687,"EWA^P_PRICE(0)/P_PRICE_HIGH_PR(0,,,,,,\"PRICE\",\"INTRA\",\"52W\")":0.9782027,"VGK^FMA_COS_DOWN(\"EPS\",\"1M\",+1,0,,,\"PORTAGG\",\"MEANR\")":600.0,"EWC^SIZE(FG_CONSTITUENTS)":88,"EWC^FMA_RBICS_REV_CURRENT(30, LOC, \"PORTAGG\")":40.9197765683474,"TRYJP10Y-FDS^FG_YIELD(0,,,,\"YTM\")":0.8747,"VWO^FG_PE(0)":15.1498807611602,"EWN^FMA_PE(LTM,0,,,\"PORTAGG\",\"MEANR\")":21.6471120694046,"EWU^FMA_PE(LTM,0,,,\"PORTAGG\",\"MEANR\")":14.3861037947958,"USO^FG_TOTAL_RETURNC(0,-6AM)":-4.8468294,"VWO^FG_TOTAL_RETURNC(0,-3AM)":2.1464586,"EWL^PERCENT_CHANGE(FMA_EPS(+1,0,,,,\"PORTAGG\",\"MEAN\"),FMA_EPS(+1,-3AM,,,,\"PORTAGG\",\"MEAN\"))":1.91075282820902,"EWQ^FMA_PE(NTMA,0,,,\"PORTAGG\",\"MEANR\")":13.8107277592741,"EWL^FMA_PE(NTMA,0,,,\"PORTAGG\",\"MEANR\")":17.7074483151675,"SPY^FMA_EVAL_EBIT(LTMA,NOW,NOW,M,\"PORTAGG\",\"MEANR\")":21.055415598787,"EWJ^FMA_EVAL_EBIT(LTMA,NOW,NOW,M,\"PORTAGG\",\"MEANR\")":17.0831374567398,"QQQ^FG_TOTAL_RETURNC(0,-6AM)":6.039691,"EWC^FG_ROE(0)":10.9075297681555,"EWJ^FG_FCF_YIELD_NTM(0)":3.95047120159339,"REFAUCASH-FDS^FG_YIELD(NOW,,,0)":4.35,"CC_IT^IMF_IFS_RCPI_Q(0)":0.80847347,"EWD^FMA_PE(LTM,0,,,\"PORTAGG\",\"MEANR\")":14.5485100890008,"NI-FDS^FG_PRICE_CHANGE(0,-6AM)":-10.3977272727273,"EWQ^FG_PRICE_MAVG(0,,,,60)":38.650665,"EWI^P_PRICE(0)/P_PRICE_LOW_PR(0,,,,,,\"PRICE\",\"INTRA\",\"52W\")-1":0.31828368,"EWA^FG_TOTAL_RETURNC(0,-6AM)":8.887053,"VGK^FMA_COS_UP(\"EPS\",\"1M\",+1,0,,,\"PORTAGG\",\"MEANR\")":427.0,"EWC^FMA_COS_DOWN(\"EPS\",\"1M\",+1,0,,,\"PORTAGG\",\"MEANR\")":36.0,"REFCHMPR-FDS^FG_YIELD(NOW,,,0)":1.25,"EWU^JULIAN(FMA_DIV_YLD(NTMA,NOW,NOW,M,\"PORTAGG\",\"MEANR\").DATES)":45534,"VWO^FG_TOTAL_RETURNC(0,-1AM)":5.34606,"REFAUCASH-FDS^(SUBARRAY(NOT_NA(NO_REPEAT_F(FG_YIELD(NOW,-10AY,D))),0,1)-SUBARRAY(NOT_NA(NO_REPEAT_F(FG_YIELD(NOW,-10AY,D))),1,1))*100":25.0,"NI-FDS^FG_PRICE_CHANGE(0,-3AM)":-14.0130861504907,"EWQ^FG_PRICE_MAVG(0,,,,30)":38.614666,"SPY^PERCENT_CHANGE(FMA_EPS(+1,0,,,,\"PORTAGG\",\"MEAN\"),FMA_EPS(+1,-3AM,,,,\"PORTAGG\",\"MEAN\"))":-0.787619101357957,"EWI^P_PRICE(0)/P_PRICE_HIGH_PR(0,,,,,,\"PRICE\",\"INTRA\",\"52W\")":0.97155195,"EWL^PERCENT_CHANGE(FMA_EPS(+1,0,,,,\"PORTAGG\",\"MEAN\"),FMA_EPS(+1,-1AM,,,,\"PORTAGG\",\"MEAN\"))":1.50507434192941,"EWA^FG_TOTAL_RETURNC(0,-3AM)":4.522848,"EWI^SIZE(FG_CONSTITUENTS)":26,"EWC^FMA_COS_UP(\"EPS\",\"1M\",+1,0,,,\"PORTAGG\",\"MEANR\")":37.0,"ENZL^FMA_RBICS_REV_CURRENT(30, LOC, \"PORTAGG\")":14.6363346162214,"REFCHMPR-FDS^PROPER_NAME(0,,,\"SECURITY\",\"NAME\")":"Swiss Policy Rate - Sight Deposit Rate","VGK^FMA_EVAL_EBIT(LTMA,NOW,NOW,M,\"PORTAGG\",\"MEANR\")":13.3455134467883,"EWQ^FMA_EVAL_EBIT(LTMA,NOW,NOW,M,\"PORTAGG\",\"MEANR\")":13.3514213712857,"EWL^FMA_EVAL_EBIT(LTMA,NOW,NOW,M,\"PORTAGG\",\"MEANR\")":17.1057015885552,"DBA^FG_TOTAL_RETURNC(0,-6AM)":10.365021,"VGK^FG_PE(0)":14.437632726677,"EWQ^FMA_COS_UP(\"EPS\",\"1M\",+1,0,,,\"PORTAGG\",\"MEANR\")":22.0,"TRYNZ10Y-FDS^PCTCHG(FG_YIELD(0,,,,\"YTM\"),FG_YIELD(-1AM,,,,\"YTM\"))":0.76988006,"TRYSE10Y-FDS^FG_YIELD(0,,,,\"YTM\")":2.013,"TRYSE10Y-FDS^FG_YIELD_NAME":"Sweden Benchmark Bond - 10 Year","SPY^FG_PRICE_MAVG(0,,,,200)":513.0097,"EWI^FG_TOTAL_RETURNC(0,-6AM)":8.429516,"EWL^FMA_PCT_ABOVE_MAVG(200,0,,,,\"PORTAGG\")":67.3913043478261,"EWA^FG_TOTAL_RETURNC(0,-1AM)":10.2111225,"EWI^FMA_COS_DOWN(\"EPS\",\"1M\",+1,0,,,\"PORTAGG\",\"MEANR\")":6.0,"EWA^SIZE(FG_CONSTITUENTS)":58,"EWI^FG_ROE(0)":13.0531191353899,"REFJPTON-FDS^(SUBARRAY(NOT_NA(NO_REPEAT_F(FG_YIELD(NOW,-10AY,D))),0,1)-SUBARRAY(NOT_NA(NO_REPEAT_F(FG_YIELD(NOW,-10AY,D))),1,1))*100":15.0,"TRYCH10Y-FDS^PCTCHG(FG_YIELD(0,,,,\"YTM\"),FG_YIELD(-1AM,,,,\"YTM\"))":20.51948,"TRYDE10Y-FDS^FG_YIELD(0,,,,\"YTM\")":2.211,"VGK^FMA_EVAL_EBITDA(NTMA,0,,,\"PORTAGG\",\"MEANR\")":8.86087217464255,"EWQ^FMA_EVAL_EBITDA(NTMA,0,,,\"PORTAGG\",\"MEANR\")":9.18115419102008,"EWL^FMA_EVAL_EBITDA(NTMA,0,,,\"PORTAGG\",\"MEANR\")":13.5239476242679,"EWA^FMA_EVAL_EBITDA(NTMA,0,,,\"PORTAGG\",\"MEANR\")":8.85583141819274,"USO^FG_TOTAL_RETURNC(0,-1AM)":-4.5479417,"EWA^PERCENT_CHANGE(FMA_EPS(+1,0,,,,\"PORTAGG\",\"MEAN\"),FMA_EPS(+1,-3AM,,,,\"PORTAGG\",\"MEAN\"))":-4.52977774750212,"EWD^FG_ROE(0)":17.0085049956076,"REFJPTON-FDS^FG_YIELD(NOW,,,0)":0.25,"TRYJP10Y-FDS^PCTCHG(FG_YIELD(0,,,,\"YTM\"),FG_YIELD(-3AM,,,,\"YTM\"))":-11.637538,"VGK^FG_FCF_YIELD_NTM(0)":5.28264007108361,"EWQ^FG_FCF_YIELD_NTM(0)":5.86396058113471,"EWA^FG_FCF_YIELD_NTM(0)":4.81169231770007,"REFSEREPO-FDS^(SUBARRAY(NOT_NA(NO_REPEAT_F(FG_YIELD(NOW,-10AY,D))),0,1)-SUBARRAY(NOT_NA(NO_REPEAT_F(FG_YIELD(NOW,-10AY,D))),1,1))*100":-25.0,"TRYNZ10Y-FDS^PCTCHG(FG_YIELD(0,,,,\"YTM\"),FG_YIELD(-3AM,,,,\"YTM\"))":-10.383415,"SPY^FMA_EVAL_EBITDA(NTMA,0,,,\"PORTAGG\",\"MEANR\")":14.2135077446945,"ENZL^FG_FCF_YIELD_NTM(0)":0.863451395466044,"REFSEREPO-FDS^FG_YIELD(NOW,,,0)":3.5,"EWG^FMA_EVAL_EBIT(LTMA,NOW,NOW,M,\"PORTAGG\",\"MEANR\")":13.8686104794778,"TRYNL10Y-FDS^FG_YIELD(0,,,,\"YTM\")":2.503,"SPY^FG_PRICE_MAVG(0,,,,30)":546.5733,"EWI^FMA_COS_UP(\"EPS\",\"1M\",+1,0,,,\"PORTAGG\",\"MEANR\")":10.0,"EWA^FMA_COS_DOWN(\"EPS\",\"1M\",+1,0,,,\"PORTAGG\",\"MEANR\")":34.0,"EWL^FG_FCF_YIELD_NTM(0)":4.64716626764819,"DBA^P_PRICE(0)/P_PRICE_HIGH_PR(0,,,USD,,,\"PRICE\",\"INTRA\",\"52W\")":0.9205037,"EWA^FMA_DIV_YLD(NTMA,NOW,NOW,M,\"PORTAGG\",\"MEANR\")":3.70422940125545,"PLATI-FDS^FG_PRICE_CHANGE(0,-3AM)":-6.03621730382293,"QQQ^FG_PRICE(0)":461.04,"EWI^FG_TOTAL_RETURNC(0,-3AM)":0.86791515,"EWA^PERCENT_CHANGE(FMA_EPS(+1,0,,,,\"PORTAGG\",\"MEAN\"),FMA_EPS(+1,-1AM,,,,\"PORTAGG\",\"MEAN\"))":1.4013708680295,"EWD^SIZE(FG_CONSTITUENTS)":46,"EWA^FMA_COS_UP(\"EPS\",\"1M\",+1,0,,,\"PORTAGG\",\"MEANR\")":21.0,"EWN^FG_ROE(0)":10.9631530066866,"REFJPTON-FDS^PROPER_NAME(0,,,\"SECURITY\",\"NAME\")":"Japan Policy Rate","TRYJP10Y-FDS^PCTCHG(FG_YIELD(0,,,,\"YTM\"),FG_YIELD(-1AM,,,,\"YTM\"))":8.335401,"VGK^FMA_DIV_YLD(NTMA,NOW,NOW,M,\"PORTAGG\",\"MEANR\")":3.47571189314492,"EWQ^FMA_DIV_YLD(NTMA,NOW,NOW,M,\"PORTAGG\",\"MEANR\")":3.34592565905423,"EWL^FMA_DIV_YLD(NTMA,NOW,NOW,M,\"PORTAGG\",\"MEANR\")":3.0847125341828,"ENZL^FG_TOTAL_RETURNC(0,-12AM)":14.36646,"EWD^FMA_COS_UP(\"EPS\",\"1M\",+1,0,,,\"PORTAGG\",\"MEANR\")":16.0,"SPY^FG_ROE(0)":18.6058475180387,"DBA^FG_TOTAL_RETURNC(0,-1AM)":4.0356755,"EWI^FMA_EVAL_EBITDA(NTMA,0,,,\"PORTAGG\",\"MEANR\")":7.26899540754024,"ENZL^FMA_DIV_YLD(NTMA,NOW,NOW,M,\"PORTAGG\",\"MEANR\")":2.51392724535129,"QQQ^FMA_EVAL_EBIT(LTMA,NOW,NOW,M,\"PORTAGG\",\"MEANR\")":24.781383239829,"EWG^FMA_PE(LTM,0,,,\"PORTAGG\",\"MEANR\")":15.4348674303045,"CPALM-FDS^FG_PRICE_CHANGE(0,-6AM)":-0.691528772536432,"EWU^FG_PRICE_MAVG(0,,,,200)":34.28865,"ENZL^FMA_COS_DOWN(\"EPS\",\"1M\",+1,0,,,\"PORTAGG\",\"MEANR\")":8.0,"EWA^FMA_PE(NTMA,0,,,\"PORTAGG\",\"MEANR\")":17.959583939481,"UUP^FG_TOTAL_RETURNC(0,-1AM)":-0.9503722,"VGK^P_PRICE(0)/P_PRICE_HIGH_PR(0,,,USD,,,\"PRICE\",\"INTRA\",\"52W\")":0.973984,"EWD^FMA_DIV_YLD(NTMA,NOW,NOW,M,\"PORTAGG\",\"MEANR\")":3.20494310472097,"EWG^FMA_DIV_YLD(NTMA,NOW,NOW,M,\"PORTAGG\",\"MEANR\")":3.33287580676576,"EWL^FMA_COS_UP(\"EPS\",\"1M\",+1,0,,,\"PORTAGG\",\"MEANR\")":22.0,"CPALM-FDS^FG_PRICE_CHANGE(0,-3AM)":3.95553257497414,"EWU^FG_PRICE_MAVG(0,,,,60)":35.795,"EWJ^PERCENT_CHANGE(FMA_EPS(+1,0,,,,\"PORTAGG\",\"MEAN\"),FMA_EPS(+1,-3AM,,,,\"PORTAGG\",\"MEAN\"))":7.17297995946459,"EWI^FG_TOTAL_RETURNC(0,-1AM)":9.036482,"ENZL^P_PRICE(0)/P_PRICE_HIGH_PR(0,,,,,,\"PRICE\",\"INTRA\",\"52W\")":0.9985966,"EWN^FMA_COS_DOWN(\"EPS\",\"1M\",+1,0,,,\"PORTAGG\",\"MEANR\")":16.0,"EWU^FG_ROE(0)":13.8381827666632,"REFEUREFI-FDS^PROPER_NAME(0,,,\"SECURITY\",\"NAME\")":"Eurozone Main Refinancing Operations Minimum Bid Rate","TRYDE10Y-FDS^PCTCHG(FG_YIELD(0,,,,\"YTM\"),FG_YIELD(-1AM,,,,\"YTM\"))":2.5510235,"TRYCA10Y-FDS^FG_YIELD_NAME":"Canada Benchmark Bond - 10 Year","VGK^FG_PE_NTM(0,,,90,0)":13.3761982984558,"EWQ^FMA_PE(LTM,0,,,\"PORTAGG\",\"MEANR\")":17.0908593096816,"EWL^FMA_PE(LTM,0,,,\"PORTAGG\",\"MEANR\")":22.2821715126029,"EWA^FMA_PE(LTM,0,,,\"PORTAGG\",\"MEANR\")":19.4258069775183,"DBA^FG_TOTAL_RETURNC(0,-3AM)":-2.8945267,"EWL^JULIAN(FMA_DIV_YLD(NTMA,NOW,NOW,M,\"PORTAGG\",\"MEANR\").DATES)":45534,"EWA^JULIAN(FMA_DIV_YLD(NTMA,NOW,NOW,M,\"PORTAGG\",\"MEANR\").DATES)":45534,"TRYAU10Y-FDS^PCTCHG(FG_YIELD(0,,,,\"YTM\"),FG_YIELD(-3AM,,,,\"YTM\"))":-7.534734,"EWI^FMA_EVAL_EBIT(LTMA,NOW,NOW,M,\"PORTAGG\",\"MEANR\")":11.4168396123467,"EWJ^FMA_DIV_YLD(NTMA,NOW,NOW,M,\"PORTAGG\",\"MEANR\")":2.37519094492877,"QQQ^FG_TOTAL_RETURNC(0,-1AM)":5.896139,"QQQ^FMA_DIV_YLD(NTMA,NOW,NOW,M,\"PORTAGG\",\"MEANR\")":0.835811280943242,"GLD^FG_TOTAL_RETURNC(0,-6AM)":17.830515,"CPALM-FDS^FG_PRICE_CHANGE(0,-1AM)":2.31552162849873,"EWU^FG_PRICE(0)":36.88,"EWJ^PERCENT_CHANGE(FMA_EPS(+1,0,,,,\"PORTAGG\",\"MEAN\"),FMA_EPS(+1,-1AM,,,,\"PORTAGG\",\"MEAN\"))":-7.48963983273666,"EWI^PERCENT_CHANGE(FMA_EPS(+1,0,,,,\"PORTAGG\",\"MEAN\"),FMA_EPS(+1,-3AM,,,,\"PORTAGG\",\"MEAN\"))":-5.87529439421303,"ENZL^FG_TOTAL_RETURNC(0,-6AM)":11.48752,"EWN^FMA_COS_UP(\"EPS\",\"1M\",+1,0,,,\"PORTAGG\",\"MEANR\")":20.0,"EWL^FG_ROE(0)":19.3005233973266,"REFCATARG-FDS^(SUBARRAY(NOT_NA(NO_REPEAT_F(FG_YIELD(NOW,-10AY,D))),0,1)-SUBARRAY(NOT_NA(NO_REPEAT_F(FG_YIELD(NOW,-10AY,D))),1,1))*100":-25.0,"TRYCA10Y-FDS^PCTCHG(FG_YIELD(0,,,,\"YTM\"),FG_YIELD(-3AM,,,,\"YTM\"))":-12.277649,"TRYAU10Y-FDS^FG_YIELD(0,,,,\"YTM\")":3.927,"EWQ^JULIAN(FMA_DIV_YLD(NTMA,NOW,NOW,M,\"PORTAGG\",\"MEANR\").DATES)":45534,"CC_JP^IMF_IFS_RCPI_Q(0)":2.7266946,"EWI^FMA_PCT_ABOVE_MAVG(200,0,,,,\"PORTAGG\")":64.0,"QQQ^P_PRICE(0)/P_PRICE_LOW_PR(0,,,,,,\"PRICE\",\"INTRA\",\"52W\")-1":0.34669197,"EWJ^FMA_PCT_ABOVE_MAVG(200,0,,,,\"PORTAGG\")":54.4117647058823,"ENZL^FG_TOTAL_RETURNC(0,-3AM)":4.948616,"EWQ^SIZE(FG_CONSTITUENTS)":61,"EWJ^FG_ROE(0)":9.35286613277184,"EWL^FG_PRICE_MAVG(0,,,,200)":47.9582,"EWD^FG_TOTAL_RETURNC(0,-12AM)":27.051222,"QQQ^P_PRICE(0)/P_PRICE_HIGH_PR(0,,,,,,\"PRICE\",\"INTRA\",\"52W\")":0.915634,"EWG^FG_TOTAL_RETURNC(0,-12AM)":21.133923,"ENZL^FG_TOTAL_RETURNC(0,-1AM)":10.81202,"EWQ^FMA_COS_DOWN(\"EPS\",\"1M\",+1,0,,,\"PORTAGG\",\"MEANR\")":27.0,"EWG^FG_ROE(0)":10.7729247077161,"REFCATARG-FDS^PROPER_NAME(0,,,\"SECURITY\",\"NAME\")":"Canada Target Rate","TRYAU10Y-FDS^PCTCHG(FG_YIELD(0,,,,\"YTM\"),FG_YIELD(-1AM,,,,\"YTM\"))":-3.0848963,"TRYNZ10Y-FDS^FG_YIELD(0,,,,\"YTM\")":4.1885,"VGK^JULIAN(FMA_DIV_YLD(NTMA,NOW,NOW,M,\"PORTAGG\",\"MEANR\").DATES)":45504,"EWJ^FMA_EVAL_EBITDA(NTMA,0,,,\"PORTAGG\",\"MEANR\")":10.0349147031089,"ENZL^FMA_EVAL_EBITDA(NTMA,0,,,\"PORTAGG\",\"MEANR\")":12.6675711213606,"QQQ^FG_TOTAL_RETURNC(0,-3AM)":-0.3773749,"W-FDS^FG_PRICE_CHANGE(0,-3AM)":-13.2586006957866,"EWD^P_PRICE(0)/P_PRICE_LOW_PR(0,,,,,,\"PRICE\",\"INTRA\",\"52W\")-1":0.32084084,"EWG^P_PRICE(0)/P_PRICE_LOW_PR(0,,,,,,\"PRICE\",\"INTRA\",\"52W\")-1":0.30580842,"ENZL^PERCENT_CHANGE(FMA_EPS(+1,0,,,,\"PORTAGG\",\"MEAN\"),FMA_EPS(+1,-3AM,,,,\"PORTAGG\",\"MEAN\"))":-5.95379592078724,"CC_SE^IMF_IFS_RCPI_Q(0)":3.39215,"ENZL^FMA_PE(NTMA,0,,,\"PORTAGG\",\"MEANR\")":26.9675453654667,"CC_DE^IMF_IFS_RCPI_Q(0)":2.2863681,"BRENT-FDS^FG_PRICE_CHANGE(0,-6AM)":0.0,"EWL^FG_PRICE_MAVG(0,,,,60)":49.90867,"URTH^FG_TOTAL_RETURNC(0,-12AM)":21.936249,"EWD^FG_TOTAL_RETURNC(0,-1AM)":7.2222233,"EWG^P_PRICE(0)/P_PRICE_HIGH_PR(0,,,,,,\"PRICE\",\"INTRA\",\"52W\")":0.98511326,"ENZL^PERCENT_CHANGE(FMA_EPS(+1,0,,,,\"PORTAGG\",\"MEAN\"),FMA_EPS(+1,-1AM,,,,\"PORTAGG\",\"MEAN\"))":1.44650840599235,"SPY^SIZE(FG_CONSTITUENTS)":503,"EWA^FG_ROE(0)":12.6181421006384,"GLD^P_PRICE(0)/P_PRICE_HIGH_PR(0,,,USD,,,\"PRICE\",\"INTRA\",\"52W\")":0.99290633,"QQQ^FMA_PE(LTM,0,,,\"PORTAGG\",\"MEANR\")":33.9090413039807,"BRENT-FDS^FG_PRICE_CHANGE(0,-3AM)":0.0,"EWL^FG_PRICE_MAVG(0,,,,30)":50.840332,"URTH^P_PRICE(0)/P_PRICE_LOW_PR(0,,,,,,\"PRICE\",\"INTRA\",\"52W\")-1":0.30941594,"EWD^PERCENT_CHANGE(FMA_EPS(+1,0,,,,\"PORTAGG\",\"MEAN\"),FMA_EPS(+1,-3AM,,,,\"PORTAGG\",\"MEAN\"))":-6.27307039353762,"REFAUCASH-FDS^PROPER_NAME(0,,,\"SECURITY\",\"NAME\")":"Australia Target Cash Rate","EWI^FG_FCF_YIELD_NTM(0)":5.30046317301631,"BRENT-FDS^FG_PRICE_CHANGE(0,-1AM)":0.0,"EWJ^FG_PRICE_MAVG(0,,,,200)":67.5858,"URTH^FG_TOTAL_RETURNC(0,-6AM)":7.9444647,"EWD^PERCENT_CHANGE(FMA_EPS(+1,0,,,,\"PORTAGG\",\"MEAN\"),FMA_EPS(+1,-1AM,,,,\"PORTAGG\",\"MEAN\"))":-0.0208055841164892,"QQQ^PERCENT_CHANGE(FMA_EPS(+1,0,,,,\"PORTAGG\",\"MEAN\"),FMA_EPS(+1,-3AM,,,,\"PORTAGG\",\"MEAN\"))":-2.72843140711329,"EWG^FG_TOTAL_RETURNC(0,-6AM)":7.954669,"ENZL^FMA_PCT_ABOVE_MAVG(200,0,,,,\"PORTAGG\")":35.7142857142857,"SPY^FMA_COS_DOWN(\"EPS\",\"1M\",+1,0,,,\"PORTAGG\",\"MEANR\")":149.0,"ENZL^FG_ROE(0)":3.51387626668944,"REFSEREPO-FDS^PROPER_NAME(0,,,\"SECURITY\",\"NAME\")":"Sweden Repo Rate","REFNZOCR-FDS^(SUBARRAY(NOT_NA(NO_REPEAT_F(FG_YIELD(NOW,-10AY,D))),0,1)-SUBARRAY(NOT_NA(NO_REPEAT_F(FG_YIELD(NOW,-10AY,D))),1,1))*100":-25.0,"CC_NL^IMF_IFS_RCPI_Q(0)":2.888117,"EWI^FMA_DIV_YLD(NTMA,NOW,NOW,M,\"PORTAGG\",\"MEANR\")":5.27575321771592,"SPY^FMA_DIV_YLD(NTMA,NOW,NOW,M,\"PORTAGG\",\"MEANR\")":1.37396147725107,"ENZL^FMA_PE(LTM,0,,,\"PORTAGG\",\"MEANR\")":48.9424143266385,"EWJ^FMA_PE(LTM,0,,,\"PORTAGG\",\"MEANR\")":17.5895208462931,"EWJ^JULIAN(FMA_DIV_YLD(NTMA,NOW,NOW,M,\"PORTAGG\",\"MEANR\").DATES)":45534,"UUP^FG_TOTAL_RETURNC(0,-3AM)":-1.5050769,"TRYNL10Y-FDS^FG_YIELD_NAME":"Netherlands Benchmark Bond - 10 Year","REFNZOCR-FDS^PROPER_NAME(0,,,\"SECURITY\",\"NAME\")":"New Zealand Official Cash Rate","TRYFR10Y-FDS^FG_YIELD(0,,,,\"YTM\")":2.927,"EWJ^FG_PRICE_MAVG(0,,,,60)":68.81033,"URTH^FG_TOTAL_RETURNC(0,-3AM)":2.6116133,"EWD^FMA_PCT_ABOVE_MAVG(200,0,,,,\"PORTAGG\")":68.1818181818182,"TRYIT10Y-FDS^FG_YIELD(0,,,,\"YTM\")":3.566,"CC_FR^IMF_IFS_RCPI_Q(0)":2.2093682,"EWI^FMA_PE(NTMA,0,,,\"PORTAGG\",\"MEANR\")":9.98276272410465,"SPY^FMA_PE(NTMA,0,,,\"PORTAGG\",\"MEANR\")":20.7598960917396,"ENZL^JULIAN(FMA_DIV_YLD(NTMA,NOW,NOW,M,\"PORTAGG\",\"MEANR\").DATES)":45534,"UUP^FG_TOTAL_RETURNC(0,-6AM)":0.46411753,"EWJ^P_PRICE(0)/P_PRICE_HIGH_PR(0,,,USD,,,\"PRICE\",\"INTRA\",\"52W\")":0.9758729,"SPY^JULIAN(FMA_DIV_YLD(NTMA,NOW,NOW,M,\"PORTAGG\",\"MEANR\").DATES)":45534,"COPP-FDS^MAX(FG_PRICE(0,-5AY))":5.119,"EWJ^FG_PRICE_MAVG(0,,,,30)":68.708336,"URTH^FG_TOTAL_RETURNC(0,-1AM)":6.760025,"EWN^FG_TOTAL_RETURNC(0,-12AM)":22.169054,"QQQ^PERCENT_CHANGE(FMA_EPS(+1,0,,,,\"PORTAGG\",\"MEAN\"),FMA_EPS(+1,-1AM,,,,\"PORTAGG\",\"MEAN\"))":-1.38639509763425,"EWG^FG_TOTAL_RETURNC(0,-3AM)":2.4031043,"FXI^SIZE(FG_CONSTITUENTS)":52,"SPY^FMA_COS_UP(\"EPS\",\"1M\",+1,0,,,\"PORTAGG\",\"MEANR\")":194.0,"TRYIT10Y-FDS^FG_YIELD_NAME":"Italy Benchmark Bond - 10 Year","REFNZOCR-FDS^FG_YIELD(NOW,,,0)":5.25,"CC_US^IMF_IFS_RCPI_Q(0)":3.19889,"EWI^FMA_PE(LTM,0,,,\"PORTAGG\",\"MEANR\")":11.4693981881153,"SPY^FMA_PE(LTM,0,,,\"PORTAGG\",\"MEANR\")":25.7883234443925,"EWD^FG_FCF_YIELD_NTM(0)":5.05042862696863,"EWQ^FMA_RBICS_REV_CURRENT(30, LOC, \"PORTAGG\")":11.5988441524133,"EWG^FG_PRICE(0)":32.26,"VWO^P_PRICE(0)/P_PRICE_LOW_PR(0,,,,,,\"PRICE\",\"INTRA\",\"52W\")-1":0.17848074,"EWN^P_PRICE(0)/P_PRICE_LOW_PR(0,,,,,,\"PRICE\",\"INTRA\",\"52W\")-1":0.34306967,"EWG^FG_TOTAL_RETURNC(0,-1AM)":9.133959,"FXI^FMA_COS_DOWN(\"EPS\",\"1M\",+1,0,,,\"PORTAGG\",\"MEANR\")":21.0,"QQQ^SIZE(FG_CONSTITUENTS)":102,"EWI^JULIAN(FMA_DIV_YLD(NTMA,NOW,NOW,M,\"PORTAGG\",\"MEANR\").DATES)":45534,"EWG^FMA_PE(NTMA,0,,,\"PORTAGG\",\"MEANR\")":12.1168514853677,"COPP-FDS^FG_PRICE_CHANGE(0,-3AM)":-11.7328715228921,"EWC^FG_PRICE_MAVG(0,,,,200)":37.274,"VWO^P_PRICE(0)/P_PRICE_HIGH_PR(0,,,,,,\"PRICE\",\"INTRA\",\"52W\")":0.96533626,"QQQ^FMA_PCT_ABOVE_MAVG(200,0,,,,\"PORTAGG\")":57.843137254902,"EWG^PERCENT_CHANGE(FMA_EPS(+1,0,,,,\"PORTAGG\",\"MEAN\"),FMA_EPS(+1,-3AM,,,,\"PORTAGG\",\"MEAN\"))":-2.52250310383469,"FXI^FMA_COS_UP(\"EPS\",\"1M\",+1,0,,,\"PORTAGG\",\"MEANR\")":25.0,"QQQ^FMA_COS_DOWN(\"EPS\",\"1M\",+1,0,,,\"PORTAGG\",\"MEANR\")":32.0,"TIOS-FDS^FG_PRICE_CHANGE(0,-6AM)":-21.435332587557,"EWC^FG_PRICE_MAVG(0,,,,60)":38.209667,"EWN^P_PRICE(0)/P_PRICE_HIGH_PR(0,,,,,,\"PRICE\",\"INTRA\",\"52W\")":0.91910243,"EWU^FG_TOTAL_RETURNC(0,-12AM)":21.235107,"EWG^PERCENT_CHANGE(FMA_EPS(+1,0,,,,\"PORTAGG\",\"MEAN\"),FMA_EPS(+1,-1AM,,,,\"PORTAGG\",\"MEAN\"))":1.01102282841356,"QQQ^FMA_COS_UP(\"EPS\",\"1M\",+1,0,,,\"PORTAGG\",\"MEANR\")":43.0,"TRYFR10Y-FDS^FG_YIELD_NAME":"France Benchmark Bond - 10 Year","TIOS-FDS^FG_PRICE_CHANGE(0,-3AM)":-14.6888432068772,"EWC^FG_PRICE(0)":39.78,"EWU^P_PRICE(0)/P_PRICE_LOW_PR(0,,,,,,\"PRICE\",\"INTRA\",\"52W\")-1":0.22362316,"EWG^FMA_PCT_ABOVE_MAVG(200,0,,,,\"PORTAGG\")":56.8965517241379,"EWU^SIZE(FG_CONSTITUENTS)":79,"EWG^FG_FCF_YIELD_NTM(0)":5.74996330097924,"TIOS-FDS^FG_PRICE_CHANGE(0,-1AM)":-12.363217508159,"EWN^FG_TOTAL_RETURNC(0,-6AM)":3.116846,"EWU^P_PRICE(0)/P_PRICE_HIGH_PR(0,,,,,,\"PRICE\",\"INTRA\",\"52W\")":0.9787686,"EWC^FG_TOTAL_RETURNC(0,-12AM)":17.641008,"EWU^FMA_COS_DOWN(\"EPS\",\"1M\",+1,0,,,\"PORTAGG\",\"MEANR\")":39.0,"TRYSE10Y-FDS^PCTCHG(FG_YIELD(0,,,,\"YTM\"),FG_YIELD(-3AM,,,,\"YTM\"))":-13.3448105,"EWA^FG_PRICE_MAVG(0,,,,200)":24.1675,"FXI^FG_TOTAL_RETURNC(0,-12AM)":-3.6539912,"EWN^FG_TOTAL_RETURNC(0,-3AM)":-6.0071526,"EWU^FG_TOTAL_RETURNC(0,-6AM)":14.606023,"EWC^P_PRICE(0)/P_PRICE_HIGH_PR(0,,,,,,\"PRICE\",\"INTRA\",\"52W\")":0.98197246,"EWL^SIZE(FG_CONSTITUENTS)":47,"EWD^FMA_RBICS_REV_CURRENT(30, LOC, \"PORTAGG\")":27.3013128847698,"TRYSE10Y-FDS^PCTCHG(FG_YIELD(0,,,,\"YTM\"),FG_YIELD(-1AM,,,,\"YTM\"))":6.2829967,"EWD^FMA_PE(NTMA,0,,,\"PORTAGG\",\"MEANR\")":16.2232660972099,"QQQ^FMA_PE(NTMA,0,,,\"PORTAGG\",\"MEANR\")":25.2998487917467,"FXI^FG_TOTAL_RETURNC(0,-1AM)":3.276062,"VWO^PERCENT_CHANGE(FMA_EPS(+1,0,,,,\"PORTAGG\",\"MEAN\"),FMA_EPS(+1,-3AM,,,,\"PORTAGG\",\"MEAN\"))":-1.44339518852713,"EWN^PERCENT_CHANGE(FMA_EPS(+1,0,,,,\"PORTAGG\",\"MEAN\"),FMA_EPS(+1,-3AM,,,,\"PORTAGG\",\"MEAN\"))":-0.173407421757467,"EWU^FG_TOTAL_RETURNC(0,-3AM)":3.7875772,"EWC^FG_TOTAL_RETURNC(0,-3AM)":6.1222196,"URTH^SIZE(FG_CONSTITUENTS)":1412,"EWI^FG_PRICE_MAVG(0,,,,200)":36.0161,"EWA^FG_PRICE_MAVG(0,,,,60)":24.8015,"FXI^PERCENT_CHANGE(FMA_EPS(+1,0,,,,\"PORTAGG\",\"MEAN\"),FMA_EPS(+1,-3AM,,,,\"PORTAGG\",\"MEAN\"))":6.25670028047774,"EWN^PERCENT_CHANGE(FMA_EPS(+1,0,,,,\"PORTAGG\",\"MEAN\"),FMA_EPS(+1,-1AM,,,,\"PORTAGG\",\"MEAN\"))":0.414469471997438,"EWU^FMA_PCT_ABOVE_MAVG(200,0,,,,\"PORTAGG\")":67.5,"EWC^FG_TOTAL_RETURNC(0,-1AM)":8.926606,"URTH^FMA_COS_DOWN(\"EPS\",\"1M\",+1,0,,,\"PORTAGG\",\"MEANR\")":521.0,"SPY^FMA_RBICS_REV_CURRENT(30, LOC, \"PORTAGG\")":12.8044634335907,"TRYFR10Y-FDS^PCTCHG(FG_YIELD(0,,,,\"YTM\"),FG_YIELD(-3AM,,,,\"YTM\"))":-2.2704453,"CC_CA^IMF_IFS_RCPI_Q(0)":2.7411842,"QQQ^JULIAN(FMA_DIV_YLD(NTMA,NOW,NOW,M,\"PORTAGG\",\"MEANR\").DATES)":45534,"EWG^JULIAN(FMA_DIV_YLD(NTMA,NOW,NOW,M,\"PORTAGG\",\"MEANR\").DATES)":45534,"TLT^P_PRICE(0)/P_PRICE_HIGH_PR(0,,,USD,,,\"PRICE\",\"INTRA\",\"52W\")":0.9900567,"GLD^FG_TOTAL_RETURNC(0,-1AM)":4.436362,"EWJ^FMA_PE(NTMA,0,,,\"PORTAGG\",\"MEANR\")":14.6150528713585,"TRYIT10Y-FDS^PCTCHG(FG_YIELD(0,,,,\"YTM\"),FG_YIELD(-1AM,,,,\"YTM\"))":-3.176761,"DUMMY^ECON_DATE(45510,,, 'MM/YYYY')":"08/2024","DUMMY^ECON_DATE(45418,,, 'MM/YYYY')":"05/2024"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DUMMY^ECON_EXPR_DATA('FDS_ECON[NTCPMIMFGSA@NZ]',08/2024,,Q)":45.437874,"DUMMY^ECON_EXPR_DATA('FDS_ECON[NTCPMIMFGSA@NZ]',05/2024,,Q)":47.78823,"DUMMY^ECON_EXPR_DATA('FDS_ECON[NTCPMIMFGSA@AU]',08/2024,,Q)":48.811333,"DUMMY^ECON_EXPR_DATA('FDS_ECON[NTCPMIMFGSA@AU]',05/2024,,Q)":48.39547,"DUMMY^ECON_EXPR_DATA('FDS_ECON[NTCPMIMFGSA@CA]',08/2024,,Q)":49.331886,"DUMMY^ECON_EXPR_DATA('FDS_ECON[NTCPMIMFGSA@CA]',05/2024,,Q)":49.30091,"DUMMY^ECON_EXPR_DATA('FDS_ECON[NTCPMIMFGSA@DE]',08/2024,,Q)":43.782,"DUMMY^ECON_EXPR_DATA('FDS_ECON[NTCPMIMFGSA@DE]',05/2024,,Q)":43.319096,"DUMMY^ECON_EXPR_DATA('FDS_ECON[NTCPMIMFGSA@JP]',08/2024,,Q)":49.991356,"DUMMY^ECON_EXPR_DATA('FDS_ECON[NTCPMIMFGSA@JP]',05/2024,,Q)":47.808857,"DUMMY^ECON_EXPR_DATA('FDS_ECON[NTCPMIMFGSA@CH]',08/2024,,Q)":43.896877,"DUMMY^ECON_EXPR_DATA('FDS_ECON[NTCPMIMFGSA@CH]',05/2024,,Q)":44.08605,"DUMMY^ECON_EXPR_DATA('FDS_ECON[NTCPMIMFGSA@GB]',08/2024,,Q)":50.395269999999996,"DUMMY^ECON_EXPR_DATA('FDS_ECON[NTCPMIMFGSA@GB]',05/2024,,Q)":48.24796,"DUMMY^ECON_EXPR_DATA('FDS_ECON[NTCPMIMFGMESA@US]',08/2024,,Q)":50.939392,"DUMMY^ECON_EXPR_DATA('FDS_ECON[NTCPMIMFGMESA@US]',05/2024,,Q)":51.582687,"DUMMY^ECON_EXPR_DATA('FDS_ECON[NTCPMIMFGSA@FR]',08/2024,,Q)":45.684513,"DUMMY^ECON_EXPR_DATA('FDS_ECON[NTCPMIMFGSA@FR]',05/2024,,Q)":45.498753,"DUMMY^ECON_EXPR_DATA('FDS_ECON[NTCPMIMFGSA@NL]',08/2024,,Q)":51.49388,"DUMMY^ECON_EXPR_DATA('FDS_ECON[NTCPMIMFGSA@NL]',05/2024,,Q)":49.325874,"DUMMY^ECON_EXPR_DATA('FDS_ECON[]',08/2024,,Q)":null,"DUMMY^ECON_EXPR_DATA('FDS_ECON[]',05/2024,,Q)":null,"DUMMY^ECON_EXPR_DATA('FDS_ECON[NTCPMIMFGSA@IT]',08/2024,,Q)":46.215786,"DUMMY^ECON_EXPR_DATA('FDS_ECON[NTCPMIMFGSA@IT]',05/2024,,Q)":49.208153}]]></FdsFormulaCache>
</file>

<file path=customXml/itemProps1.xml><?xml version="1.0" encoding="utf-8"?>
<ds:datastoreItem xmlns:ds="http://schemas.openxmlformats.org/officeDocument/2006/customXml" ds:itemID="{FC333342-758D-4A50-B604-BFEC85FFC8B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2024-09-06T05:13:27Z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