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496CA8C-112F-4CFD-AE16-CC8CCBFC4A55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 a="1"/>
  <c r="O19" i="1" l="1"/>
  <c r="O18" i="1" a="1"/>
  <c r="O18" i="1" l="1"/>
  <c r="O21" i="1" a="1"/>
  <c r="O21" i="1" l="1"/>
  <c r="O6" i="1" a="1"/>
  <c r="O6" i="1" l="1"/>
  <c r="O5" i="1" a="1"/>
  <c r="O5" i="1" l="1"/>
  <c r="O4" i="1" a="1"/>
  <c r="O4" i="1" l="1"/>
  <c r="O16" i="1" a="1"/>
  <c r="O16" i="1" l="1"/>
  <c r="O10" i="1" a="1"/>
  <c r="O10" i="1" l="1"/>
  <c r="O9" i="1" a="1"/>
  <c r="O9" i="1" l="1"/>
  <c r="O8" i="1" a="1"/>
  <c r="G33" i="57" a="1"/>
  <c r="G16" i="57" a="1"/>
  <c r="D33" i="57" a="1"/>
  <c r="D16" i="57" a="1"/>
  <c r="G15" i="57" a="1"/>
  <c r="D15" i="57" a="1"/>
  <c r="G14" i="57" a="1"/>
  <c r="D14" i="57" a="1"/>
  <c r="D29" i="57" a="1"/>
  <c r="G12" i="57" a="1"/>
  <c r="G11" i="57" a="1"/>
  <c r="D27" i="57" a="1"/>
  <c r="G26" i="57" a="1"/>
  <c r="D10" i="57" a="1"/>
  <c r="G25" i="57" a="1"/>
  <c r="D25" i="57" a="1"/>
  <c r="G8" i="57" a="1"/>
  <c r="D24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31" i="57" a="1"/>
  <c r="D31" i="57" a="1"/>
  <c r="G30" i="57" a="1"/>
  <c r="D30" i="57" a="1"/>
  <c r="G29" i="57" a="1"/>
  <c r="G13" i="57" a="1"/>
  <c r="D13" i="57" a="1"/>
  <c r="G28" i="57" a="1"/>
  <c r="D28" i="57" a="1"/>
  <c r="D12" i="57" a="1"/>
  <c r="G27" i="57" a="1"/>
  <c r="D11" i="57" a="1"/>
  <c r="G10" i="57" a="1"/>
  <c r="D26" i="57" a="1"/>
  <c r="G9" i="57" a="1"/>
  <c r="D9" i="57" a="1"/>
  <c r="G24" i="57" a="1"/>
  <c r="D8" i="57" a="1"/>
  <c r="O8" i="1" l="1"/>
  <c r="D8" i="57"/>
  <c r="G24" i="57"/>
  <c r="D9" i="57"/>
  <c r="G9" i="57"/>
  <c r="D26" i="57"/>
  <c r="G10" i="57"/>
  <c r="D11" i="57"/>
  <c r="G27" i="57"/>
  <c r="D12" i="57"/>
  <c r="D28" i="57"/>
  <c r="G28" i="57"/>
  <c r="D13" i="57"/>
  <c r="G13" i="57"/>
  <c r="G29" i="57"/>
  <c r="D30" i="57"/>
  <c r="G30" i="57"/>
  <c r="D31" i="57"/>
  <c r="G31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24" i="57"/>
  <c r="G8" i="57"/>
  <c r="D25" i="57"/>
  <c r="G25" i="57"/>
  <c r="D10" i="57"/>
  <c r="G26" i="57"/>
  <c r="D27" i="57"/>
  <c r="G11" i="57"/>
  <c r="G12" i="57"/>
  <c r="D29" i="57"/>
  <c r="D14" i="57"/>
  <c r="G14" i="57"/>
  <c r="D15" i="57"/>
  <c r="G15" i="57"/>
  <c r="D16" i="57"/>
  <c r="D33" i="57"/>
  <c r="G16" i="57"/>
  <c r="G33" i="57"/>
  <c r="M24" i="48" a="1"/>
  <c r="M8" i="48" a="1"/>
  <c r="M23" i="48" a="1"/>
  <c r="M7" i="48" a="1"/>
  <c r="M6" i="48" a="1"/>
  <c r="M21" i="48" a="1"/>
  <c r="M20" i="48" a="1"/>
  <c r="M4" i="48" a="1"/>
  <c r="M18" i="48" a="1"/>
  <c r="M17" i="48" a="1"/>
  <c r="M16" i="48" a="1"/>
  <c r="M15" i="48" a="1"/>
  <c r="M14" i="48" a="1"/>
  <c r="M13" i="48" a="1"/>
  <c r="M12" i="48" a="1"/>
  <c r="M11" i="48" a="1"/>
  <c r="M10" i="48" a="1"/>
  <c r="M10" i="48" l="1"/>
  <c r="M11" i="48"/>
  <c r="M12" i="48"/>
  <c r="M13" i="48"/>
  <c r="M14" i="48"/>
  <c r="M15" i="48"/>
  <c r="M16" i="48"/>
  <c r="M17" i="48"/>
  <c r="M18" i="48"/>
  <c r="M4" i="48"/>
  <c r="M20" i="48"/>
  <c r="M21" i="48"/>
  <c r="M6" i="48"/>
  <c r="M7" i="48"/>
  <c r="M23" i="48"/>
  <c r="M8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23" i="28" a="1"/>
  <c r="E15" i="28" a="1"/>
  <c r="E7" i="28" a="1"/>
  <c r="O17" i="1" a="1"/>
  <c r="K28" i="1" a="1"/>
  <c r="I23" i="1" a="1"/>
  <c r="G21" i="1" a="1"/>
  <c r="L18" i="1" a="1"/>
  <c r="J16" i="1" a="1"/>
  <c r="H14" i="1" a="1"/>
  <c r="F12" i="1" a="1"/>
  <c r="K9" i="1" a="1"/>
  <c r="I7" i="1" a="1"/>
  <c r="G5" i="1" a="1"/>
  <c r="D31" i="1" a="1"/>
  <c r="J28" i="48" a="1"/>
  <c r="H2" i="38" a="1"/>
  <c r="AF4" i="9" a="1"/>
  <c r="P4" i="9" a="1"/>
  <c r="H21" i="43" a="1"/>
  <c r="H13" i="43" a="1"/>
  <c r="H5" i="43" a="1"/>
  <c r="C13" i="43" a="1"/>
  <c r="E23" i="42" a="1"/>
  <c r="E21" i="42" a="1"/>
  <c r="E19" i="42" a="1"/>
  <c r="E17" i="42" a="1"/>
  <c r="E15" i="42" a="1"/>
  <c r="E13" i="42" a="1"/>
  <c r="E11" i="42" a="1"/>
  <c r="E9" i="42" a="1"/>
  <c r="E7" i="42" a="1"/>
  <c r="E5" i="42" a="1"/>
  <c r="E3" i="42" a="1"/>
  <c r="I3" i="18" a="1"/>
  <c r="O2" i="15" a="1"/>
  <c r="U2" i="5" a="1"/>
  <c r="E2" i="5" a="1"/>
  <c r="K2" i="7" a="1"/>
  <c r="Q2" i="47" a="1"/>
  <c r="A2" i="47" a="1"/>
  <c r="G2" i="46" a="1"/>
  <c r="I11" i="52" a="1"/>
  <c r="I9" i="52" a="1"/>
  <c r="I7" i="52" a="1"/>
  <c r="I5" i="52" a="1"/>
  <c r="I3" i="52" a="1"/>
  <c r="U23" i="56" a="1"/>
  <c r="U19" i="56" a="1"/>
  <c r="U15" i="56" a="1"/>
  <c r="U11" i="56" a="1"/>
  <c r="U7" i="56" a="1"/>
  <c r="I24" i="56" a="1"/>
  <c r="I20" i="56" a="1"/>
  <c r="I16" i="56" a="1"/>
  <c r="I12" i="56" a="1"/>
  <c r="I8" i="56" a="1"/>
  <c r="R23" i="12" a="1"/>
  <c r="K22" i="12" a="1"/>
  <c r="M20" i="12" a="1"/>
  <c r="O18" i="12" a="1"/>
  <c r="Q16" i="12" a="1"/>
  <c r="S14" i="12" a="1"/>
  <c r="L13" i="12" a="1"/>
  <c r="N11" i="12" a="1"/>
  <c r="P9" i="12" a="1"/>
  <c r="R7" i="12" a="1"/>
  <c r="K6" i="12" a="1"/>
  <c r="M4" i="12" a="1"/>
  <c r="R33" i="12" a="1"/>
  <c r="M34" i="12" a="1"/>
  <c r="F34" i="12" a="1"/>
  <c r="E23" i="12" a="1"/>
  <c r="G17" i="12" a="1"/>
  <c r="F12" i="12" a="1"/>
  <c r="E7" i="12" a="1"/>
  <c r="J19" i="39" a="1"/>
  <c r="J3" i="39" a="1"/>
  <c r="H8" i="39" a="1"/>
  <c r="F13" i="39" a="1"/>
  <c r="L22" i="28" a="1"/>
  <c r="K17" i="28" a="1"/>
  <c r="M11" i="28" a="1"/>
  <c r="L6" i="28" a="1"/>
  <c r="G21" i="28" a="1"/>
  <c r="G13" i="28" a="1"/>
  <c r="G5" i="28" a="1"/>
  <c r="D19" i="28" a="1"/>
  <c r="D11" i="28" a="1"/>
  <c r="D3" i="28" a="1"/>
  <c r="I27" i="1" a="1"/>
  <c r="G22" i="1" a="1"/>
  <c r="L19" i="1" a="1"/>
  <c r="J17" i="1" a="1"/>
  <c r="H15" i="1" a="1"/>
  <c r="F13" i="1" a="1"/>
  <c r="K10" i="1" a="1"/>
  <c r="I8" i="1" a="1"/>
  <c r="G6" i="1" a="1"/>
  <c r="L3" i="1" a="1"/>
  <c r="N2" i="38" a="1"/>
  <c r="S4" i="9" a="1"/>
  <c r="H8" i="43" a="1"/>
  <c r="H23" i="42" a="1"/>
  <c r="C17" i="42" a="1"/>
  <c r="H12" i="42" a="1"/>
  <c r="D8" i="42" a="1"/>
  <c r="I3" i="42" a="1"/>
  <c r="P2" i="15" a="1"/>
  <c r="T2" i="5" a="1"/>
  <c r="G2" i="7" a="1"/>
  <c r="O2" i="46" a="1"/>
  <c r="F10" i="52" a="1"/>
  <c r="C6" i="52" a="1"/>
  <c r="V18" i="56" a="1"/>
  <c r="S10" i="56" a="1"/>
  <c r="G22" i="56" a="1"/>
  <c r="H13" i="56" a="1"/>
  <c r="R21" i="12" a="1"/>
  <c r="S17" i="12" a="1"/>
  <c r="S13" i="12" a="1"/>
  <c r="K10" i="12" a="1"/>
  <c r="L6" i="12" a="1"/>
  <c r="L4" i="12" a="1"/>
  <c r="L33" i="12" a="1"/>
  <c r="F20" i="12" a="1"/>
  <c r="G8" i="12" a="1"/>
  <c r="J5" i="39" a="1"/>
  <c r="L21" i="28" a="1"/>
  <c r="M9" i="28" a="1"/>
  <c r="G16" i="28" a="1"/>
  <c r="E20" i="28" a="1"/>
  <c r="I21" i="1" a="1"/>
  <c r="H16" i="1" a="1"/>
  <c r="H11" i="1" a="1"/>
  <c r="H6" i="1" a="1"/>
  <c r="K3" i="1" a="1"/>
  <c r="AJ4" i="9" a="1"/>
  <c r="G17" i="43" a="1"/>
  <c r="C17" i="43" a="1"/>
  <c r="F21" i="42" a="1"/>
  <c r="D19" i="42" a="1"/>
  <c r="I14" i="42" a="1"/>
  <c r="E10" i="42" a="1"/>
  <c r="J5" i="42" a="1"/>
  <c r="K3" i="18" a="1"/>
  <c r="B2" i="5" a="1"/>
  <c r="E2" i="38" a="1"/>
  <c r="H4" i="9" a="1"/>
  <c r="G11" i="43" a="1"/>
  <c r="J23" i="42" a="1"/>
  <c r="I16" i="42" a="1"/>
  <c r="C12" i="42" a="1"/>
  <c r="F7" i="42" a="1"/>
  <c r="C5" i="42" a="1"/>
  <c r="A3" i="18" a="1"/>
  <c r="H2" i="5" a="1"/>
  <c r="G12" i="56" a="1"/>
  <c r="I7" i="56" a="1"/>
  <c r="L23" i="12" a="1"/>
  <c r="K21" i="12" a="1"/>
  <c r="K19" i="12" a="1"/>
  <c r="K17" i="12" a="1"/>
  <c r="K15" i="12" a="1"/>
  <c r="E34" i="12" a="1"/>
  <c r="E22" i="12" a="1"/>
  <c r="E16" i="12" a="1"/>
  <c r="G9" i="12" a="1"/>
  <c r="G3" i="12" a="1"/>
  <c r="J7" i="39" a="1"/>
  <c r="H10" i="39" a="1"/>
  <c r="L15" i="28" a="1"/>
  <c r="K9" i="28" a="1"/>
  <c r="K3" i="28" a="1"/>
  <c r="G15" i="28" a="1"/>
  <c r="G6" i="28" a="1"/>
  <c r="K12" i="1" a="1"/>
  <c r="G10" i="1" a="1"/>
  <c r="J7" i="1" a="1"/>
  <c r="L4" i="1" a="1"/>
  <c r="C10" i="55" a="1"/>
  <c r="J27" i="48" a="1"/>
  <c r="Z4" i="9" a="1"/>
  <c r="G4" i="9" a="1"/>
  <c r="G20" i="43" a="1"/>
  <c r="C20" i="43" a="1"/>
  <c r="G21" i="42" a="1"/>
  <c r="C19" i="42" a="1"/>
  <c r="E14" i="42" a="1"/>
  <c r="H9" i="42" a="1"/>
  <c r="T3" i="18" a="1"/>
  <c r="D2" i="15" a="1"/>
  <c r="N2" i="47" a="1"/>
  <c r="R2" i="46" a="1"/>
  <c r="I12" i="52" a="1"/>
  <c r="G10" i="52" a="1"/>
  <c r="E8" i="52" a="1"/>
  <c r="H3" i="52" a="1"/>
  <c r="V22" i="56" a="1"/>
  <c r="T18" i="56" a="1"/>
  <c r="U13" i="56" a="1"/>
  <c r="S9" i="56" a="1"/>
  <c r="I25" i="56" a="1"/>
  <c r="G21" i="56" a="1"/>
  <c r="S12" i="12" a="1"/>
  <c r="S10" i="12" a="1"/>
  <c r="S8" i="12" a="1"/>
  <c r="R6" i="12" a="1"/>
  <c r="R4" i="12" a="1"/>
  <c r="Q34" i="12" a="1"/>
  <c r="O30" i="12" a="1"/>
  <c r="F12" i="39" a="1"/>
  <c r="E9" i="28" a="1"/>
  <c r="J28" i="1" a="1"/>
  <c r="F23" i="1" a="1"/>
  <c r="I20" i="1" a="1"/>
  <c r="L17" i="1" a="1"/>
  <c r="C26" i="55" a="1"/>
  <c r="M2" i="38" a="1"/>
  <c r="O4" i="9" a="1"/>
  <c r="A4" i="9" a="1"/>
  <c r="C10" i="43" a="1"/>
  <c r="D20" i="42" a="1"/>
  <c r="G15" i="42" a="1"/>
  <c r="D13" i="42" a="1"/>
  <c r="G8" i="42" a="1"/>
  <c r="H3" i="42" a="1"/>
  <c r="P2" i="5" a="1"/>
  <c r="V2" i="47" a="1"/>
  <c r="D2" i="47" a="1"/>
  <c r="H2" i="46" a="1"/>
  <c r="T11" i="56" a="1"/>
  <c r="V6" i="56" a="1"/>
  <c r="H23" i="56" a="1"/>
  <c r="I18" i="56" a="1"/>
  <c r="G14" i="56" a="1"/>
  <c r="I9" i="56" a="1"/>
  <c r="G5" i="56" a="1"/>
  <c r="R15" i="12" a="1"/>
  <c r="R13" i="12" a="1"/>
  <c r="R11" i="12" a="1"/>
  <c r="R9" i="12" a="1"/>
  <c r="F6" i="12" a="1"/>
  <c r="J15" i="39" a="1"/>
  <c r="H18" i="39" a="1"/>
  <c r="F20" i="39" a="1"/>
  <c r="F2" i="39" a="1"/>
  <c r="K18" i="28" a="1"/>
  <c r="K12" i="28" a="1"/>
  <c r="H27" i="1" a="1"/>
  <c r="K21" i="1" a="1"/>
  <c r="G19" i="1" a="1"/>
  <c r="I16" i="1" a="1"/>
  <c r="L13" i="1" a="1"/>
  <c r="F6" i="1" a="1"/>
  <c r="I3" i="1" a="1"/>
  <c r="C17" i="55" a="1"/>
  <c r="AH4" i="9" a="1"/>
  <c r="H14" i="43" a="1"/>
  <c r="G5" i="43" a="1"/>
  <c r="G22" i="42" a="1"/>
  <c r="I17" i="42" a="1"/>
  <c r="I10" i="42" a="1"/>
  <c r="C6" i="42" a="1"/>
  <c r="L2" i="15" a="1"/>
  <c r="R2" i="7" a="1"/>
  <c r="G11" i="52" a="1"/>
  <c r="E9" i="52" a="1"/>
  <c r="C7" i="52" a="1"/>
  <c r="H4" i="52" a="1"/>
  <c r="V24" i="56" a="1"/>
  <c r="T20" i="56" a="1"/>
  <c r="V15" i="56" a="1"/>
  <c r="S21" i="12" a="1"/>
  <c r="S19" i="12" a="1"/>
  <c r="Q7" i="12" a="1"/>
  <c r="Q5" i="12" a="1"/>
  <c r="Q3" i="12" a="1"/>
  <c r="R31" i="12" a="1"/>
  <c r="L31" i="12" a="1"/>
  <c r="F30" i="12" a="1"/>
  <c r="F18" i="12" a="1"/>
  <c r="M5" i="28" a="1"/>
  <c r="G19" i="28" a="1"/>
  <c r="G10" i="28" a="1"/>
  <c r="E22" i="28" a="1"/>
  <c r="E13" i="28" a="1"/>
  <c r="E4" i="28" a="1"/>
  <c r="K13" i="1" a="1"/>
  <c r="G11" i="1" a="1"/>
  <c r="J8" i="1" a="1"/>
  <c r="L2" i="38" a="1"/>
  <c r="N4" i="9" a="1"/>
  <c r="H23" i="43" a="1"/>
  <c r="C9" i="43" a="1"/>
  <c r="C20" i="42" a="1"/>
  <c r="F15" i="42" a="1"/>
  <c r="C13" i="42" a="1"/>
  <c r="E8" i="42" a="1"/>
  <c r="G3" i="42" a="1"/>
  <c r="H3" i="18" a="1"/>
  <c r="O2" i="5" a="1"/>
  <c r="U2" i="47" a="1"/>
  <c r="C2" i="47" a="1"/>
  <c r="S11" i="56" a="1"/>
  <c r="U6" i="56" a="1"/>
  <c r="G23" i="56" a="1"/>
  <c r="H18" i="56" a="1"/>
  <c r="J13" i="56" a="1"/>
  <c r="H9" i="56" a="1"/>
  <c r="S23" i="12" a="1"/>
  <c r="R19" i="12" a="1"/>
  <c r="R17" i="12" a="1"/>
  <c r="Q15" i="12" a="1"/>
  <c r="Q13" i="12" a="1"/>
  <c r="Q11" i="12" a="1"/>
  <c r="Q9" i="12" a="1"/>
  <c r="E12" i="12" a="1"/>
  <c r="T4" i="9" a="1"/>
  <c r="I20" i="42" a="1"/>
  <c r="C18" i="42" a="1"/>
  <c r="D15" i="42" a="1"/>
  <c r="E12" i="42" a="1"/>
  <c r="G9" i="42" a="1"/>
  <c r="H2" i="7" a="1"/>
  <c r="I2" i="46" a="1"/>
  <c r="G8" i="52" a="1"/>
  <c r="D3" i="52" a="1"/>
  <c r="T15" i="56" a="1"/>
  <c r="G15" i="56" a="1"/>
  <c r="L21" i="12" a="1"/>
  <c r="K14" i="12" a="1"/>
  <c r="Q6" i="12" a="1"/>
  <c r="R32" i="12" a="1"/>
  <c r="K31" i="12" a="1"/>
  <c r="H20" i="39" a="1"/>
  <c r="F19" i="39" a="1"/>
  <c r="K23" i="28" a="1"/>
  <c r="M8" i="28" a="1"/>
  <c r="H22" i="28" a="1"/>
  <c r="G17" i="1" a="1"/>
  <c r="G14" i="1" a="1"/>
  <c r="G8" i="1" a="1"/>
  <c r="H5" i="1" a="1"/>
  <c r="H20" i="42" a="1"/>
  <c r="F9" i="42" a="1"/>
  <c r="F8" i="52" a="1"/>
  <c r="C3" i="52" a="1"/>
  <c r="S15" i="56" a="1"/>
  <c r="M30" i="12" a="1"/>
  <c r="H19" i="39" a="1"/>
  <c r="M22" i="28" a="1"/>
  <c r="L8" i="28" a="1"/>
  <c r="F14" i="1" a="1"/>
  <c r="F5" i="1" a="1"/>
  <c r="U2" i="38" a="1"/>
  <c r="D8" i="52" a="1"/>
  <c r="J19" i="56" a="1"/>
  <c r="N23" i="12" a="1"/>
  <c r="E15" i="12" a="1"/>
  <c r="V2" i="38" a="1"/>
  <c r="A2" i="38" a="1"/>
  <c r="H12" i="43" a="1"/>
  <c r="C21" i="43" a="1"/>
  <c r="F23" i="42" a="1"/>
  <c r="I6" i="42" a="1"/>
  <c r="C4" i="42" a="1"/>
  <c r="G3" i="18" a="1"/>
  <c r="G2" i="15" a="1"/>
  <c r="G2" i="5" a="1"/>
  <c r="G2" i="47" a="1"/>
  <c r="D11" i="52" a="1"/>
  <c r="H5" i="52" a="1"/>
  <c r="V20" i="56" a="1"/>
  <c r="H25" i="56" a="1"/>
  <c r="G20" i="56" a="1"/>
  <c r="O23" i="12" a="1"/>
  <c r="Q18" i="12" a="1"/>
  <c r="N16" i="12" a="1"/>
  <c r="O11" i="12" a="1"/>
  <c r="L9" i="12" a="1"/>
  <c r="N4" i="12" a="1"/>
  <c r="G15" i="12" a="1"/>
  <c r="F8" i="12" a="1"/>
  <c r="K16" i="28" a="1"/>
  <c r="G12" i="28" a="1"/>
  <c r="D26" i="28" a="1"/>
  <c r="D13" i="28" a="1"/>
  <c r="O23" i="1" a="1"/>
  <c r="O3" i="1" a="1"/>
  <c r="L22" i="1" a="1"/>
  <c r="F20" i="1" a="1"/>
  <c r="F11" i="1" a="1"/>
  <c r="C25" i="55" a="1"/>
  <c r="R4" i="9" a="1"/>
  <c r="G23" i="43" a="1"/>
  <c r="J17" i="42" a="1"/>
  <c r="C15" i="42" a="1"/>
  <c r="D12" i="42" a="1"/>
  <c r="F2" i="7" a="1"/>
  <c r="F2" i="46" a="1"/>
  <c r="U9" i="56" a="1"/>
  <c r="I14" i="56" a="1"/>
  <c r="G9" i="56" a="1"/>
  <c r="S20" i="12" a="1"/>
  <c r="P6" i="12" a="1"/>
  <c r="Q32" i="12" a="1"/>
  <c r="G22" i="12" a="1"/>
  <c r="J18" i="39" a="1"/>
  <c r="F18" i="39" a="1"/>
  <c r="G22" i="28" a="1"/>
  <c r="F17" i="1" a="1"/>
  <c r="F8" i="1" a="1"/>
  <c r="AN4" i="9" a="1"/>
  <c r="G12" i="43" a="1"/>
  <c r="C19" i="43" a="1"/>
  <c r="H17" i="42" a="1"/>
  <c r="H6" i="42" a="1"/>
  <c r="J3" i="42" a="1"/>
  <c r="F3" i="18" a="1"/>
  <c r="F2" i="15" a="1"/>
  <c r="F2" i="5" a="1"/>
  <c r="F2" i="47" a="1"/>
  <c r="C11" i="52" a="1"/>
  <c r="G5" i="52" a="1"/>
  <c r="U20" i="56" a="1"/>
  <c r="G25" i="56" a="1"/>
  <c r="J8" i="56" a="1"/>
  <c r="P18" i="12" a="1"/>
  <c r="M16" i="12" a="1"/>
  <c r="K9" i="12" a="1"/>
  <c r="F4" i="9" a="1"/>
  <c r="E16" i="42" a="1"/>
  <c r="H13" i="42" a="1"/>
  <c r="J7" i="42" a="1"/>
  <c r="R2" i="5" a="1"/>
  <c r="D7" i="52" a="1"/>
  <c r="E4" i="52" a="1"/>
  <c r="T23" i="56" a="1"/>
  <c r="U17" i="56" a="1"/>
  <c r="H6" i="56" a="1"/>
  <c r="N17" i="12" a="1"/>
  <c r="M10" i="12" a="1"/>
  <c r="S7" i="12" a="1"/>
  <c r="K3" i="12" a="1"/>
  <c r="L34" i="12" a="1"/>
  <c r="F32" i="12" a="1"/>
  <c r="G11" i="12" a="1"/>
  <c r="E5" i="12" a="1"/>
  <c r="J8" i="39" a="1"/>
  <c r="H7" i="39" a="1"/>
  <c r="F8" i="39" a="1"/>
  <c r="K19" i="28" a="1"/>
  <c r="L12" i="28" a="1"/>
  <c r="H6" i="28" a="1"/>
  <c r="I12" i="1" a="1"/>
  <c r="I9" i="1" a="1"/>
  <c r="J6" i="1" a="1"/>
  <c r="J3" i="1" a="1"/>
  <c r="C15" i="55" a="1"/>
  <c r="J2" i="38" a="1"/>
  <c r="AB4" i="9" a="1"/>
  <c r="H17" i="43" a="1"/>
  <c r="H6" i="43" a="1"/>
  <c r="C8" i="43" a="1"/>
  <c r="J21" i="42" a="1"/>
  <c r="J10" i="42" a="1"/>
  <c r="D5" i="42" a="1"/>
  <c r="Q3" i="18" a="1"/>
  <c r="R2" i="15" a="1"/>
  <c r="P2" i="7" a="1"/>
  <c r="Q2" i="46" a="1"/>
  <c r="E12" i="52" a="1"/>
  <c r="H9" i="52" a="1"/>
  <c r="I6" i="52" a="1"/>
  <c r="S23" i="56" a="1"/>
  <c r="T12" i="56" a="1"/>
  <c r="S7" i="56" a="1"/>
  <c r="H22" i="56" a="1"/>
  <c r="G17" i="56" a="1"/>
  <c r="I11" i="56" a="1"/>
  <c r="M22" i="12" a="1"/>
  <c r="Q19" i="12" a="1"/>
  <c r="P12" i="12" a="1"/>
  <c r="N5" i="12" a="1"/>
  <c r="E19" i="12" a="1"/>
  <c r="K5" i="28" a="1"/>
  <c r="H16" i="28" a="1"/>
  <c r="E17" i="28" a="1"/>
  <c r="D7" i="28" a="1"/>
  <c r="O12" i="1" a="1"/>
  <c r="H21" i="1" a="1"/>
  <c r="H18" i="1" a="1"/>
  <c r="I15" i="1" a="1"/>
  <c r="E4" i="9" a="1"/>
  <c r="J18" i="42" a="1"/>
  <c r="D16" i="42" a="1"/>
  <c r="G13" i="42" a="1"/>
  <c r="H10" i="42" a="1"/>
  <c r="I7" i="42" a="1"/>
  <c r="Q2" i="5" a="1"/>
  <c r="P2" i="47" a="1"/>
  <c r="D4" i="52" a="1"/>
  <c r="T17" i="56" a="1"/>
  <c r="G6" i="56" a="1"/>
  <c r="M17" i="12" a="1"/>
  <c r="R14" i="12" a="1"/>
  <c r="L10" i="12" a="1"/>
  <c r="P7" i="12" a="1"/>
  <c r="R34" i="12" a="1"/>
  <c r="K34" i="12" a="1"/>
  <c r="G31" i="12" a="1"/>
  <c r="F11" i="12" a="1"/>
  <c r="F4" i="12" a="1"/>
  <c r="J6" i="39" a="1"/>
  <c r="H6" i="39" a="1"/>
  <c r="F7" i="39" a="1"/>
  <c r="M18" i="28" a="1"/>
  <c r="H5" i="28" a="1"/>
  <c r="G27" i="1" a="1"/>
  <c r="G15" i="1" a="1"/>
  <c r="H12" i="1" a="1"/>
  <c r="H9" i="1" a="1"/>
  <c r="I6" i="1" a="1"/>
  <c r="H3" i="1" a="1"/>
  <c r="C14" i="55" a="1"/>
  <c r="I2" i="38" a="1"/>
  <c r="AA4" i="9" a="1"/>
  <c r="H16" i="43" a="1"/>
  <c r="G6" i="43" a="1"/>
  <c r="C7" i="43" a="1"/>
  <c r="I21" i="42" a="1"/>
  <c r="J4" i="42" a="1"/>
  <c r="P3" i="18" a="1"/>
  <c r="Q2" i="15" a="1"/>
  <c r="O2" i="7" a="1"/>
  <c r="D12" i="52" a="1"/>
  <c r="G9" i="52" a="1"/>
  <c r="H6" i="52" a="1"/>
  <c r="U22" i="56" a="1"/>
  <c r="S12" i="56" a="1"/>
  <c r="J16" i="56" a="1"/>
  <c r="H11" i="56" a="1"/>
  <c r="L22" i="12" a="1"/>
  <c r="P19" i="12" a="1"/>
  <c r="O12" i="12" a="1"/>
  <c r="L5" i="12" a="1"/>
  <c r="G18" i="12" a="1"/>
  <c r="L11" i="28" a="1"/>
  <c r="M4" i="28" a="1"/>
  <c r="D17" i="28" a="1"/>
  <c r="E6" i="28" a="1"/>
  <c r="O11" i="1" a="1"/>
  <c r="F21" i="1" a="1"/>
  <c r="G18" i="1" a="1"/>
  <c r="D4" i="9" a="1"/>
  <c r="I18" i="42" a="1"/>
  <c r="C16" i="42" a="1"/>
  <c r="F13" i="42" a="1"/>
  <c r="G10" i="42" a="1"/>
  <c r="H7" i="42" a="1"/>
  <c r="O2" i="47" a="1"/>
  <c r="N2" i="46" a="1"/>
  <c r="C4" i="52" a="1"/>
  <c r="S17" i="56" a="1"/>
  <c r="T6" i="56" a="1"/>
  <c r="J21" i="56" a="1"/>
  <c r="H16" i="56" a="1"/>
  <c r="J5" i="56" a="1"/>
  <c r="L17" i="12" a="1"/>
  <c r="Q14" i="12" a="1"/>
  <c r="O7" i="12" a="1"/>
  <c r="P34" i="12" a="1"/>
  <c r="M33" i="12" a="1"/>
  <c r="F31" i="12" a="1"/>
  <c r="E18" i="12" a="1"/>
  <c r="E11" i="12" a="1"/>
  <c r="E4" i="12" a="1"/>
  <c r="H5" i="39" a="1"/>
  <c r="F5" i="39" a="1"/>
  <c r="L18" i="28" a="1"/>
  <c r="H15" i="28" a="1"/>
  <c r="F27" i="1" a="1"/>
  <c r="F15" i="1" a="1"/>
  <c r="G12" i="1" a="1"/>
  <c r="G9" i="1" a="1"/>
  <c r="G3" i="1" a="1"/>
  <c r="C13" i="55" a="1"/>
  <c r="G2" i="38" a="1"/>
  <c r="Y4" i="9" a="1"/>
  <c r="G16" i="43" a="1"/>
  <c r="H4" i="43" a="1"/>
  <c r="C5" i="43" a="1"/>
  <c r="H21" i="42" a="1"/>
  <c r="I4" i="42" a="1"/>
  <c r="O3" i="18" a="1"/>
  <c r="M2" i="5" a="1"/>
  <c r="N2" i="7" a="1"/>
  <c r="C12" i="52" a="1"/>
  <c r="F9" i="52" a="1"/>
  <c r="G6" i="52" a="1"/>
  <c r="I15" i="42" a="1"/>
  <c r="H11" i="42" a="1"/>
  <c r="G7" i="42" a="1"/>
  <c r="F3" i="42" a="1"/>
  <c r="J2" i="46" a="1"/>
  <c r="D10" i="52" a="1"/>
  <c r="U24" i="56" a="1"/>
  <c r="T9" i="56" a="1"/>
  <c r="G8" i="56" a="1"/>
  <c r="N22" i="12" a="1"/>
  <c r="R18" i="12" a="1"/>
  <c r="P8" i="12" a="1"/>
  <c r="O33" i="12" a="1"/>
  <c r="G33" i="12" a="1"/>
  <c r="F17" i="12" a="1"/>
  <c r="G7" i="12" a="1"/>
  <c r="H3" i="39" a="1"/>
  <c r="K22" i="28" a="1"/>
  <c r="L3" i="28" a="1"/>
  <c r="G11" i="28" a="1"/>
  <c r="I28" i="1" a="1"/>
  <c r="J13" i="1" a="1"/>
  <c r="K5" i="1" a="1"/>
  <c r="C23" i="55" a="1"/>
  <c r="V16" i="56" a="1"/>
  <c r="I23" i="56" a="1"/>
  <c r="I15" i="56" a="1"/>
  <c r="N15" i="12" a="1"/>
  <c r="K12" i="12" a="1"/>
  <c r="O5" i="12" a="1"/>
  <c r="J10" i="39" a="1"/>
  <c r="K13" i="28" a="1"/>
  <c r="E19" i="28" a="1"/>
  <c r="L21" i="1" a="1"/>
  <c r="L9" i="1" a="1"/>
  <c r="H15" i="42" a="1"/>
  <c r="G11" i="42" a="1"/>
  <c r="D2" i="5" a="1"/>
  <c r="E2" i="46" a="1"/>
  <c r="T24" i="56" a="1"/>
  <c r="V8" i="56" a="1"/>
  <c r="J7" i="56" a="1"/>
  <c r="S11" i="12" a="1"/>
  <c r="K5" i="12" a="1"/>
  <c r="P32" i="12" a="1"/>
  <c r="E17" i="12" a="1"/>
  <c r="F7" i="12" a="1"/>
  <c r="H2" i="39" a="1"/>
  <c r="M21" i="28" a="1"/>
  <c r="H23" i="28" a="1"/>
  <c r="H28" i="1" a="1"/>
  <c r="I17" i="1" a="1"/>
  <c r="C22" i="55" a="1"/>
  <c r="AC4" i="9" a="1"/>
  <c r="G23" i="42" a="1"/>
  <c r="D3" i="42" a="1"/>
  <c r="H15" i="56" a="1"/>
  <c r="M15" i="12" a="1"/>
  <c r="M12" i="28" a="1"/>
  <c r="M2" i="15" a="1"/>
  <c r="M2" i="47" a="1"/>
  <c r="U8" i="56" a="1"/>
  <c r="H7" i="56" a="1"/>
  <c r="S4" i="12" a="1"/>
  <c r="G16" i="12" a="1"/>
  <c r="G9" i="28" a="1"/>
  <c r="H13" i="1" a="1"/>
  <c r="I5" i="1" a="1"/>
  <c r="R2" i="38" a="1"/>
  <c r="G7" i="43" a="1"/>
  <c r="G19" i="42" a="1"/>
  <c r="C7" i="42" a="1"/>
  <c r="F5" i="52" a="1"/>
  <c r="T16" i="56" a="1"/>
  <c r="H14" i="56" a="1"/>
  <c r="L15" i="12" a="1"/>
  <c r="P11" i="12" a="1"/>
  <c r="J4" i="39" a="1"/>
  <c r="M20" i="28" a="1"/>
  <c r="K11" i="28" a="1"/>
  <c r="E16" i="28" a="1"/>
  <c r="E3" i="28" a="1"/>
  <c r="L20" i="1" a="1"/>
  <c r="C23" i="42" a="1"/>
  <c r="J14" i="42" a="1"/>
  <c r="A2" i="5" a="1"/>
  <c r="L2" i="47" a="1"/>
  <c r="C2" i="46" a="1"/>
  <c r="D9" i="52" a="1"/>
  <c r="V23" i="56" a="1"/>
  <c r="T8" i="56" a="1"/>
  <c r="I21" i="56" a="1"/>
  <c r="G7" i="56" a="1"/>
  <c r="M11" i="12" a="1"/>
  <c r="M8" i="12" a="1"/>
  <c r="T2" i="38" a="1"/>
  <c r="AD4" i="9" a="1"/>
  <c r="G8" i="43" a="1"/>
  <c r="I23" i="42" a="1"/>
  <c r="I19" i="42" a="1"/>
  <c r="S2" i="15" a="1"/>
  <c r="S2" i="47" a="1"/>
  <c r="D6" i="52" a="1"/>
  <c r="D5" i="28" a="1"/>
  <c r="H22" i="43" a="1"/>
  <c r="N2" i="15" a="1"/>
  <c r="C10" i="52" a="1"/>
  <c r="J5" i="52" a="1"/>
  <c r="Q21" i="12" a="1"/>
  <c r="O8" i="12" a="1"/>
  <c r="F33" i="12" a="1"/>
  <c r="H10" i="28" a="1"/>
  <c r="I13" i="1" a="1"/>
  <c r="S2" i="38" a="1"/>
  <c r="H7" i="43" a="1"/>
  <c r="H19" i="42" a="1"/>
  <c r="D7" i="42" a="1"/>
  <c r="R2" i="47" a="1"/>
  <c r="U16" i="56" a="1"/>
  <c r="N18" i="12" a="1"/>
  <c r="Q31" i="12" a="1"/>
  <c r="J9" i="39" a="1"/>
  <c r="K21" i="28" a="1"/>
  <c r="D4" i="28" a="1"/>
  <c r="J21" i="1" a="1"/>
  <c r="J9" i="1" a="1"/>
  <c r="G22" i="43" a="1"/>
  <c r="D23" i="42" a="1"/>
  <c r="F11" i="42" a="1"/>
  <c r="C2" i="5" a="1"/>
  <c r="D2" i="46" a="1"/>
  <c r="J9" i="52" a="1"/>
  <c r="S24" i="56" a="1"/>
  <c r="I22" i="56" a="1"/>
  <c r="P21" i="12" a="1"/>
  <c r="N8" i="12" a="1"/>
  <c r="E33" i="12" a="1"/>
  <c r="F21" i="39" a="1"/>
  <c r="G23" i="28" a="1"/>
  <c r="D18" i="28" a="1"/>
  <c r="G28" i="1" a="1"/>
  <c r="H17" i="1" a="1"/>
  <c r="C21" i="55" a="1"/>
  <c r="X4" i="9" a="1"/>
  <c r="C3" i="42" a="1"/>
  <c r="K2" i="15" a="1"/>
  <c r="M18" i="12" a="1"/>
  <c r="P31" i="12" a="1"/>
  <c r="G6" i="12" a="1"/>
  <c r="W4" i="9" a="1"/>
  <c r="O21" i="12" a="1"/>
  <c r="I13" i="42" a="1"/>
  <c r="G5" i="42" a="1"/>
  <c r="J2" i="7" a="1"/>
  <c r="S20" i="56" a="1"/>
  <c r="S13" i="56" a="1"/>
  <c r="T5" i="56" a="1"/>
  <c r="J11" i="56" a="1"/>
  <c r="P23" i="12" a="1"/>
  <c r="N20" i="12" a="1"/>
  <c r="R16" i="12" a="1"/>
  <c r="N10" i="12" a="1"/>
  <c r="S6" i="12" a="1"/>
  <c r="K33" i="12" a="1"/>
  <c r="G21" i="12" a="1"/>
  <c r="G18" i="28" a="1"/>
  <c r="O14" i="1" a="1"/>
  <c r="K15" i="1" a="1"/>
  <c r="J11" i="1" a="1"/>
  <c r="C9" i="55" a="1"/>
  <c r="C2" i="38" a="1"/>
  <c r="K4" i="9" a="1"/>
  <c r="G15" i="43" a="1"/>
  <c r="C15" i="43" a="1"/>
  <c r="F17" i="42" a="1"/>
  <c r="D9" i="42" a="1"/>
  <c r="J3" i="18" a="1"/>
  <c r="V2" i="5" a="1"/>
  <c r="V2" i="46" a="1"/>
  <c r="J3" i="52" a="1"/>
  <c r="G19" i="56" a="1"/>
  <c r="G11" i="56" a="1"/>
  <c r="N13" i="12" a="1"/>
  <c r="N3" i="12" a="1"/>
  <c r="G12" i="12" a="1"/>
  <c r="J21" i="39" a="1"/>
  <c r="H14" i="39" a="1"/>
  <c r="F9" i="39" a="1"/>
  <c r="M16" i="28" a="1"/>
  <c r="L7" i="28" a="1"/>
  <c r="G3" i="28" a="1"/>
  <c r="H23" i="1" a="1"/>
  <c r="I19" i="1" a="1"/>
  <c r="H7" i="1" a="1"/>
  <c r="G14" i="43" a="1"/>
  <c r="D21" i="42" a="1"/>
  <c r="F5" i="42" a="1"/>
  <c r="I2" i="7" a="1"/>
  <c r="H11" i="52" a="1"/>
  <c r="H7" i="52" a="1"/>
  <c r="V19" i="56" a="1"/>
  <c r="V12" i="56" a="1"/>
  <c r="S5" i="56" a="1"/>
  <c r="M23" i="12" a="1"/>
  <c r="S9" i="12" a="1"/>
  <c r="O6" i="12" a="1"/>
  <c r="M32" i="12" a="1"/>
  <c r="F21" i="12" a="1"/>
  <c r="G17" i="28" a="1"/>
  <c r="O13" i="1" a="1"/>
  <c r="J15" i="1" a="1"/>
  <c r="I11" i="1" a="1"/>
  <c r="B2" i="38" a="1"/>
  <c r="J4" i="9" a="1"/>
  <c r="C14" i="43" a="1"/>
  <c r="C9" i="42" a="1"/>
  <c r="E3" i="18" a="1"/>
  <c r="U2" i="46" a="1"/>
  <c r="F11" i="52" a="1"/>
  <c r="G3" i="52" a="1"/>
  <c r="I10" i="56" a="1"/>
  <c r="L20" i="12" a="1"/>
  <c r="P16" i="12" a="1"/>
  <c r="M13" i="12" a="1"/>
  <c r="M3" i="12" a="1"/>
  <c r="J20" i="39" a="1"/>
  <c r="H13" i="39" a="1"/>
  <c r="L16" i="28" a="1"/>
  <c r="K7" i="28" a="1"/>
  <c r="E26" i="28" a="1"/>
  <c r="G23" i="1" a="1"/>
  <c r="H19" i="1" a="1"/>
  <c r="G7" i="1" a="1"/>
  <c r="AM4" i="9" a="1"/>
  <c r="C21" i="42" a="1"/>
  <c r="D17" i="42" a="1"/>
  <c r="J12" i="42" a="1"/>
  <c r="S2" i="5" a="1"/>
  <c r="E2" i="7" a="1"/>
  <c r="G7" i="52" a="1"/>
  <c r="U12" i="56" a="1"/>
  <c r="J25" i="56" a="1"/>
  <c r="G18" i="56" a="1"/>
  <c r="S22" i="12" a="1"/>
  <c r="N6" i="12" a="1"/>
  <c r="K32" i="12" a="1"/>
  <c r="E21" i="12" a="1"/>
  <c r="G10" i="12" a="1"/>
  <c r="F4" i="39" a="1"/>
  <c r="M15" i="28" a="1"/>
  <c r="H14" i="28" a="1"/>
  <c r="D23" i="28" a="1"/>
  <c r="D10" i="28" a="1"/>
  <c r="K22" i="1" a="1"/>
  <c r="L14" i="1" a="1"/>
  <c r="L10" i="1" a="1"/>
  <c r="F3" i="1" a="1"/>
  <c r="Q2" i="38" a="1"/>
  <c r="G3" i="43" a="1"/>
  <c r="E20" i="42" a="1"/>
  <c r="J6" i="42" a="1"/>
  <c r="L2" i="46" a="1"/>
  <c r="C8" i="52" a="1"/>
  <c r="P14" i="12" a="1"/>
  <c r="O9" i="12" a="1"/>
  <c r="O4" i="12" a="1"/>
  <c r="E14" i="12" a="1"/>
  <c r="J14" i="39" a="1"/>
  <c r="F10" i="1" a="1"/>
  <c r="H18" i="28" a="1"/>
  <c r="B4" i="9" a="1"/>
  <c r="I12" i="42" a="1"/>
  <c r="E6" i="42" a="1"/>
  <c r="M2" i="7" a="1"/>
  <c r="S22" i="56" a="1"/>
  <c r="N14" i="12" a="1"/>
  <c r="S3" i="12" a="1"/>
  <c r="J11" i="39" a="1"/>
  <c r="K8" i="1" a="1"/>
  <c r="U2" i="15" a="1"/>
  <c r="B2" i="46" a="1"/>
  <c r="O7" i="1" a="1"/>
  <c r="H19" i="56" a="1"/>
  <c r="Q8" i="12" a="1"/>
  <c r="G32" i="12" a="1"/>
  <c r="G14" i="28" a="1"/>
  <c r="D15" i="28" a="1"/>
  <c r="C28" i="55" a="1"/>
  <c r="I5" i="42" a="1"/>
  <c r="P3" i="12" a="1"/>
  <c r="F3" i="39" a="1"/>
  <c r="H20" i="1" a="1"/>
  <c r="G21" i="43" a="1"/>
  <c r="C2" i="7" a="1"/>
  <c r="T21" i="56" a="1"/>
  <c r="I5" i="56" a="1"/>
  <c r="L19" i="12" a="1"/>
  <c r="E31" i="12" a="1"/>
  <c r="I14" i="1" a="1"/>
  <c r="C27" i="55" a="1"/>
  <c r="H12" i="52" a="1"/>
  <c r="I17" i="56" a="1"/>
  <c r="L8" i="12" a="1"/>
  <c r="K10" i="28" a="1"/>
  <c r="C24" i="55" a="1"/>
  <c r="D2" i="38" a="1"/>
  <c r="I2" i="15" a="1"/>
  <c r="S18" i="12" a="1"/>
  <c r="K8" i="12" a="1"/>
  <c r="L7" i="1" a="1"/>
  <c r="E6" i="52" a="1"/>
  <c r="V7" i="56" a="1"/>
  <c r="O34" i="12" a="1"/>
  <c r="L23" i="28" a="1"/>
  <c r="H12" i="28" a="1"/>
  <c r="L28" i="1" a="1"/>
  <c r="AL4" i="9" a="1"/>
  <c r="E5" i="52" a="1"/>
  <c r="K13" i="12" a="1"/>
  <c r="G13" i="1" a="1"/>
  <c r="C19" i="55" a="1"/>
  <c r="G4" i="42" a="1"/>
  <c r="G16" i="56" a="1"/>
  <c r="Q23" i="12" a="1"/>
  <c r="N7" i="12" a="1"/>
  <c r="D12" i="28" a="1"/>
  <c r="F28" i="1" a="1"/>
  <c r="J13" i="42" a="1"/>
  <c r="C3" i="18" a="1"/>
  <c r="S2" i="7" a="1"/>
  <c r="O20" i="12" a="1"/>
  <c r="K30" i="12" a="1"/>
  <c r="F14" i="39" a="1"/>
  <c r="M13" i="28" a="1"/>
  <c r="H19" i="28" a="1"/>
  <c r="F22" i="1" a="1"/>
  <c r="L15" i="1" a="1"/>
  <c r="F9" i="1" a="1"/>
  <c r="F4" i="1" a="1"/>
  <c r="J7" i="52" a="1"/>
  <c r="T22" i="56" a="1"/>
  <c r="H20" i="56" a="1"/>
  <c r="N9" i="12" a="1"/>
  <c r="K4" i="12" a="1"/>
  <c r="G13" i="12" a="1"/>
  <c r="J13" i="39" a="1"/>
  <c r="D20" i="28" a="1"/>
  <c r="O2" i="38" a="1"/>
  <c r="J19" i="42" a="1"/>
  <c r="V2" i="15" a="1"/>
  <c r="V10" i="56" a="1"/>
  <c r="K20" i="12" a="1"/>
  <c r="G34" i="12" a="1"/>
  <c r="L13" i="28" a="1"/>
  <c r="L8" i="1" a="1"/>
  <c r="F19" i="42" a="1"/>
  <c r="I19" i="56" a="1"/>
  <c r="N19" i="12" a="1"/>
  <c r="F13" i="12" a="1"/>
  <c r="C29" i="55" a="1"/>
  <c r="U10" i="56" a="1"/>
  <c r="M10" i="28" a="1"/>
  <c r="C16" i="43" a="1"/>
  <c r="G12" i="42" a="1"/>
  <c r="D6" i="42" a="1"/>
  <c r="L2" i="7" a="1"/>
  <c r="U21" i="56" a="1"/>
  <c r="M19" i="12" a="1"/>
  <c r="G18" i="42" a="1"/>
  <c r="T2" i="15" a="1"/>
  <c r="J2" i="39" a="1"/>
  <c r="L10" i="28" a="1"/>
  <c r="H8" i="1" a="1"/>
  <c r="F2" i="38" a="1"/>
  <c r="J17" i="56" a="1"/>
  <c r="L3" i="12" a="1"/>
  <c r="E14" i="28" a="1"/>
  <c r="E18" i="42" a="1"/>
  <c r="H5" i="42" a="1"/>
  <c r="F6" i="52" a="1"/>
  <c r="H22" i="39" a="1"/>
  <c r="H20" i="43" a="1"/>
  <c r="G12" i="52" a="1"/>
  <c r="S21" i="56" a="1"/>
  <c r="H5" i="56" a="1"/>
  <c r="O13" i="12" a="1"/>
  <c r="F9" i="12" a="1"/>
  <c r="D14" i="28" a="1"/>
  <c r="H4" i="42" a="1"/>
  <c r="H17" i="56" a="1"/>
  <c r="E30" i="12" a="1"/>
  <c r="E12" i="28" a="1"/>
  <c r="K19" i="1" a="1"/>
  <c r="C20" i="55" a="1"/>
  <c r="D11" i="42" a="1"/>
  <c r="E2" i="15" a="1"/>
  <c r="F12" i="52" a="1"/>
  <c r="L18" i="12" a="1"/>
  <c r="E9" i="12" a="1"/>
  <c r="K7" i="1" a="1"/>
  <c r="C4" i="43" a="1"/>
  <c r="F7" i="1" a="1"/>
  <c r="P2" i="38" a="1"/>
  <c r="C4" i="9" a="1"/>
  <c r="C23" i="43" a="1"/>
  <c r="G6" i="42" a="1"/>
  <c r="Q2" i="7" a="1"/>
  <c r="K2" i="46" a="1"/>
  <c r="H8" i="56" a="1"/>
  <c r="O14" i="12" a="1"/>
  <c r="O15" i="1" a="1"/>
  <c r="F11" i="39" a="1"/>
  <c r="K20" i="1" a="1"/>
  <c r="C18" i="43" a="1"/>
  <c r="F7" i="52" a="1"/>
  <c r="M9" i="12" a="1"/>
  <c r="D16" i="28" a="1"/>
  <c r="K14" i="1" a="1"/>
  <c r="H18" i="42" a="1"/>
  <c r="I6" i="56" a="1"/>
  <c r="F10" i="39" a="1"/>
  <c r="K2" i="38" a="1"/>
  <c r="E7" i="52" a="1"/>
  <c r="M14" i="12" a="1"/>
  <c r="R3" i="12" a="1"/>
  <c r="E13" i="12" a="1"/>
  <c r="J14" i="1" a="1"/>
  <c r="A2" i="46" a="1"/>
  <c r="T10" i="56" a="1"/>
  <c r="C12" i="43" a="1"/>
  <c r="J11" i="42" a="1"/>
  <c r="J2" i="15" a="1"/>
  <c r="P13" i="12" a="1"/>
  <c r="F10" i="12" a="1"/>
  <c r="H13" i="28" a="1"/>
  <c r="S8" i="56" a="1"/>
  <c r="M23" i="28" a="1"/>
  <c r="G20" i="1" a="1"/>
  <c r="C11" i="43" a="1"/>
  <c r="I11" i="42" a="1"/>
  <c r="B2" i="7" a="1"/>
  <c r="G30" i="12" a="1"/>
  <c r="D18" i="42" a="1"/>
  <c r="T19" i="56" a="1"/>
  <c r="H21" i="39" a="1"/>
  <c r="H19" i="43" a="1"/>
  <c r="A2" i="7" a="1"/>
  <c r="H11" i="28" a="1"/>
  <c r="S19" i="56" a="1"/>
  <c r="G23" i="12" a="1"/>
  <c r="K8" i="28" a="1"/>
  <c r="J19" i="1" a="1"/>
  <c r="L19" i="28" a="1"/>
  <c r="AG4" i="9" a="1"/>
  <c r="H12" i="56" a="1"/>
  <c r="L7" i="12" a="1"/>
  <c r="L30" i="12" a="1"/>
  <c r="J22" i="39" a="1"/>
  <c r="M17" i="28" a="1"/>
  <c r="L27" i="1" a="1"/>
  <c r="J4" i="1" a="1"/>
  <c r="H2" i="47" a="1"/>
  <c r="C5" i="52" a="1"/>
  <c r="J17" i="39" a="1"/>
  <c r="C3" i="43" a="1"/>
  <c r="V11" i="56" a="1"/>
  <c r="O16" i="12" a="1"/>
  <c r="K27" i="1" a="1"/>
  <c r="E2" i="47" a="1"/>
  <c r="I4" i="52" a="1"/>
  <c r="M6" i="12" a="1"/>
  <c r="F22" i="12" a="1"/>
  <c r="V4" i="9" a="1"/>
  <c r="L16" i="12" a="1"/>
  <c r="G4" i="28" a="1"/>
  <c r="L12" i="1" a="1"/>
  <c r="M3" i="18" a="1"/>
  <c r="E20" i="12" a="1"/>
  <c r="K23" i="1" a="1"/>
  <c r="C18" i="55" a="1"/>
  <c r="Q4" i="9" a="1"/>
  <c r="C10" i="42" a="1"/>
  <c r="T2" i="46" a="1"/>
  <c r="H12" i="39" a="1"/>
  <c r="C2" i="15" a="1"/>
  <c r="J23" i="1" a="1"/>
  <c r="J9" i="42" a="1"/>
  <c r="L17" i="28" a="1"/>
  <c r="J16" i="39" a="1"/>
  <c r="J22" i="42" a="1"/>
  <c r="G10" i="56" a="1"/>
  <c r="K15" i="28" a="1"/>
  <c r="J27" i="1" a="1"/>
  <c r="C11" i="42" a="1"/>
  <c r="L23" i="1" a="1"/>
  <c r="U4" i="9" a="1"/>
  <c r="D10" i="42" a="1"/>
  <c r="B2" i="47" a="1"/>
  <c r="L14" i="28" a="1"/>
  <c r="L3" i="18" a="1"/>
  <c r="U5" i="56" a="1"/>
  <c r="H15" i="39" a="1"/>
  <c r="H22" i="42" a="1"/>
  <c r="F3" i="52" a="1"/>
  <c r="D22" i="28" a="1"/>
  <c r="E22" i="42" a="1"/>
  <c r="R5" i="12" a="1"/>
  <c r="S2" i="46" a="1"/>
  <c r="P5" i="12" a="1"/>
  <c r="H11" i="39" a="1"/>
  <c r="M7" i="28" a="1"/>
  <c r="M4" i="9" a="1"/>
  <c r="Q22" i="12" a="1"/>
  <c r="F19" i="12" a="1"/>
  <c r="E11" i="28" a="1"/>
  <c r="I4" i="9" a="1"/>
  <c r="K6" i="28" a="1"/>
  <c r="G19" i="43" a="1"/>
  <c r="J20" i="42" a="1"/>
  <c r="O22" i="12" a="1"/>
  <c r="Q33" i="12" a="1"/>
  <c r="H4" i="39" a="1"/>
  <c r="D9" i="28" a="1"/>
  <c r="H22" i="1" a="1"/>
  <c r="J10" i="1" a="1"/>
  <c r="I8" i="42" a="1"/>
  <c r="L2" i="5" a="1"/>
  <c r="I10" i="52" a="1"/>
  <c r="S25" i="56" a="1"/>
  <c r="J23" i="56" a="1"/>
  <c r="L12" i="12" a="1"/>
  <c r="G14" i="12" a="1"/>
  <c r="L5" i="28" a="1"/>
  <c r="H18" i="43" a="1"/>
  <c r="G20" i="42" a="1"/>
  <c r="P33" i="12" a="1"/>
  <c r="F14" i="12" a="1"/>
  <c r="L4" i="28" a="1"/>
  <c r="E8" i="28" a="1"/>
  <c r="F19" i="1" a="1"/>
  <c r="I10" i="1" a="1"/>
  <c r="H8" i="42" a="1"/>
  <c r="K2" i="5" a="1"/>
  <c r="H10" i="52" a="1"/>
  <c r="H21" i="56" a="1"/>
  <c r="N21" i="12" a="1"/>
  <c r="L11" i="12" a="1"/>
  <c r="F17" i="39" a="1"/>
  <c r="K18" i="1" a="1"/>
  <c r="H15" i="43" a="1"/>
  <c r="G17" i="42" a="1"/>
  <c r="U18" i="56" a="1"/>
  <c r="O31" i="12" a="1"/>
  <c r="E8" i="12" a="1"/>
  <c r="M3" i="28" a="1"/>
  <c r="D8" i="28" a="1"/>
  <c r="H10" i="1" a="1"/>
  <c r="G13" i="43" a="1"/>
  <c r="J2" i="5" a="1"/>
  <c r="J20" i="56" a="1"/>
  <c r="R20" i="12" a="1"/>
  <c r="K11" i="12" a="1"/>
  <c r="F16" i="39" a="1"/>
  <c r="D6" i="28" a="1"/>
  <c r="J16" i="42" a="1"/>
  <c r="C8" i="42" a="1"/>
  <c r="E10" i="52" a="1"/>
  <c r="S18" i="56" a="1"/>
  <c r="R30" i="12" a="1"/>
  <c r="H21" i="28" a="1"/>
  <c r="H11" i="43" a="1"/>
  <c r="I2" i="5" a="1"/>
  <c r="J15" i="56" a="1"/>
  <c r="Q20" i="12" a="1"/>
  <c r="R10" i="12" a="1"/>
  <c r="E6" i="12" a="1"/>
  <c r="F15" i="39" a="1"/>
  <c r="E5" i="28" a="1"/>
  <c r="I18" i="1" a="1"/>
  <c r="L6" i="1" a="1"/>
  <c r="H16" i="42" a="1"/>
  <c r="S16" i="56" a="1"/>
  <c r="Q30" i="12" a="1"/>
  <c r="O22" i="1" a="1"/>
  <c r="F18" i="1" a="1"/>
  <c r="H10" i="43" a="1"/>
  <c r="E4" i="42" a="1"/>
  <c r="V2" i="7" a="1"/>
  <c r="C9" i="52" a="1"/>
  <c r="I13" i="56" a="1"/>
  <c r="P20" i="12" a="1"/>
  <c r="Q10" i="12" a="1"/>
  <c r="G5" i="12" a="1"/>
  <c r="H20" i="28" a="1"/>
  <c r="K6" i="1" a="1"/>
  <c r="G16" i="42" a="1"/>
  <c r="V14" i="56" a="1"/>
  <c r="K18" i="12" a="1"/>
  <c r="P30" i="12" a="1"/>
  <c r="L20" i="28" a="1"/>
  <c r="K17" i="1" a="1"/>
  <c r="H9" i="43" a="1"/>
  <c r="D4" i="42" a="1"/>
  <c r="U2" i="7" a="1"/>
  <c r="I8" i="52" a="1"/>
  <c r="O10" i="12" a="1"/>
  <c r="F5" i="12" a="1"/>
  <c r="G20" i="28" a="1"/>
  <c r="J15" i="42" a="1"/>
  <c r="U14" i="56" a="1"/>
  <c r="G13" i="56" a="1"/>
  <c r="P17" i="12" a="1"/>
  <c r="M19" i="28" a="1"/>
  <c r="H8" i="28" a="1"/>
  <c r="O20" i="1" a="1"/>
  <c r="L16" i="1" a="1"/>
  <c r="L5" i="1" a="1"/>
  <c r="G9" i="43" a="1"/>
  <c r="T2" i="47" a="1"/>
  <c r="H8" i="52" a="1"/>
  <c r="T14" i="56" a="1"/>
  <c r="AK4" i="9" a="1"/>
  <c r="G4" i="43" a="1"/>
  <c r="V3" i="18" a="1"/>
  <c r="K2" i="47" a="1"/>
  <c r="J12" i="56" a="1"/>
  <c r="O17" i="12" a="1"/>
  <c r="F3" i="12" a="1"/>
  <c r="G8" i="28" a="1"/>
  <c r="K16" i="1" a="1"/>
  <c r="H14" i="42" a="1"/>
  <c r="S14" i="56" a="1"/>
  <c r="M7" i="12" a="1"/>
  <c r="K4" i="1" a="1"/>
  <c r="AI4" i="9" a="1"/>
  <c r="H3" i="43" a="1"/>
  <c r="U3" i="18" a="1"/>
  <c r="I2" i="47" a="1"/>
  <c r="D5" i="52" a="1"/>
  <c r="M31" i="12" a="1"/>
  <c r="E3" i="12" a="1"/>
  <c r="H7" i="28" a="1"/>
  <c r="G14" i="42" a="1"/>
  <c r="T13" i="56" a="1"/>
  <c r="S16" i="12" a="1"/>
  <c r="G7" i="28" a="1"/>
  <c r="G16" i="1" a="1"/>
  <c r="S3" i="18" a="1"/>
  <c r="AE4" i="9" a="1"/>
  <c r="D14" i="42" a="1"/>
  <c r="H10" i="56" a="1"/>
  <c r="F23" i="12" a="1"/>
  <c r="H4" i="28" a="1"/>
  <c r="F16" i="1" a="1"/>
  <c r="I4" i="1" a="1"/>
  <c r="N3" i="18" a="1"/>
  <c r="T7" i="56" a="1"/>
  <c r="C14" i="42" a="1"/>
  <c r="G4" i="52" a="1"/>
  <c r="H4" i="1" a="1"/>
  <c r="S6" i="56" a="1"/>
  <c r="H16" i="39" a="1"/>
  <c r="I22" i="42" a="1"/>
  <c r="F4" i="52" a="1"/>
  <c r="J9" i="56" a="1"/>
  <c r="K16" i="12" a="1"/>
  <c r="H3" i="28" a="1"/>
  <c r="J12" i="1" a="1"/>
  <c r="G4" i="1" a="1"/>
  <c r="S5" i="12" a="1"/>
  <c r="D3" i="18" a="1"/>
  <c r="P15" i="12" a="1"/>
  <c r="K14" i="28" a="1"/>
  <c r="J24" i="56" a="1"/>
  <c r="R22" i="12" a="1"/>
  <c r="G19" i="12" a="1"/>
  <c r="L11" i="1" a="1"/>
  <c r="C16" i="55" a="1"/>
  <c r="E3" i="52" a="1"/>
  <c r="O15" i="12" a="1"/>
  <c r="E21" i="28" a="1"/>
  <c r="B2" i="15" a="1"/>
  <c r="M2" i="46" a="1"/>
  <c r="Q4" i="12" a="1"/>
  <c r="J22" i="1" a="1"/>
  <c r="H24" i="56" a="1"/>
  <c r="C12" i="55" a="1"/>
  <c r="L4" i="9" a="1"/>
  <c r="J11" i="52" a="1"/>
  <c r="J8" i="42" a="1"/>
  <c r="T25" i="56" a="1"/>
  <c r="G24" i="56" a="1"/>
  <c r="D22" i="42" a="1"/>
  <c r="R12" i="12" a="1"/>
  <c r="M6" i="28" a="1"/>
  <c r="K11" i="1" a="1"/>
  <c r="I9" i="42" a="1"/>
  <c r="U25" i="56" a="1"/>
  <c r="H9" i="39" a="1"/>
  <c r="D21" i="28" a="1"/>
  <c r="C22" i="42" a="1"/>
  <c r="A2" i="15" a="1"/>
  <c r="P22" i="12" a="1"/>
  <c r="Q12" i="12" a="1"/>
  <c r="P4" i="12" a="1"/>
  <c r="I22" i="1" a="1"/>
  <c r="E11" i="52" a="1"/>
  <c r="M12" i="12" a="1"/>
  <c r="F16" i="12" a="1"/>
  <c r="C11" i="55" a="1"/>
  <c r="C11" i="55" l="1"/>
  <c r="F16" i="12"/>
  <c r="M12" i="12"/>
  <c r="E11" i="52"/>
  <c r="I22" i="1"/>
  <c r="P4" i="12"/>
  <c r="Q12" i="12"/>
  <c r="P22" i="12"/>
  <c r="A2" i="15"/>
  <c r="C22" i="42"/>
  <c r="D21" i="28"/>
  <c r="H9" i="39"/>
  <c r="U25" i="56"/>
  <c r="I9" i="42"/>
  <c r="K11" i="1"/>
  <c r="M6" i="28"/>
  <c r="R12" i="12"/>
  <c r="D22" i="42"/>
  <c r="G24" i="56"/>
  <c r="T25" i="56"/>
  <c r="J8" i="42"/>
  <c r="J11" i="52"/>
  <c r="L4" i="9"/>
  <c r="C12" i="55"/>
  <c r="H24" i="56"/>
  <c r="J22" i="1"/>
  <c r="Q4" i="12"/>
  <c r="M2" i="46"/>
  <c r="B2" i="15"/>
  <c r="E21" i="28"/>
  <c r="O15" i="12"/>
  <c r="E3" i="52"/>
  <c r="C16" i="55"/>
  <c r="L11" i="1"/>
  <c r="G19" i="12"/>
  <c r="R22" i="12"/>
  <c r="J24" i="56"/>
  <c r="K14" i="28"/>
  <c r="P15" i="12"/>
  <c r="D3" i="18"/>
  <c r="S5" i="12"/>
  <c r="G4" i="1"/>
  <c r="J12" i="1"/>
  <c r="H3" i="28"/>
  <c r="K16" i="12"/>
  <c r="J9" i="56"/>
  <c r="F4" i="52"/>
  <c r="I22" i="42"/>
  <c r="H16" i="39"/>
  <c r="S6" i="56"/>
  <c r="H4" i="1"/>
  <c r="G4" i="52"/>
  <c r="C14" i="42"/>
  <c r="T7" i="56"/>
  <c r="N3" i="18"/>
  <c r="I4" i="1"/>
  <c r="F16" i="1"/>
  <c r="H4" i="28"/>
  <c r="F23" i="12"/>
  <c r="H10" i="56"/>
  <c r="D14" i="42"/>
  <c r="AE4" i="9"/>
  <c r="S3" i="18"/>
  <c r="G16" i="1"/>
  <c r="G7" i="28"/>
  <c r="S16" i="12"/>
  <c r="T13" i="56"/>
  <c r="G14" i="42"/>
  <c r="H7" i="28"/>
  <c r="E3" i="12"/>
  <c r="M31" i="12"/>
  <c r="D5" i="52"/>
  <c r="I2" i="47"/>
  <c r="U3" i="18"/>
  <c r="H3" i="43"/>
  <c r="AI4" i="9"/>
  <c r="K4" i="1"/>
  <c r="M7" i="12"/>
  <c r="S14" i="56"/>
  <c r="H14" i="42"/>
  <c r="K16" i="1"/>
  <c r="G8" i="28"/>
  <c r="F3" i="12"/>
  <c r="O17" i="12"/>
  <c r="J12" i="56"/>
  <c r="K2" i="47"/>
  <c r="V3" i="18"/>
  <c r="G4" i="43"/>
  <c r="AK4" i="9"/>
  <c r="T14" i="56"/>
  <c r="H8" i="52"/>
  <c r="T2" i="47"/>
  <c r="G9" i="43"/>
  <c r="L5" i="1"/>
  <c r="L16" i="1"/>
  <c r="O20" i="1"/>
  <c r="H8" i="28"/>
  <c r="M19" i="28"/>
  <c r="P17" i="12"/>
  <c r="G13" i="56"/>
  <c r="U14" i="56"/>
  <c r="J15" i="42"/>
  <c r="G20" i="28"/>
  <c r="F5" i="12"/>
  <c r="O10" i="12"/>
  <c r="I8" i="52"/>
  <c r="U2" i="7"/>
  <c r="D4" i="42"/>
  <c r="H9" i="43"/>
  <c r="K17" i="1"/>
  <c r="L20" i="28"/>
  <c r="P30" i="12"/>
  <c r="K18" i="12"/>
  <c r="V14" i="56"/>
  <c r="G16" i="42"/>
  <c r="K6" i="1"/>
  <c r="H20" i="28"/>
  <c r="G5" i="12"/>
  <c r="Q10" i="12"/>
  <c r="P20" i="12"/>
  <c r="I13" i="56"/>
  <c r="C9" i="52"/>
  <c r="V2" i="7"/>
  <c r="E4" i="42"/>
  <c r="H10" i="43"/>
  <c r="F18" i="1"/>
  <c r="O22" i="1"/>
  <c r="Q30" i="12"/>
  <c r="S16" i="56"/>
  <c r="H16" i="42"/>
  <c r="L6" i="1"/>
  <c r="I18" i="1"/>
  <c r="E5" i="28"/>
  <c r="F15" i="39"/>
  <c r="E6" i="12"/>
  <c r="R10" i="12"/>
  <c r="Q20" i="12"/>
  <c r="J15" i="56"/>
  <c r="I2" i="5"/>
  <c r="H11" i="43"/>
  <c r="H21" i="28"/>
  <c r="R30" i="12"/>
  <c r="S18" i="56"/>
  <c r="E10" i="52"/>
  <c r="C8" i="42"/>
  <c r="J16" i="42"/>
  <c r="D6" i="28"/>
  <c r="F16" i="39"/>
  <c r="K11" i="12"/>
  <c r="R20" i="12"/>
  <c r="J20" i="56"/>
  <c r="J2" i="5"/>
  <c r="G13" i="43"/>
  <c r="H10" i="1"/>
  <c r="D8" i="28"/>
  <c r="M3" i="28"/>
  <c r="E8" i="12"/>
  <c r="O31" i="12"/>
  <c r="U18" i="56"/>
  <c r="G17" i="42"/>
  <c r="H15" i="43"/>
  <c r="K18" i="1"/>
  <c r="F17" i="39"/>
  <c r="L11" i="12"/>
  <c r="N21" i="12"/>
  <c r="H21" i="56"/>
  <c r="H10" i="52"/>
  <c r="K2" i="5"/>
  <c r="H8" i="42"/>
  <c r="I10" i="1"/>
  <c r="F19" i="1"/>
  <c r="E8" i="28"/>
  <c r="L4" i="28"/>
  <c r="F14" i="12"/>
  <c r="P33" i="12"/>
  <c r="G20" i="42"/>
  <c r="H18" i="43"/>
  <c r="L5" i="28"/>
  <c r="G14" i="12"/>
  <c r="L12" i="12"/>
  <c r="J23" i="56"/>
  <c r="S25" i="56"/>
  <c r="I10" i="52"/>
  <c r="L2" i="5"/>
  <c r="I8" i="42"/>
  <c r="J10" i="1"/>
  <c r="H22" i="1"/>
  <c r="D9" i="28"/>
  <c r="H4" i="39"/>
  <c r="Q33" i="12"/>
  <c r="O22" i="12"/>
  <c r="J20" i="42"/>
  <c r="G19" i="43"/>
  <c r="K6" i="28"/>
  <c r="I4" i="9"/>
  <c r="E11" i="28"/>
  <c r="F19" i="12"/>
  <c r="Q22" i="12"/>
  <c r="M4" i="9"/>
  <c r="M7" i="28"/>
  <c r="H11" i="39"/>
  <c r="P5" i="12"/>
  <c r="S2" i="46"/>
  <c r="R5" i="12"/>
  <c r="E22" i="42"/>
  <c r="D22" i="28"/>
  <c r="F3" i="52"/>
  <c r="H22" i="42"/>
  <c r="H15" i="39"/>
  <c r="U5" i="56"/>
  <c r="L3" i="18"/>
  <c r="L14" i="28"/>
  <c r="B2" i="47"/>
  <c r="D10" i="42"/>
  <c r="U4" i="9"/>
  <c r="L23" i="1"/>
  <c r="C11" i="42"/>
  <c r="J27" i="1"/>
  <c r="K15" i="28"/>
  <c r="G10" i="56"/>
  <c r="J22" i="42"/>
  <c r="J16" i="39"/>
  <c r="L17" i="28"/>
  <c r="J9" i="42"/>
  <c r="J23" i="1"/>
  <c r="C2" i="15"/>
  <c r="H12" i="39"/>
  <c r="T2" i="46"/>
  <c r="C10" i="42"/>
  <c r="Q4" i="9"/>
  <c r="C18" i="55"/>
  <c r="K23" i="1"/>
  <c r="E20" i="12"/>
  <c r="M3" i="18"/>
  <c r="L12" i="1"/>
  <c r="G4" i="28"/>
  <c r="L16" i="12"/>
  <c r="V4" i="9"/>
  <c r="F22" i="12"/>
  <c r="M6" i="12"/>
  <c r="I4" i="52"/>
  <c r="E2" i="47"/>
  <c r="K27" i="1"/>
  <c r="O16" i="12"/>
  <c r="V11" i="56"/>
  <c r="C3" i="43"/>
  <c r="J17" i="39"/>
  <c r="C5" i="52"/>
  <c r="H2" i="47"/>
  <c r="J4" i="1"/>
  <c r="L27" i="1"/>
  <c r="M17" i="28"/>
  <c r="J22" i="39"/>
  <c r="L30" i="12"/>
  <c r="L7" i="12"/>
  <c r="H12" i="56"/>
  <c r="AG4" i="9"/>
  <c r="L19" i="28"/>
  <c r="J19" i="1"/>
  <c r="K8" i="28"/>
  <c r="G23" i="12"/>
  <c r="S19" i="56"/>
  <c r="H11" i="28"/>
  <c r="A2" i="7"/>
  <c r="H19" i="43"/>
  <c r="H21" i="39"/>
  <c r="T19" i="56"/>
  <c r="D18" i="42"/>
  <c r="G30" i="12"/>
  <c r="B2" i="7"/>
  <c r="I11" i="42"/>
  <c r="C11" i="43"/>
  <c r="G20" i="1"/>
  <c r="M23" i="28"/>
  <c r="S8" i="56"/>
  <c r="H13" i="28"/>
  <c r="F10" i="12"/>
  <c r="P13" i="12"/>
  <c r="J2" i="15"/>
  <c r="J11" i="42"/>
  <c r="C12" i="43"/>
  <c r="T10" i="56"/>
  <c r="A2" i="46"/>
  <c r="J14" i="1"/>
  <c r="E13" i="12"/>
  <c r="R3" i="12"/>
  <c r="M14" i="12"/>
  <c r="E7" i="52"/>
  <c r="K2" i="38"/>
  <c r="F10" i="39"/>
  <c r="I6" i="56"/>
  <c r="H18" i="42"/>
  <c r="K14" i="1"/>
  <c r="D16" i="28"/>
  <c r="M9" i="12"/>
  <c r="F7" i="52"/>
  <c r="C18" i="43"/>
  <c r="K20" i="1"/>
  <c r="F11" i="39"/>
  <c r="O15" i="1"/>
  <c r="O14" i="12"/>
  <c r="H8" i="56"/>
  <c r="K2" i="46"/>
  <c r="Q2" i="7"/>
  <c r="G6" i="42"/>
  <c r="C23" i="43"/>
  <c r="C4" i="9"/>
  <c r="P2" i="38"/>
  <c r="F7" i="1"/>
  <c r="C4" i="43"/>
  <c r="K7" i="1"/>
  <c r="E9" i="12"/>
  <c r="L18" i="12"/>
  <c r="F12" i="52"/>
  <c r="E2" i="15"/>
  <c r="D11" i="42"/>
  <c r="C20" i="55"/>
  <c r="K19" i="1"/>
  <c r="E12" i="28"/>
  <c r="E30" i="12"/>
  <c r="H17" i="56"/>
  <c r="H4" i="42"/>
  <c r="D14" i="28"/>
  <c r="F9" i="12"/>
  <c r="O13" i="12"/>
  <c r="H5" i="56"/>
  <c r="S21" i="56"/>
  <c r="G12" i="52"/>
  <c r="H20" i="43"/>
  <c r="H22" i="39"/>
  <c r="F6" i="52"/>
  <c r="H5" i="42"/>
  <c r="E18" i="42"/>
  <c r="E14" i="28"/>
  <c r="L3" i="12"/>
  <c r="J17" i="56"/>
  <c r="F2" i="38"/>
  <c r="H8" i="1"/>
  <c r="L10" i="28"/>
  <c r="J2" i="39"/>
  <c r="T2" i="15"/>
  <c r="G18" i="42"/>
  <c r="M19" i="12"/>
  <c r="U21" i="56"/>
  <c r="L2" i="7"/>
  <c r="D6" i="42"/>
  <c r="G12" i="42"/>
  <c r="C16" i="43"/>
  <c r="M10" i="28"/>
  <c r="U10" i="56"/>
  <c r="C29" i="55"/>
  <c r="F13" i="12"/>
  <c r="N19" i="12"/>
  <c r="I19" i="56"/>
  <c r="F19" i="42"/>
  <c r="L8" i="1"/>
  <c r="L13" i="28"/>
  <c r="G34" i="12"/>
  <c r="K20" i="12"/>
  <c r="V10" i="56"/>
  <c r="V2" i="15"/>
  <c r="J19" i="42"/>
  <c r="O2" i="38"/>
  <c r="D20" i="28"/>
  <c r="J13" i="39"/>
  <c r="G13" i="12"/>
  <c r="K4" i="12"/>
  <c r="N9" i="12"/>
  <c r="H20" i="56"/>
  <c r="T22" i="56"/>
  <c r="J7" i="52"/>
  <c r="F4" i="1"/>
  <c r="F9" i="1"/>
  <c r="L15" i="1"/>
  <c r="F22" i="1"/>
  <c r="H19" i="28"/>
  <c r="M13" i="28"/>
  <c r="F14" i="39"/>
  <c r="K30" i="12"/>
  <c r="O20" i="12"/>
  <c r="S2" i="7"/>
  <c r="C3" i="18"/>
  <c r="J13" i="42"/>
  <c r="F28" i="1"/>
  <c r="D12" i="28"/>
  <c r="N7" i="12"/>
  <c r="Q23" i="12"/>
  <c r="G16" i="56"/>
  <c r="G4" i="42"/>
  <c r="C19" i="55"/>
  <c r="G13" i="1"/>
  <c r="K13" i="12"/>
  <c r="E5" i="52"/>
  <c r="AL4" i="9"/>
  <c r="L28" i="1"/>
  <c r="H12" i="28"/>
  <c r="L23" i="28"/>
  <c r="O34" i="12"/>
  <c r="V7" i="56"/>
  <c r="E6" i="52"/>
  <c r="L7" i="1"/>
  <c r="K8" i="12"/>
  <c r="S18" i="12"/>
  <c r="I2" i="15"/>
  <c r="D2" i="38"/>
  <c r="C24" i="55"/>
  <c r="K10" i="28"/>
  <c r="L8" i="12"/>
  <c r="I17" i="56"/>
  <c r="H12" i="52"/>
  <c r="C27" i="55"/>
  <c r="I14" i="1"/>
  <c r="E31" i="12"/>
  <c r="L19" i="12"/>
  <c r="I5" i="56"/>
  <c r="T21" i="56"/>
  <c r="C2" i="7"/>
  <c r="G21" i="43"/>
  <c r="H20" i="1"/>
  <c r="F3" i="39"/>
  <c r="P3" i="12"/>
  <c r="I5" i="42"/>
  <c r="C28" i="55"/>
  <c r="D15" i="28"/>
  <c r="G14" i="28"/>
  <c r="G32" i="12"/>
  <c r="Q8" i="12"/>
  <c r="H19" i="56"/>
  <c r="O7" i="1"/>
  <c r="B2" i="46"/>
  <c r="U2" i="15"/>
  <c r="K8" i="1"/>
  <c r="J11" i="39"/>
  <c r="S3" i="12"/>
  <c r="N14" i="12"/>
  <c r="S22" i="56"/>
  <c r="M2" i="7"/>
  <c r="E6" i="42"/>
  <c r="I12" i="42"/>
  <c r="B4" i="9"/>
  <c r="H18" i="28"/>
  <c r="F10" i="1"/>
  <c r="J14" i="39"/>
  <c r="E14" i="12"/>
  <c r="O4" i="12"/>
  <c r="O9" i="12"/>
  <c r="P14" i="12"/>
  <c r="C8" i="52"/>
  <c r="L2" i="46"/>
  <c r="J6" i="42"/>
  <c r="E20" i="42"/>
  <c r="G3" i="43"/>
  <c r="Q2" i="38"/>
  <c r="F3" i="1"/>
  <c r="L10" i="1"/>
  <c r="L14" i="1"/>
  <c r="K22" i="1"/>
  <c r="D10" i="28"/>
  <c r="D23" i="28"/>
  <c r="H14" i="28"/>
  <c r="M15" i="28"/>
  <c r="F4" i="39"/>
  <c r="G10" i="12"/>
  <c r="E21" i="12"/>
  <c r="K32" i="12"/>
  <c r="N6" i="12"/>
  <c r="S22" i="12"/>
  <c r="G18" i="56"/>
  <c r="J25" i="56"/>
  <c r="U12" i="56"/>
  <c r="G7" i="52"/>
  <c r="E2" i="7"/>
  <c r="S2" i="5"/>
  <c r="J12" i="42"/>
  <c r="D17" i="42"/>
  <c r="C21" i="42"/>
  <c r="AM4" i="9"/>
  <c r="G7" i="1"/>
  <c r="H19" i="1"/>
  <c r="G23" i="1"/>
  <c r="E26" i="28"/>
  <c r="K7" i="28"/>
  <c r="L16" i="28"/>
  <c r="H13" i="39"/>
  <c r="J20" i="39"/>
  <c r="M3" i="12"/>
  <c r="M13" i="12"/>
  <c r="P16" i="12"/>
  <c r="L20" i="12"/>
  <c r="I10" i="56"/>
  <c r="G3" i="52"/>
  <c r="F11" i="52"/>
  <c r="U2" i="46"/>
  <c r="E3" i="18"/>
  <c r="C9" i="42"/>
  <c r="C14" i="43"/>
  <c r="J4" i="9"/>
  <c r="B2" i="38"/>
  <c r="I11" i="1"/>
  <c r="J15" i="1"/>
  <c r="O13" i="1"/>
  <c r="G17" i="28"/>
  <c r="F21" i="12"/>
  <c r="M32" i="12"/>
  <c r="O6" i="12"/>
  <c r="S9" i="12"/>
  <c r="M23" i="12"/>
  <c r="S5" i="56"/>
  <c r="V12" i="56"/>
  <c r="V19" i="56"/>
  <c r="H7" i="52"/>
  <c r="H11" i="52"/>
  <c r="I2" i="7"/>
  <c r="F5" i="42"/>
  <c r="D21" i="42"/>
  <c r="G14" i="43"/>
  <c r="H7" i="1"/>
  <c r="I19" i="1"/>
  <c r="H23" i="1"/>
  <c r="G3" i="28"/>
  <c r="L7" i="28"/>
  <c r="M16" i="28"/>
  <c r="F9" i="39"/>
  <c r="H14" i="39"/>
  <c r="J21" i="39"/>
  <c r="G12" i="12"/>
  <c r="N3" i="12"/>
  <c r="N13" i="12"/>
  <c r="G11" i="56"/>
  <c r="G19" i="56"/>
  <c r="J3" i="52"/>
  <c r="V2" i="46"/>
  <c r="V2" i="5"/>
  <c r="J3" i="18"/>
  <c r="D9" i="42"/>
  <c r="F17" i="42"/>
  <c r="C15" i="43"/>
  <c r="G15" i="43"/>
  <c r="K4" i="9"/>
  <c r="C2" i="38"/>
  <c r="C9" i="55"/>
  <c r="J11" i="1"/>
  <c r="K15" i="1"/>
  <c r="O14" i="1"/>
  <c r="G18" i="28"/>
  <c r="G21" i="12"/>
  <c r="K33" i="12"/>
  <c r="S6" i="12"/>
  <c r="N10" i="12"/>
  <c r="R16" i="12"/>
  <c r="N20" i="12"/>
  <c r="P23" i="12"/>
  <c r="J11" i="56"/>
  <c r="T5" i="56"/>
  <c r="S13" i="56"/>
  <c r="S20" i="56"/>
  <c r="J2" i="7"/>
  <c r="G5" i="42"/>
  <c r="I13" i="42"/>
  <c r="O21" i="12"/>
  <c r="W4" i="9"/>
  <c r="G6" i="12"/>
  <c r="P31" i="12"/>
  <c r="M18" i="12"/>
  <c r="K2" i="15"/>
  <c r="C3" i="42"/>
  <c r="X4" i="9"/>
  <c r="C21" i="55"/>
  <c r="H17" i="1"/>
  <c r="G28" i="1"/>
  <c r="D18" i="28"/>
  <c r="G23" i="28"/>
  <c r="F21" i="39"/>
  <c r="E33" i="12"/>
  <c r="N8" i="12"/>
  <c r="P21" i="12"/>
  <c r="I22" i="56"/>
  <c r="S24" i="56"/>
  <c r="J9" i="52"/>
  <c r="D2" i="46"/>
  <c r="C2" i="5"/>
  <c r="F11" i="42"/>
  <c r="D23" i="42"/>
  <c r="G22" i="43"/>
  <c r="J9" i="1"/>
  <c r="J21" i="1"/>
  <c r="D4" i="28"/>
  <c r="K21" i="28"/>
  <c r="J9" i="39"/>
  <c r="Q31" i="12"/>
  <c r="N18" i="12"/>
  <c r="U16" i="56"/>
  <c r="R2" i="47"/>
  <c r="D7" i="42"/>
  <c r="H19" i="42"/>
  <c r="H7" i="43"/>
  <c r="S2" i="38"/>
  <c r="I13" i="1"/>
  <c r="H10" i="28"/>
  <c r="F33" i="12"/>
  <c r="O8" i="12"/>
  <c r="Q21" i="12"/>
  <c r="J5" i="52"/>
  <c r="C10" i="52"/>
  <c r="N2" i="15"/>
  <c r="H22" i="43"/>
  <c r="D5" i="28"/>
  <c r="D6" i="52"/>
  <c r="S2" i="47"/>
  <c r="S2" i="15"/>
  <c r="I19" i="42"/>
  <c r="I23" i="42"/>
  <c r="G8" i="43"/>
  <c r="AD4" i="9"/>
  <c r="T2" i="38"/>
  <c r="M8" i="12"/>
  <c r="M11" i="12"/>
  <c r="G7" i="56"/>
  <c r="I21" i="56"/>
  <c r="T8" i="56"/>
  <c r="V23" i="56"/>
  <c r="D9" i="52"/>
  <c r="C2" i="46"/>
  <c r="L2" i="47"/>
  <c r="A2" i="5"/>
  <c r="J14" i="42"/>
  <c r="C23" i="42"/>
  <c r="L20" i="1"/>
  <c r="E3" i="28"/>
  <c r="E16" i="28"/>
  <c r="K11" i="28"/>
  <c r="M20" i="28"/>
  <c r="J4" i="39"/>
  <c r="P11" i="12"/>
  <c r="L15" i="12"/>
  <c r="H14" i="56"/>
  <c r="T16" i="56"/>
  <c r="F5" i="52"/>
  <c r="C7" i="42"/>
  <c r="G19" i="42"/>
  <c r="G7" i="43"/>
  <c r="R2" i="38"/>
  <c r="I5" i="1"/>
  <c r="H13" i="1"/>
  <c r="G9" i="28"/>
  <c r="G16" i="12"/>
  <c r="S4" i="12"/>
  <c r="H7" i="56"/>
  <c r="U8" i="56"/>
  <c r="M2" i="47"/>
  <c r="M2" i="15"/>
  <c r="M12" i="28"/>
  <c r="M15" i="12"/>
  <c r="H15" i="56"/>
  <c r="D3" i="42"/>
  <c r="G23" i="42"/>
  <c r="AC4" i="9"/>
  <c r="C22" i="55"/>
  <c r="I17" i="1"/>
  <c r="H28" i="1"/>
  <c r="H23" i="28"/>
  <c r="M21" i="28"/>
  <c r="H2" i="39"/>
  <c r="F7" i="12"/>
  <c r="E17" i="12"/>
  <c r="P32" i="12"/>
  <c r="K5" i="12"/>
  <c r="S11" i="12"/>
  <c r="J7" i="56"/>
  <c r="V8" i="56"/>
  <c r="T24" i="56"/>
  <c r="E2" i="46"/>
  <c r="D2" i="5"/>
  <c r="G11" i="42"/>
  <c r="H15" i="42"/>
  <c r="L9" i="1"/>
  <c r="L21" i="1"/>
  <c r="E19" i="28"/>
  <c r="K13" i="28"/>
  <c r="J10" i="39"/>
  <c r="O5" i="12"/>
  <c r="K12" i="12"/>
  <c r="N15" i="12"/>
  <c r="I15" i="56"/>
  <c r="I23" i="56"/>
  <c r="V16" i="56"/>
  <c r="C23" i="55"/>
  <c r="K5" i="1"/>
  <c r="J13" i="1"/>
  <c r="I28" i="1"/>
  <c r="G11" i="28"/>
  <c r="L3" i="28"/>
  <c r="K22" i="28"/>
  <c r="H3" i="39"/>
  <c r="G7" i="12"/>
  <c r="F17" i="12"/>
  <c r="G33" i="12"/>
  <c r="O33" i="12"/>
  <c r="P8" i="12"/>
  <c r="R18" i="12"/>
  <c r="N22" i="12"/>
  <c r="G8" i="56"/>
  <c r="T9" i="56"/>
  <c r="U24" i="56"/>
  <c r="D10" i="52"/>
  <c r="J2" i="46"/>
  <c r="F3" i="42"/>
  <c r="G7" i="42"/>
  <c r="H11" i="42"/>
  <c r="I15" i="42"/>
  <c r="G6" i="52"/>
  <c r="F9" i="52"/>
  <c r="C12" i="52"/>
  <c r="N2" i="7"/>
  <c r="M2" i="5"/>
  <c r="O3" i="18"/>
  <c r="I4" i="42"/>
  <c r="H21" i="42"/>
  <c r="C5" i="43"/>
  <c r="H4" i="43"/>
  <c r="G16" i="43"/>
  <c r="Y4" i="9"/>
  <c r="G2" i="38"/>
  <c r="C13" i="55"/>
  <c r="G3" i="1"/>
  <c r="G9" i="1"/>
  <c r="G12" i="1"/>
  <c r="F15" i="1"/>
  <c r="F27" i="1"/>
  <c r="H15" i="28"/>
  <c r="L18" i="28"/>
  <c r="F5" i="39"/>
  <c r="H5" i="39"/>
  <c r="E4" i="12"/>
  <c r="E11" i="12"/>
  <c r="E18" i="12"/>
  <c r="F31" i="12"/>
  <c r="M33" i="12"/>
  <c r="P34" i="12"/>
  <c r="O7" i="12"/>
  <c r="Q14" i="12"/>
  <c r="L17" i="12"/>
  <c r="J5" i="56"/>
  <c r="H16" i="56"/>
  <c r="J21" i="56"/>
  <c r="T6" i="56"/>
  <c r="S17" i="56"/>
  <c r="C4" i="52"/>
  <c r="N2" i="46"/>
  <c r="O2" i="47"/>
  <c r="H7" i="42"/>
  <c r="G10" i="42"/>
  <c r="F13" i="42"/>
  <c r="C16" i="42"/>
  <c r="I18" i="42"/>
  <c r="D4" i="9"/>
  <c r="G18" i="1"/>
  <c r="F21" i="1"/>
  <c r="O11" i="1"/>
  <c r="E6" i="28"/>
  <c r="D17" i="28"/>
  <c r="M4" i="28"/>
  <c r="L11" i="28"/>
  <c r="G18" i="12"/>
  <c r="L5" i="12"/>
  <c r="O12" i="12"/>
  <c r="P19" i="12"/>
  <c r="L22" i="12"/>
  <c r="H11" i="56"/>
  <c r="J16" i="56"/>
  <c r="S12" i="56"/>
  <c r="U22" i="56"/>
  <c r="H6" i="52"/>
  <c r="G9" i="52"/>
  <c r="D12" i="52"/>
  <c r="O2" i="7"/>
  <c r="Q2" i="15"/>
  <c r="P3" i="18"/>
  <c r="J4" i="42"/>
  <c r="I21" i="42"/>
  <c r="C7" i="43"/>
  <c r="G6" i="43"/>
  <c r="H16" i="43"/>
  <c r="AA4" i="9"/>
  <c r="I2" i="38"/>
  <c r="C14" i="55"/>
  <c r="H3" i="1"/>
  <c r="I6" i="1"/>
  <c r="H9" i="1"/>
  <c r="H12" i="1"/>
  <c r="G15" i="1"/>
  <c r="G27" i="1"/>
  <c r="H5" i="28"/>
  <c r="M18" i="28"/>
  <c r="F7" i="39"/>
  <c r="H6" i="39"/>
  <c r="J6" i="39"/>
  <c r="F4" i="12"/>
  <c r="F11" i="12"/>
  <c r="G31" i="12"/>
  <c r="K34" i="12"/>
  <c r="R34" i="12"/>
  <c r="P7" i="12"/>
  <c r="L10" i="12"/>
  <c r="R14" i="12"/>
  <c r="M17" i="12"/>
  <c r="G6" i="56"/>
  <c r="T17" i="56"/>
  <c r="D4" i="52"/>
  <c r="P2" i="47"/>
  <c r="Q2" i="5"/>
  <c r="I7" i="42"/>
  <c r="H10" i="42"/>
  <c r="G13" i="42"/>
  <c r="D16" i="42"/>
  <c r="J18" i="42"/>
  <c r="E4" i="9"/>
  <c r="I15" i="1"/>
  <c r="H18" i="1"/>
  <c r="H21" i="1"/>
  <c r="O12" i="1"/>
  <c r="D7" i="28"/>
  <c r="E17" i="28"/>
  <c r="H16" i="28"/>
  <c r="K5" i="28"/>
  <c r="E19" i="12"/>
  <c r="N5" i="12"/>
  <c r="P12" i="12"/>
  <c r="Q19" i="12"/>
  <c r="M22" i="12"/>
  <c r="I11" i="56"/>
  <c r="G17" i="56"/>
  <c r="H22" i="56"/>
  <c r="S7" i="56"/>
  <c r="T12" i="56"/>
  <c r="S23" i="56"/>
  <c r="I6" i="52"/>
  <c r="H9" i="52"/>
  <c r="E12" i="52"/>
  <c r="Q2" i="46"/>
  <c r="P2" i="7"/>
  <c r="R2" i="15"/>
  <c r="Q3" i="18"/>
  <c r="D5" i="42"/>
  <c r="J10" i="42"/>
  <c r="J21" i="42"/>
  <c r="C8" i="43"/>
  <c r="H6" i="43"/>
  <c r="H17" i="43"/>
  <c r="AB4" i="9"/>
  <c r="J2" i="38"/>
  <c r="C15" i="55"/>
  <c r="J3" i="1"/>
  <c r="J6" i="1"/>
  <c r="I9" i="1"/>
  <c r="I12" i="1"/>
  <c r="H6" i="28"/>
  <c r="L12" i="28"/>
  <c r="K19" i="28"/>
  <c r="F8" i="39"/>
  <c r="H7" i="39"/>
  <c r="J8" i="39"/>
  <c r="E5" i="12"/>
  <c r="G11" i="12"/>
  <c r="F32" i="12"/>
  <c r="L34" i="12"/>
  <c r="K3" i="12"/>
  <c r="S7" i="12"/>
  <c r="M10" i="12"/>
  <c r="N17" i="12"/>
  <c r="H6" i="56"/>
  <c r="U17" i="56"/>
  <c r="T23" i="56"/>
  <c r="E4" i="52"/>
  <c r="D7" i="52"/>
  <c r="R2" i="5"/>
  <c r="J7" i="42"/>
  <c r="H13" i="42"/>
  <c r="E16" i="42"/>
  <c r="F4" i="9"/>
  <c r="K9" i="12"/>
  <c r="M16" i="12"/>
  <c r="P18" i="12"/>
  <c r="J8" i="56"/>
  <c r="G25" i="56"/>
  <c r="U20" i="56"/>
  <c r="G5" i="52"/>
  <c r="C11" i="52"/>
  <c r="F2" i="47"/>
  <c r="F2" i="5"/>
  <c r="F2" i="15"/>
  <c r="F3" i="18"/>
  <c r="J3" i="42"/>
  <c r="H6" i="42"/>
  <c r="H17" i="42"/>
  <c r="C19" i="43"/>
  <c r="G12" i="43"/>
  <c r="AN4" i="9"/>
  <c r="F8" i="1"/>
  <c r="F17" i="1"/>
  <c r="G22" i="28"/>
  <c r="F18" i="39"/>
  <c r="J18" i="39"/>
  <c r="G22" i="12"/>
  <c r="Q32" i="12"/>
  <c r="P6" i="12"/>
  <c r="S20" i="12"/>
  <c r="G9" i="56"/>
  <c r="I14" i="56"/>
  <c r="U9" i="56"/>
  <c r="F2" i="46"/>
  <c r="F2" i="7"/>
  <c r="D12" i="42"/>
  <c r="C15" i="42"/>
  <c r="J17" i="42"/>
  <c r="G23" i="43"/>
  <c r="R4" i="9"/>
  <c r="C25" i="55"/>
  <c r="F11" i="1"/>
  <c r="F20" i="1"/>
  <c r="L22" i="1"/>
  <c r="O3" i="1"/>
  <c r="O23" i="1"/>
  <c r="D13" i="28"/>
  <c r="D26" i="28"/>
  <c r="G12" i="28"/>
  <c r="K16" i="28"/>
  <c r="F8" i="12"/>
  <c r="G15" i="12"/>
  <c r="N4" i="12"/>
  <c r="L9" i="12"/>
  <c r="O11" i="12"/>
  <c r="N16" i="12"/>
  <c r="Q18" i="12"/>
  <c r="O23" i="12"/>
  <c r="G20" i="56"/>
  <c r="H25" i="56"/>
  <c r="V20" i="56"/>
  <c r="H5" i="52"/>
  <c r="D11" i="52"/>
  <c r="G2" i="47"/>
  <c r="G2" i="5"/>
  <c r="G2" i="15"/>
  <c r="G3" i="18"/>
  <c r="C4" i="42"/>
  <c r="I6" i="42"/>
  <c r="F23" i="42"/>
  <c r="C21" i="43"/>
  <c r="H12" i="43"/>
  <c r="A2" i="38"/>
  <c r="V2" i="38"/>
  <c r="E15" i="12"/>
  <c r="N23" i="12"/>
  <c r="J19" i="56"/>
  <c r="D8" i="52"/>
  <c r="U2" i="38"/>
  <c r="F5" i="1"/>
  <c r="F14" i="1"/>
  <c r="L8" i="28"/>
  <c r="M22" i="28"/>
  <c r="H19" i="39"/>
  <c r="M30" i="12"/>
  <c r="S15" i="56"/>
  <c r="C3" i="52"/>
  <c r="F8" i="52"/>
  <c r="F9" i="42"/>
  <c r="H20" i="42"/>
  <c r="H5" i="1"/>
  <c r="G8" i="1"/>
  <c r="G14" i="1"/>
  <c r="G17" i="1"/>
  <c r="H22" i="28"/>
  <c r="M8" i="28"/>
  <c r="K23" i="28"/>
  <c r="F19" i="39"/>
  <c r="H20" i="39"/>
  <c r="K31" i="12"/>
  <c r="R32" i="12"/>
  <c r="Q6" i="12"/>
  <c r="K14" i="12"/>
  <c r="L21" i="12"/>
  <c r="G15" i="56"/>
  <c r="T15" i="56"/>
  <c r="D3" i="52"/>
  <c r="G8" i="52"/>
  <c r="I2" i="46"/>
  <c r="H2" i="7"/>
  <c r="G9" i="42"/>
  <c r="E12" i="42"/>
  <c r="D15" i="42"/>
  <c r="C18" i="42"/>
  <c r="I20" i="42"/>
  <c r="T4" i="9"/>
  <c r="E12" i="12"/>
  <c r="Q9" i="12"/>
  <c r="Q11" i="12"/>
  <c r="Q13" i="12"/>
  <c r="Q15" i="12"/>
  <c r="R17" i="12"/>
  <c r="R19" i="12"/>
  <c r="S23" i="12"/>
  <c r="H9" i="56"/>
  <c r="J13" i="56"/>
  <c r="H18" i="56"/>
  <c r="G23" i="56"/>
  <c r="U6" i="56"/>
  <c r="S11" i="56"/>
  <c r="C2" i="47"/>
  <c r="U2" i="47"/>
  <c r="O2" i="5"/>
  <c r="H3" i="18"/>
  <c r="G3" i="42"/>
  <c r="E8" i="42"/>
  <c r="C13" i="42"/>
  <c r="F15" i="42"/>
  <c r="C20" i="42"/>
  <c r="C9" i="43"/>
  <c r="H23" i="43"/>
  <c r="N4" i="9"/>
  <c r="L2" i="38"/>
  <c r="J8" i="1"/>
  <c r="G11" i="1"/>
  <c r="K13" i="1"/>
  <c r="E4" i="28"/>
  <c r="E13" i="28"/>
  <c r="E22" i="28"/>
  <c r="G10" i="28"/>
  <c r="G19" i="28"/>
  <c r="M5" i="28"/>
  <c r="F18" i="12"/>
  <c r="F30" i="12"/>
  <c r="L31" i="12"/>
  <c r="R31" i="12"/>
  <c r="Q3" i="12"/>
  <c r="Q5" i="12"/>
  <c r="Q7" i="12"/>
  <c r="S19" i="12"/>
  <c r="S21" i="12"/>
  <c r="V15" i="56"/>
  <c r="T20" i="56"/>
  <c r="V24" i="56"/>
  <c r="H4" i="52"/>
  <c r="C7" i="52"/>
  <c r="E9" i="52"/>
  <c r="G11" i="52"/>
  <c r="R2" i="7"/>
  <c r="L2" i="15"/>
  <c r="C6" i="42"/>
  <c r="I10" i="42"/>
  <c r="I17" i="42"/>
  <c r="G22" i="42"/>
  <c r="G5" i="43"/>
  <c r="H14" i="43"/>
  <c r="AH4" i="9"/>
  <c r="C17" i="55"/>
  <c r="I3" i="1"/>
  <c r="F6" i="1"/>
  <c r="L13" i="1"/>
  <c r="I16" i="1"/>
  <c r="G19" i="1"/>
  <c r="K21" i="1"/>
  <c r="H27" i="1"/>
  <c r="K12" i="28"/>
  <c r="K18" i="28"/>
  <c r="F2" i="39"/>
  <c r="F20" i="39"/>
  <c r="H18" i="39"/>
  <c r="J15" i="39"/>
  <c r="F6" i="12"/>
  <c r="R9" i="12"/>
  <c r="R11" i="12"/>
  <c r="R13" i="12"/>
  <c r="R15" i="12"/>
  <c r="G5" i="56"/>
  <c r="I9" i="56"/>
  <c r="G14" i="56"/>
  <c r="I18" i="56"/>
  <c r="H23" i="56"/>
  <c r="V6" i="56"/>
  <c r="T11" i="56"/>
  <c r="H2" i="46"/>
  <c r="D2" i="47"/>
  <c r="V2" i="47"/>
  <c r="P2" i="5"/>
  <c r="H3" i="42"/>
  <c r="G8" i="42"/>
  <c r="D13" i="42"/>
  <c r="G15" i="42"/>
  <c r="D20" i="42"/>
  <c r="C10" i="43"/>
  <c r="A11" i="9"/>
  <c r="A10" i="9"/>
  <c r="A13" i="9"/>
  <c r="A12" i="9"/>
  <c r="A4" i="9"/>
  <c r="A6" i="9"/>
  <c r="A5" i="9"/>
  <c r="A9" i="9"/>
  <c r="A8" i="9"/>
  <c r="A7" i="9"/>
  <c r="O4" i="9"/>
  <c r="M2" i="38"/>
  <c r="C26" i="55"/>
  <c r="L17" i="1"/>
  <c r="I20" i="1"/>
  <c r="F23" i="1"/>
  <c r="J28" i="1"/>
  <c r="E9" i="28"/>
  <c r="F12" i="39"/>
  <c r="O30" i="12"/>
  <c r="Q34" i="12"/>
  <c r="R4" i="12"/>
  <c r="R6" i="12"/>
  <c r="S8" i="12"/>
  <c r="S10" i="12"/>
  <c r="S12" i="12"/>
  <c r="G21" i="56"/>
  <c r="I25" i="56"/>
  <c r="S9" i="56"/>
  <c r="U13" i="56"/>
  <c r="T18" i="56"/>
  <c r="V22" i="56"/>
  <c r="H3" i="52"/>
  <c r="E8" i="52"/>
  <c r="G10" i="52"/>
  <c r="I12" i="52"/>
  <c r="R2" i="46"/>
  <c r="N2" i="47"/>
  <c r="D2" i="15"/>
  <c r="T3" i="18"/>
  <c r="H9" i="42"/>
  <c r="E14" i="42"/>
  <c r="C19" i="42"/>
  <c r="G21" i="42"/>
  <c r="C20" i="43"/>
  <c r="G20" i="43"/>
  <c r="G4" i="9"/>
  <c r="Z4" i="9"/>
  <c r="J27" i="48"/>
  <c r="C10" i="55"/>
  <c r="L4" i="1"/>
  <c r="J7" i="1"/>
  <c r="G10" i="1"/>
  <c r="K12" i="1"/>
  <c r="G6" i="28"/>
  <c r="G15" i="28"/>
  <c r="K3" i="28"/>
  <c r="K9" i="28"/>
  <c r="L15" i="28"/>
  <c r="H10" i="39"/>
  <c r="J7" i="39"/>
  <c r="G3" i="12"/>
  <c r="G9" i="12"/>
  <c r="E16" i="12"/>
  <c r="E22" i="12"/>
  <c r="E34" i="12"/>
  <c r="K15" i="12"/>
  <c r="K17" i="12"/>
  <c r="K19" i="12"/>
  <c r="K21" i="12"/>
  <c r="L23" i="12"/>
  <c r="I7" i="56"/>
  <c r="G12" i="56"/>
  <c r="H2" i="5"/>
  <c r="A3" i="18"/>
  <c r="C5" i="42"/>
  <c r="F7" i="42"/>
  <c r="C12" i="42"/>
  <c r="I16" i="42"/>
  <c r="J23" i="42"/>
  <c r="G11" i="43"/>
  <c r="H4" i="9"/>
  <c r="E2" i="38"/>
  <c r="B2" i="5"/>
  <c r="K3" i="18"/>
  <c r="J5" i="42"/>
  <c r="E10" i="42"/>
  <c r="I14" i="42"/>
  <c r="D19" i="42"/>
  <c r="F21" i="42"/>
  <c r="C17" i="43"/>
  <c r="G17" i="43"/>
  <c r="AJ4" i="9"/>
  <c r="K3" i="1"/>
  <c r="H6" i="1"/>
  <c r="H11" i="1"/>
  <c r="H16" i="1"/>
  <c r="I21" i="1"/>
  <c r="E20" i="28"/>
  <c r="G16" i="28"/>
  <c r="M9" i="28"/>
  <c r="L21" i="28"/>
  <c r="J5" i="39"/>
  <c r="G8" i="12"/>
  <c r="F20" i="12"/>
  <c r="L33" i="12"/>
  <c r="L4" i="12"/>
  <c r="L6" i="12"/>
  <c r="K10" i="12"/>
  <c r="S13" i="12"/>
  <c r="S17" i="12"/>
  <c r="R21" i="12"/>
  <c r="H13" i="56"/>
  <c r="G22" i="56"/>
  <c r="S10" i="56"/>
  <c r="V18" i="56"/>
  <c r="C6" i="52"/>
  <c r="F10" i="52"/>
  <c r="O2" i="46"/>
  <c r="G2" i="7"/>
  <c r="T2" i="5"/>
  <c r="P2" i="15"/>
  <c r="I3" i="42"/>
  <c r="D8" i="42"/>
  <c r="H12" i="42"/>
  <c r="C17" i="42"/>
  <c r="H23" i="42"/>
  <c r="H8" i="43"/>
  <c r="S4" i="9"/>
  <c r="N2" i="38"/>
  <c r="L3" i="1"/>
  <c r="G6" i="1"/>
  <c r="I8" i="1"/>
  <c r="K10" i="1"/>
  <c r="F13" i="1"/>
  <c r="H15" i="1"/>
  <c r="J17" i="1"/>
  <c r="L19" i="1"/>
  <c r="G22" i="1"/>
  <c r="I27" i="1"/>
  <c r="D3" i="28"/>
  <c r="D11" i="28"/>
  <c r="D19" i="28"/>
  <c r="G5" i="28"/>
  <c r="G13" i="28"/>
  <c r="G21" i="28"/>
  <c r="L6" i="28"/>
  <c r="M11" i="28"/>
  <c r="K17" i="28"/>
  <c r="L22" i="28"/>
  <c r="F13" i="39"/>
  <c r="H8" i="39"/>
  <c r="J3" i="39"/>
  <c r="J19" i="39"/>
  <c r="E7" i="12"/>
  <c r="F12" i="12"/>
  <c r="G17" i="12"/>
  <c r="E23" i="12"/>
  <c r="F34" i="12"/>
  <c r="M34" i="12"/>
  <c r="R33" i="12"/>
  <c r="M4" i="12"/>
  <c r="K6" i="12"/>
  <c r="R7" i="12"/>
  <c r="P9" i="12"/>
  <c r="N11" i="12"/>
  <c r="L13" i="12"/>
  <c r="S14" i="12"/>
  <c r="Q16" i="12"/>
  <c r="O18" i="12"/>
  <c r="M20" i="12"/>
  <c r="K22" i="12"/>
  <c r="R23" i="12"/>
  <c r="I8" i="56"/>
  <c r="I12" i="56"/>
  <c r="I16" i="56"/>
  <c r="I20" i="56"/>
  <c r="I24" i="56"/>
  <c r="U7" i="56"/>
  <c r="U11" i="56"/>
  <c r="U15" i="56"/>
  <c r="U19" i="56"/>
  <c r="U23" i="56"/>
  <c r="I3" i="52"/>
  <c r="I5" i="52"/>
  <c r="I7" i="52"/>
  <c r="I9" i="52"/>
  <c r="I11" i="52"/>
  <c r="G2" i="46"/>
  <c r="A2" i="47"/>
  <c r="Q2" i="47"/>
  <c r="K2" i="7"/>
  <c r="E2" i="5"/>
  <c r="U2" i="5"/>
  <c r="O2" i="15"/>
  <c r="I3" i="18"/>
  <c r="E3" i="42"/>
  <c r="E5" i="42"/>
  <c r="E7" i="42"/>
  <c r="E9" i="42"/>
  <c r="E11" i="42"/>
  <c r="E13" i="42"/>
  <c r="E15" i="42"/>
  <c r="E17" i="42"/>
  <c r="E19" i="42"/>
  <c r="E21" i="42"/>
  <c r="E23" i="42"/>
  <c r="C13" i="43"/>
  <c r="H5" i="43"/>
  <c r="H13" i="43"/>
  <c r="H21" i="43"/>
  <c r="P4" i="9"/>
  <c r="AF4" i="9"/>
  <c r="H2" i="38"/>
  <c r="J28" i="48"/>
  <c r="D31" i="1"/>
  <c r="G5" i="1"/>
  <c r="I7" i="1"/>
  <c r="K9" i="1"/>
  <c r="F12" i="1"/>
  <c r="H14" i="1"/>
  <c r="J16" i="1"/>
  <c r="L18" i="1"/>
  <c r="G21" i="1"/>
  <c r="I23" i="1"/>
  <c r="K28" i="1"/>
  <c r="O17" i="1"/>
  <c r="E7" i="28"/>
  <c r="E15" i="28"/>
  <c r="E23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M9" i="48" a="1"/>
  <c r="M19" i="48" a="1"/>
  <c r="M5" i="48" a="1"/>
  <c r="M22" i="48" a="1"/>
  <c r="J5" i="1" a="1"/>
  <c r="E10" i="28" a="1"/>
  <c r="E18" i="28" a="1"/>
  <c r="J20" i="1" a="1"/>
  <c r="J18" i="1" a="1"/>
  <c r="J18" i="1" l="1"/>
  <c r="J20" i="1"/>
  <c r="E18" i="28"/>
  <c r="E10" i="28"/>
  <c r="J5" i="1"/>
  <c r="M22" i="48"/>
  <c r="M5" i="48"/>
  <c r="M19" i="48"/>
  <c r="M9" i="4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34D5DBC-A32E-4C64-97FC-8BFCBE94D86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Timestamp="1728031691"&gt;&lt;FQL&gt;&lt;Q&gt;FC0000ZA^FG_MCAP_IDX(0,,,USD)&lt;/Q&gt;&lt;R&gt;1&lt;/R&gt;&lt;C&gt;1&lt;/C&gt;&lt;D xsi:type="xsd:double"&gt;372551.9&lt;/D&gt;&lt;/FQL&gt;&lt;FQL&gt;&lt;Q&gt;FC0000CN^FMA_MCAP(0,,,USD,"PORTAGG")&lt;/Q&gt;&lt;R&gt;1&lt;/R&gt;&lt;C&gt;1&lt;/C&gt;&lt;D xsi:type="xsd:double"&gt;8537647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xsi:type="xsd:double"&gt;6070.896&lt;/D&gt;&lt;/FQL&gt;&lt;FQL&gt;&lt;Q&gt;FC0000IN^FMA_MCAP(0,,,USD,"PORTAGG")&lt;/Q&gt;&lt;R&gt;1&lt;/R&gt;&lt;C&gt;1&lt;/C&gt;&lt;D xsi:type="xsd:double"&gt;5462493.5&lt;/D&gt;&lt;/FQL&gt;&lt;FQL&gt;&lt;Q&gt;INDA^FREF_MARKET_VALUE_COMPANY(0,,,USD,,0,,"LEGACY")&lt;/Q&gt;&lt;R&gt;1&lt;/R&gt;&lt;C&gt;1&lt;/C&gt;&lt;D xsi:type="xsd:double"&gt;11457.4005&lt;/D&gt;&lt;/FQL&gt;&lt;FQL&gt;&lt;Q&gt;FC0000GR^FMA_MCAP(0,,,USD,"PORTAGG")&lt;/Q&gt;&lt;R&gt;1&lt;/R&gt;&lt;C&gt;1&lt;/C&gt;&lt;D xsi:type="xsd:double"&gt;82700.07&lt;/D&gt;&lt;/FQL&gt;&lt;FQL&gt;&lt;Q&gt;GREK^FREF_MARKET_VALUE_COMPANY(0,,,USD,,0,,"LEGACY")&lt;/Q&gt;&lt;R&gt;1&lt;/R&gt;&lt;C&gt;1&lt;/C&gt;&lt;D xsi:type="xsd:double"&gt;200.7748449744&lt;/D&gt;&lt;/FQL&gt;&lt;FQL&gt;&lt;Q&gt;EWU^FREF_MARKET_VALUE_COMPANY(0,,,USD,,0,,"LEGACY")&lt;/Q&gt;&lt;R&gt;1&lt;/R&gt;&lt;C&gt;1&lt;/C&gt;&lt;D xsi:type="xsd:double"&gt;3340.481&lt;/D&gt;&lt;/FQL&gt;&lt;FQL&gt;&lt;Q&gt;FC0000BR^FMA_MCAP(0,,,USD,"PORTAGG")&lt;/Q&gt;&lt;R&gt;1&lt;/R&gt;&lt;C&gt;1&lt;/C&gt;&lt;D xsi:type="xsd:double"&gt;706155.2&lt;/D&gt;&lt;/FQL&gt;&lt;FQL&gt;&lt;Q&gt;FC0000KR^FMA_MCAP(0,,,USD,"PORTAGG")&lt;/Q&gt;&lt;R&gt;1&lt;/R&gt;&lt;C&gt;1&lt;/C&gt;&lt;D xsi:type="xsd:double"&gt;1828742.4&lt;/D&gt;&lt;/FQL&gt;&lt;FQL&gt;&lt;Q&gt;EWJ^FREF_MARKET_VALUE_COMPANY(0,,,USD,,0,,"LEGACY")&lt;/Q&gt;&lt;R&gt;1&lt;/R&gt;&lt;C&gt;1&lt;/C&gt;&lt;D xsi:type="xsd:double"&gt;14867.5725&lt;/D&gt;&lt;/FQL&gt;&lt;FQL&gt;&lt;Q&gt;FC0000DE^FMA_MCAP(0,,,USD,"PORTAGG")&lt;/Q&gt;&lt;R&gt;1&lt;/R&gt;&lt;C&gt;1&lt;/C&gt;&lt;D xsi:type="xsd:double"&gt;2368162.3&lt;/D&gt;&lt;/FQL&gt;&lt;FQL&gt;&lt;Q&gt;EWW^FREF_MARKET_VALUE_COMPANY(0,,,USD,,0,,"LEGACY")&lt;/Q&gt;&lt;R&gt;1&lt;/R&gt;&lt;C&gt;1&lt;/C&gt;&lt;D xsi:type="xsd:double"&gt;1634.685&lt;/D&gt;&lt;/FQL&gt;&lt;FQL&gt;&lt;Q&gt;FC0000CA^FMA_MCAP(0,,,USD,"PORTAGG")&lt;/Q&gt;&lt;R&gt;1&lt;/R&gt;&lt;C&gt;1&lt;/C&gt;&lt;D xsi:type="xsd:double"&gt;2963770&lt;/D&gt;&lt;/FQL&gt;&lt;FQL&gt;&lt;Q&gt;EWC^FREF_MARKET_VALUE_COMPANY(0,,,USD,,0,,"LEGACY")&lt;/Q&gt;&lt;R&gt;1&lt;/R&gt;&lt;C&gt;1&lt;/C&gt;&lt;D xsi:type="xsd:double"&gt;2853.838&lt;/D&gt;&lt;/FQL&gt;&lt;FQL&gt;&lt;Q&gt;FC0000MY^FMA_MCAP(0,,,USD,"PORTAGG")&lt;/Q&gt;&lt;R&gt;1&lt;/R&gt;&lt;C&gt;1&lt;/C&gt;&lt;D xsi:type="xsd:double"&gt;446704&lt;/D&gt;&lt;/FQL&gt;&lt;FQL&gt;&lt;Q&gt;EWA^FREF_MARKET_VALUE_COMPANY(0,,,USD,,0,,"LEGACY")&lt;/Q&gt;&lt;R&gt;1&lt;/R&gt;&lt;C&gt;1&lt;/C&gt;&lt;D xsi:type="xsd:double"&gt;1571.17&lt;/D&gt;&lt;/FQL&gt;&lt;FQL&gt;&lt;Q&gt;FC0000NZ^FMA_MCAP(0,,,USD,"PORTAGG")&lt;/Q&gt;&lt;R&gt;1&lt;/R&gt;&lt;C&gt;1&lt;/C&gt;&lt;D xsi:type="xsd:double"&gt;100085.03&lt;/D&gt;&lt;/FQL&gt;&lt;FQL&gt;&lt;Q&gt;FC0000PE^FMA_MCAP(0,,,USD,"PORTAGG")&lt;/Q&gt;&lt;R&gt;1&lt;/R&gt;&lt;C&gt;1&lt;/C&gt;&lt;D xsi:type="xsd:double"&gt;34628.996&lt;/D&gt;&lt;/FQL&gt;&lt;FQL&gt;&lt;Q&gt;ENZL^FREF_MARKET_VALUE_COMPANY(0,,,USD,,0,,"LEGACY")&lt;/Q&gt;&lt;R&gt;1&lt;/R&gt;&lt;C&gt;1&lt;/C&gt;&lt;D xsi:type="xsd:double"&gt;100.3065&lt;/D&gt;&lt;/FQL&gt;&lt;FQL&gt;&lt;Q&gt;EPU^FREF_MARKET_VALUE_COMPANY(0,,,USD,,0,,"LEGACY")&lt;/Q&gt;&lt;R&gt;1&lt;/R&gt;&lt;C&gt;1&lt;/C&gt;&lt;D xsi:type="xsd:double"&gt;81.8653&lt;/D&gt;&lt;/FQL&gt;&lt;FQL&gt;&lt;Q&gt;FC0000SA^FMA_MCAP(0,,,USD,"PORTAGG")&lt;/Q&gt;&lt;R&gt;1&lt;/R&gt;&lt;C&gt;1&lt;/C&gt;&lt;D xsi:type="xsd:double"&gt;2696432.8&lt;/D&gt;&lt;/FQL&gt;&lt;FQL&gt;&lt;Q&gt;FC0000PL^FMA_MCAP(0,,,USD,"PORTAGG")&lt;/Q&gt;&lt;R&gt;1&lt;/R&gt;&lt;C&gt;1&lt;/C&gt;&lt;D xsi:type="xsd:double"&gt;194239.08&lt;/D&gt;&lt;/FQL&gt;&lt;FQL&gt;&lt;Q&gt;KSA^FREF_MARKET_VALUE_COMPANY(0,,,USD,,0,,"LEGACY")&lt;/Q&gt;&lt;R&gt;1&lt;/R&gt;&lt;C&gt;1&lt;/C&gt;&lt;D xsi:type="xsd:double"&gt;630.8925&lt;/D&gt;&lt;/FQL&gt;&lt;FQL&gt;&lt;Q&gt;EPOL^FREF_MARKET_VALUE_COMPANY(0,,,USD,,0,,"LEGACY")&lt;/Q&gt;&lt;R&gt;1&lt;/R&gt;&lt;C&gt;1&lt;/C&gt;&lt;D xsi:type="xsd:double"&gt;279.48&lt;/D&gt;&lt;/FQL&gt;&lt;FQL&gt;&lt;Q&gt;FTSEWIVNXXXX^FMA_MCAP(0,,,USD,"PORTAGG")&lt;/Q&gt;&lt;R&gt;1&lt;/R&gt;&lt;C&gt;1&lt;/C&gt;&lt;D xsi:type="xsd:double"&gt;25508.721261&lt;/D&gt;&lt;/FQL&gt;&lt;FQL&gt;&lt;Q&gt;FC0000PH^FMA_MCAP(0,,,USD,"PORTAGG")&lt;/Q&gt;&lt;R&gt;1&lt;/R&gt;&lt;C&gt;1&lt;/C&gt;&lt;D xsi:type="xsd:double"&gt;246194.28&lt;/D&gt;&lt;/FQL&gt;&lt;FQL&gt;&lt;Q&gt;VNM^FREF_MARKET_VALUE_COMPANY(0,,,USD,,0,,"LEGACY")&lt;/Q&gt;&lt;R&gt;1&lt;/R&gt;&lt;C&gt;1&lt;/C&gt;&lt;D xsi:type="xsd:double"&gt;493.288&lt;/D&gt;&lt;/FQL&gt;&lt;FQL&gt;&lt;Q&gt;EPHE^FREF_MARKET_VALUE_COMPANY(0,,,USD,,0,,"LEGACY")&lt;/Q&gt;&lt;R&gt;1&lt;/R&gt;&lt;C&gt;1&lt;/C&gt;&lt;D xsi:type="xsd:double"&gt;114.153&lt;/D&gt;&lt;/FQL&gt;&lt;FQL&gt;&lt;Q&gt;FC0000AE^FMA_MCAP(0,,,USD,"PORTAGG")&lt;/Q&gt;&lt;R&gt;1&lt;/R&gt;&lt;C&gt;1&lt;/C&gt;&lt;D xsi:type="xsd:double"&gt;905646.06&lt;/D&gt;&lt;/FQL&gt;&lt;FQL&gt;&lt;Q&gt;FC0000ID^FMA_MCAP(0,,,USD,"PORTAGG")&lt;/Q&gt;&lt;R&gt;1&lt;/R&gt;&lt;C&gt;1&lt;/C&gt;&lt;D xsi:type="xsd:double"&gt;713391.2&lt;/D&gt;&lt;/FQL&gt;&lt;FQL&gt;&lt;Q&gt;UAE^FREF_MARKET_VALUE_COMPANY(0,,,USD,,0,,"LEGACY")&lt;/Q&gt;&lt;R&gt;1&lt;/R&gt;&lt;C&gt;1&lt;/C&gt;&lt;D xsi:type="xsd:double"&gt;43.1585&lt;/D&gt;&lt;/FQL&gt;&lt;FQL&gt;&lt;Q&gt;EIDO^FREF_MARKET_VALUE_COMPANY(0,,,USD,,0,,"LEGACY")&lt;/Q&gt;&lt;R&gt;1&lt;/R&gt;&lt;C&gt;1&lt;/C&gt;&lt;D xsi:type="xsd:double"&gt;366.196&lt;/D&gt;&lt;/FQL&gt;&lt;FQL&gt;&lt;Q&gt;FC0000TR^FMA_MCAP(0,,,USD,"PORTAGG")&lt;/Q&gt;&lt;R&gt;1&lt;/R&gt;&lt;C&gt;1&lt;/C&gt;&lt;D xsi:type="xsd:double"&gt;337173.97&lt;/D&gt;&lt;/FQL&gt;&lt;FQL&gt;&lt;Q&gt;FC0000CL^FMA_MCAP(0,,,USD,"PORTAGG")&lt;/Q&gt;&lt;R&gt;1&lt;/R&gt;&lt;C&gt;1&lt;/C&gt;&lt;D xsi:type="xsd:double"&gt;141888.08&lt;/D&gt;&lt;/FQL&gt;&lt;FQL&gt;&lt;Q&gt;TUR^FREF_MARKET_VALUE_COMPANY(0,,,USD,,0,,"LEGACY")&lt;/Q&gt;&lt;R&gt;1&lt;/R&gt;&lt;C&gt;1&lt;/C&gt;&lt;D xsi:type="xsd:double"&gt;171.87&lt;/D&gt;&lt;/FQL&gt;&lt;FQL&gt;&lt;Q&gt;ECH^FREF_MARKET_VALUE_COMPANY(0,,,USD,,0,,"LEGACY")&lt;/Q&gt;&lt;R&gt;1&lt;/R&gt;&lt;C&gt;1&lt;/C&gt;&lt;D xsi:type="xsd:double"&gt;521.261&lt;/D&gt;&lt;/FQL&gt;&lt;FQL&gt;&lt;Q&gt;SET-BKK^FMA_MCAP(0,,,USD,"PORTAGG")&lt;/Q&gt;&lt;R&gt;1&lt;/R&gt;&lt;C&gt;1&lt;/C&gt;&lt;D xsi:type="xsd:double"&gt;539181.279039839&lt;/D&gt;&lt;/FQL&gt;&lt;FQL&gt;&lt;Q&gt;SET-BKK^FG_MCAP_IDX(0,,,USD)&lt;/Q&gt;&lt;R&gt;1&lt;/R&gt;&lt;C&gt;1&lt;/C&gt;&lt;D xsi:type="xsd:double"&gt;539181.279039839&lt;/D&gt;&lt;/FQL&gt;&lt;FQL&gt;&lt;Q&gt;CNYA^FREF_MARKET_VALUE_COMPANY(0,,,USD,,0,,"LEGACY")&lt;/Q&gt;&lt;R&gt;1&lt;/R&gt;&lt;C&gt;1&lt;/C&gt;&lt;D xsi:type="xsd:double"&gt;359.918&lt;/D&gt;&lt;/FQL&gt;&lt;FQL&gt;&lt;Q&gt;FC0000QA^FMA_MCAP(0,,,USD,"PORTAGG")&lt;/Q&gt;&lt;R&gt;1&lt;/R&gt;&lt;C&gt;1&lt;/C&gt;&lt;D xsi:type="xsd:double"&gt;167741.81&lt;/D&gt;&lt;/FQL&gt;&lt;FQL&gt;&lt;Q&gt;CC_ZA^FG_COMPANY_NAME&lt;/Q&gt;&lt;R&gt;1&lt;/R&gt;&lt;C&gt;1&lt;/C&gt;&lt;D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xsi:type="xsd:double"&gt;63.28&lt;/D&gt;&lt;/FQL&gt;&lt;FQL&gt;&lt;Q&gt;NQG00809^FG_COMPANY_NAME&lt;/Q&gt;&lt;R&gt;1&lt;/R&gt;&lt;C&gt;1&lt;/C&gt;&lt;D xsi:type="xsd:string"&gt;Nasdaq South Africa&lt;/D&gt;&lt;/FQL&gt;&lt;FQL&gt;&lt;Q&gt;FC0000US^FMA_MCAP(0,,,USD,"PORTAGG")&lt;/Q&gt;&lt;R&gt;1&lt;/R&gt;&lt;C&gt;1&lt;/C&gt;&lt;D xsi:type="xsd:double"&gt;59163210&lt;/D&gt;&lt;/FQL&gt;&lt;FQL&gt;&lt;Q&gt;SPY^FREF_MARKET_VALUE_COMPANY(0,,,USD,,0,,"LEGACY")&lt;/Q&gt;&lt;R&gt;1&lt;/R&gt;&lt;C&gt;1&lt;/C&gt;&lt;D xsi:type="xsd:double"&gt;587030.599804&lt;/D&gt;&lt;/FQL&gt;&lt;FQL&gt;&lt;Q&gt;QQQ^FREF_MARKET_VALUE_COMPANY(0,,,USD,,0,,"LEGACY")&lt;/Q&gt;&lt;R&gt;1&lt;/R&gt;&lt;C&gt;1&lt;/C&gt;&lt;D xsi:type="xsd:double"&gt;288520.569&lt;/D&gt;&lt;/FQL&gt;&lt;FQL&gt;&lt;Q&gt;FC0000GB^FMA_MCAP(0,,,USD,"PORTAGG")&lt;/Q&gt;&lt;R&gt;1&lt;/R&gt;&lt;C&gt;1&lt;/C&gt;&lt;D xsi:type="xsd:double"&gt;3311836&lt;/D&gt;&lt;/FQL&gt;&lt;FQL&gt;&lt;Q&gt;FC0000ZA^FMA_MCAP(0,,,USD,"PORTAGG")&lt;/Q&gt;&lt;R&gt;1&lt;/R&gt;&lt;C&gt;1&lt;/C&gt;&lt;D xsi:type="xsd:double"&gt;372551.9&lt;/D&gt;&lt;/FQL&gt;&lt;FQL&gt;&lt;Q&gt;EZA^FREF_MARKET_VALUE_COMPANY(0,,,USD,,0,,"LEGACY")&lt;/Q&gt;&lt;R&gt;1&lt;/R&gt;&lt;C&gt;1&lt;/C&gt;&lt;D xsi:type="xsd:double"&gt;313.488&lt;/D&gt;&lt;/FQL&gt;&lt;FQL&gt;&lt;Q&gt;FC0000CH^FMA_MCAP(0,,,USD,"PORTAGG")&lt;/Q&gt;&lt;R&gt;1&lt;/R&gt;&lt;C&gt;1&lt;/C&gt;&lt;D xsi:type="xsd:double"&gt;2297481.3&lt;/D&gt;&lt;/FQL&gt;&lt;FQL&gt;&lt;Q&gt;EWL^FREF_MARKET_VALUE_COMPANY(0,,,USD,,0,,"LEGACY")&lt;/Q&gt;&lt;R&gt;1&lt;/R&gt;&lt;C&gt;1&lt;/C&gt;&lt;D xsi:type="xsd:double"&gt;1293.11&lt;/D&gt;&lt;/FQL&gt;&lt;FQL&gt;&lt;Q&gt;EWZ^FREF_MARKET_VALUE_COMPANY(0,,,USD,,0,,"LEGACY")&lt;/Q&gt;&lt;R&gt;1&lt;/R&gt;&lt;C&gt;1&lt;/C&gt;&lt;D xsi:type="xsd:double"&gt;3978.303&lt;/D&gt;&lt;/FQL&gt;&lt;FQL&gt;&lt;Q&gt;FC0000JP^FMA_MCAP(0,,,USD,"PORTAGG")&lt;/Q&gt;&lt;R&gt;1&lt;/R&gt;&lt;C&gt;1&lt;/C&gt;&lt;D xsi:type="xsd:double"&gt;6664353.5&lt;/D&gt;&lt;/FQL&gt;&lt;FQL&gt;&lt;Q&gt;EWY^FREF_MARKET_VALUE_COMPANY(0,,,USD,,0,,"LEGACY")&lt;/Q&gt;&lt;R&gt;1&lt;/R&gt;&lt;C&gt;1&lt;/C&gt;&lt;D xsi:type="xsd:double"&gt;4821.63&lt;/D&gt;&lt;/FQL&gt;&lt;FQL&gt;&lt;Q&gt;FC0000MX^FMA_MCAP(0,,,USD,"PORTAGG")&lt;/Q&gt;&lt;R&gt;1&lt;/R&gt;&lt;C&gt;1&lt;/C&gt;&lt;D xsi:type="xsd:double"&gt;421849.8&lt;/D&gt;&lt;/FQL&gt;&lt;FQL&gt;&lt;Q&gt;EWG^FREF_MARKET_VALUE_COMPANY(0,,,USD,,0,,"LEGACY")&lt;/Q&gt;&lt;R&gt;1&lt;/R&gt;&lt;C&gt;1&lt;/C&gt;&lt;D xsi:type="xsd:double"&gt;897.897&lt;/D&gt;&lt;/FQL&gt;&lt;FQL&gt;&lt;Q&gt;FC0000TW^FMA_MCAP(0,,,USD,"PORTAGG")&lt;/Q&gt;&lt;R&gt;1&lt;/R&gt;&lt;C&gt;1&lt;/C&gt;&lt;D xsi:type="xsd:double"&gt;2455046.3&lt;/D&gt;&lt;/FQL&gt;&lt;FQL&gt;&lt;Q&gt;EWT^FREF_MARKET_VALUE_COMPANY(0,,,USD,,0,,"LEGACY")&lt;/Q&gt;&lt;R&gt;1&lt;/R&gt;&lt;C&gt;1&lt;/C&gt;&lt;D xsi:type="xsd:double"&gt;5311.35&lt;/D&gt;&lt;/FQL&gt;&lt;FQL&gt;&lt;Q&gt;FC0000AU^FMA_MCAP(0,,,USD,"PORTAGG")&lt;/Q&gt;&lt;R&gt;1&lt;/R&gt;&lt;C&gt;1&lt;/C&gt;&lt;D xsi:type="xsd:double"&gt;1830910.5&lt;/D&gt;&lt;/FQL&gt;&lt;FQL&gt;&lt;Q&gt;EWM^FREF_MARKET_VALUE_COMPANY(0,,,USD,,0,,"LEGACY")&lt;/Q&gt;&lt;R&gt;1&lt;/R&gt;&lt;C&gt;1&lt;/C&gt;&lt;D xsi:type="xsd:double"&gt;346.368&lt;/D&gt;&lt;/FQL&gt;&lt;FQL&gt;&lt;Q&gt;DUMMY^ECON_EXPR_DATA('FDS_ECON[NTCPMIINDEXSA@SA]',,,M)&lt;/Q&gt;&lt;R&gt;1&lt;/R&gt;&lt;C&gt;1&lt;/C&gt;&lt;D xsi:type="xsd:double"&gt;56.34642&lt;/D&gt;&lt;/FQL&gt;&lt;FQL&gt;&lt;Q&gt;DUMMY^ECON_EXPR_DATA('FDS_ECON[NTCPMIMFGSA@PL]',,,M)&lt;/Q&gt;&lt;R&gt;1&lt;/R&gt;&lt;C&gt;1&lt;/C&gt;&lt;D xsi:type="xsd:double"&gt;48.646362&lt;/D&gt;&lt;/FQL&gt;&lt;FQL&gt;&lt;Q&gt;DUMMY^ECON_EXPR_DATA('FDS_ECON[NTCPMIMFGSA@VN]',,,M)&lt;/Q&gt;&lt;R&gt;1&lt;/R&gt;&lt;C&gt;1&lt;/C&gt;&lt;D xsi:type="xsd:double"&gt;47.348457&lt;/D&gt;&lt;/FQL&gt;&lt;FQL&gt;&lt;Q&gt;DUMMY^ECON_EXPR_DATA('FDS_ECON[NTCPMIPHMANHE]',,,M)&lt;/Q&gt;&lt;R&gt;1&lt;/R&gt;&lt;C&gt;1&lt;/C&gt;&lt;D xsi:type="xsd:double"&gt;53.677677&lt;/D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xsi:type="xsd:double"&gt;49.166794&lt;/D&gt;&lt;/FQL&gt;&lt;FQL&gt;&lt;Q&gt;DUMMY^ECON_EXPR_DATA('FDS_ECON[NTCPMIMFGSA@TR]',,,M)&lt;/Q&gt;&lt;R&gt;1&lt;/R&gt;&lt;C&gt;1&lt;/C&gt;&lt;D xsi:type="xsd:double"&gt;44.313152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xsi:type="xsd:double"&gt;50.401905&lt;/D&gt;&lt;/FQL&gt;&lt;FQL&gt;&lt;Q&gt;DUMMY^ECON_EXPR_DATA('FDS_ECON[NTCPMIMFGSA@CN]',,,M)&lt;/Q&gt;&lt;R&gt;1&lt;/R&gt;&lt;C&gt;1&lt;/C&gt;&lt;D xsi:type="xsd:double"&gt;49.30284&lt;/D&gt;&lt;/FQL&gt;&lt;FQL&gt;&lt;Q&gt;DUMMY^ECON_EXPR_DATA('FDS_ECON[PMIQAWHEHE]',,,M)&lt;/Q&gt;&lt;R&gt;0&lt;/R&gt;&lt;C&gt;0&lt;/C&gt;&lt;/FQL&gt;&lt;FQL&gt;&lt;Q&gt;DUMMY^ECON_EXPR_DATA('FDS_ECON[NTCPMIMFGSA@IN]',,,M)&lt;/Q&gt;&lt;R&gt;1&lt;/R&gt;&lt;C&gt;1&lt;/C&gt;&lt;D xsi:type="xsd:double"&gt;56.53472&lt;/D&gt;&lt;/FQL&gt;&lt;FQL&gt;&lt;Q&gt;DUMMY^ECON_EXPR_DATA('FDS_ECON[NTCPMIMFGSA@GR]',,,M)&lt;/Q&gt;&lt;R&gt;1&lt;/R&gt;&lt;C&gt;1&lt;/C&gt;&lt;D xsi:type="xsd:double"&gt;50.30609&lt;/D&gt;&lt;/FQL&gt;&lt;FQL&gt;&lt;Q&gt;DUMMY^ECON_EXPR_DATA('FDS_ECON[PMIMFGSA@ZA]',,,M)&lt;/Q&gt;&lt;R&gt;1&lt;/R&gt;&lt;C&gt;1&lt;/C&gt;&lt;D xsi:type="xsd:double"&gt;50.974167&lt;/D&gt;&lt;/FQL&gt;&lt;FQL&gt;&lt;Q&gt;DUMMY^ECON_EXPR_DATA('FDS_ECON[NTCPMIMFGSA@BR]',,,M)&lt;/Q&gt;&lt;R&gt;1&lt;/R&gt;&lt;C&gt;1&lt;/C&gt;&lt;D xsi:type="xsd:double"&gt;53.232143&lt;/D&gt;&lt;/FQL&gt;&lt;FQL&gt;&lt;Q&gt;DUMMY^ECON_EXPR_DATA('FDS_ECON[NTCPMIMFGSA@KR]',,,M)&lt;/Q&gt;&lt;R&gt;1&lt;/R&gt;&lt;C&gt;1&lt;/C&gt;&lt;D xsi:type="xsd:double"&gt;48.325603&lt;/D&gt;&lt;/FQL&gt;&lt;FQL&gt;&lt;Q&gt;DUMMY^ECON_EXPR_DATA('FDS_ECON[NTCPMIMFGSA@MX]',,,M)&lt;/Q&gt;&lt;R&gt;1&lt;/R&gt;&lt;C&gt;1&lt;/C&gt;&lt;D xsi:type="xsd:double"&gt;47.32885&lt;/D&gt;&lt;/FQL&gt;&lt;FQL&gt;&lt;Q&gt;DUMMY^ECON_EXPR_DATA('FDS_ECON[NTCPMIMFGSA@TW]',,,M)&lt;/Q&gt;&lt;R&gt;1&lt;/R&gt;&lt;C&gt;1&lt;/C&gt;&lt;D xsi:type="xsd:double"&gt;50.822594&lt;/D&gt;&lt;/FQL&gt;&lt;FQL&gt;&lt;Q&gt;DUMMY^ECON_EXPR_DATA('FDS_ECON[PMIMYMANHE]',,,M)&lt;/Q&gt;&lt;R&gt;1&lt;/R&gt;&lt;C&gt;1&lt;/C&gt;&lt;D xsi:type="xsd:double"&gt;49.535587&lt;/D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xsi:type="xsd:double"&gt;17.1137401273655&lt;/D&gt;&lt;/FQL&gt;&lt;FQL&gt;&lt;Q&gt;CAGDPY@TW^EE_ACTUAL_ANNUAL(MED,0)&lt;/Q&gt;&lt;R&gt;1&lt;/R&gt;&lt;C&gt;1&lt;/C&gt;&lt;D xsi:type="xsd:double"&gt;13.6964985659127&lt;/D&gt;&lt;/FQL&gt;&lt;FQL&gt;&lt;Q&gt;CC_VN^FG_COMPANY_NAME&lt;/Q&gt;&lt;R&gt;1&lt;/R&gt;&lt;C&gt;1&lt;/C&gt;&lt;D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xsi:type="xsd:double"&gt;-0.50055385&lt;/D&gt;&lt;/FQL&gt;&lt;FQL&gt;&lt;Q&gt;USDTRY^FG_PRICE_CHANGE(0,-1AM)&lt;/Q&gt;&lt;R&gt;1&lt;/R&gt;&lt;C&gt;1&lt;/C&gt;&lt;D xsi:type="xsd:double"&gt;0.44310093&lt;/D&gt;&lt;/FQL&gt;&lt;FQL&gt;&lt;Q&gt;USDQAR^FG_PRICE_CHANGE(0,-1AM)&lt;/Q&gt;&lt;R&gt;1&lt;/R&gt;&lt;C&gt;1&lt;/C&gt;&lt;D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xsi:type="xsd:double"&gt;0&lt;/D&gt;&lt;/FQL&gt;&lt;FQL&gt;&lt;Q&gt;USDZAR^FG_PRICE_CHANGE(0,-1AM)&lt;/Q&gt;&lt;R&gt;1&lt;/R&gt;&lt;C&gt;1&lt;/C&gt;&lt;D xsi:type="xsd:double"&gt;-2.525574&lt;/D&gt;&lt;/FQL&gt;&lt;FQL&gt;&lt;Q&gt;USDKRW^FG_PRICE_CHANGE(0,-1AM)&lt;/Q&gt;&lt;R&gt;1&lt;/R&gt;&lt;C&gt;1&lt;/C&gt;&lt;D xsi:type="xsd:double"&gt;-1.6584694&lt;/D&gt;&lt;/FQL&gt;&lt;FQL&gt;&lt;Q&gt;USDTWD^FG_PRICE_CHANGE(0,-1AM)&lt;/Q&gt;&lt;R&gt;1&lt;/R&gt;&lt;C&gt;1&lt;/C&gt;&lt;D xsi:type="xsd:double"&gt;-0.75396895&lt;/D&gt;&lt;/FQL&gt;&lt;FQL&gt;&lt;Q&gt;USDPEN^FG_PRICE_CHANGE(0,-1AM)&lt;/Q&gt;&lt;R&gt;1&lt;/R&gt;&lt;C&gt;1&lt;/C&gt;&lt;D xsi:type="xsd:double"&gt;-1.3246596&lt;/D&gt;&lt;/FQL&gt;&lt;FQL&gt;&lt;Q&gt;USDPHP^FG_PRICE_CHANGE(0,-1AM)&lt;/Q&gt;&lt;R&gt;1&lt;/R&gt;&lt;C&gt;1&lt;/C&gt;&lt;D xsi:type="xsd:double"&gt;-0.3974259&lt;/D&gt;&lt;/FQL&gt;&lt;FQL&gt;&lt;Q&gt;USDCLP^FG_PRICE_CHANGE(0,-1AM)&lt;/Q&gt;&lt;R&gt;1&lt;/R&gt;&lt;C&gt;1&lt;/C&gt;&lt;D xsi:type="xsd:double"&gt;-0.5353451&lt;/D&gt;&lt;/FQL&gt;&lt;FQL&gt;&lt;Q&gt;FC0000TH^FMA_EPS(NTMA,-20AY,0,CY,,"PORTAGG","MEANR")&lt;/Q&gt;&lt;R&gt;20&lt;/R&gt;&lt;C&gt;1&lt;/C&gt;&lt;D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xsi:type="xsd:double"&gt;34.7102238047563&lt;/D&gt;&lt;D xsi:type="xsd:double"&gt;40.2723415007705&lt;/D&gt;&lt;D xsi:type="xsd:double"&gt;42.4815786364131&lt;/D&gt;&lt;D xsi:type="xsd:double"&gt;40.181607467413&lt;/D&gt;&lt;/FQL&gt;&lt;FQL&gt;&lt;Q&gt;FC0000CN^FMA_EPS(NTMA,-20AY,0,CY,,"PORTAGG","MEANR")&lt;/Q&gt;&lt;R&gt;20&lt;/R&gt;&lt;C&gt;1&lt;/C&gt;&lt;D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xsi:type="xsd:double"&gt;21.2753163279978&lt;/D&gt;&lt;D xsi:type="xsd:double"&gt;20.3708484088649&lt;/D&gt;&lt;D xsi:type="xsd:double"&gt;19.111296642109&lt;/D&gt;&lt;/FQL&gt;&lt;FQL&gt;&lt;Q&gt;EWM^P_PRICE_RETURNS_PR('52W',2,-10AY,0,AM)&lt;/Q&gt;&lt;R&gt;121&lt;/R&gt;&lt;C&gt;1&lt;/C&gt;&lt;D xsi:type="xsd:double"&gt;3.3848405&lt;/D&gt;&lt;D xsi:type="xsd:double"&gt;-1.2841821&lt;/D&gt;&lt;D xsi:type="xsd:double"&gt;-8.804565&lt;/D&gt;&lt;D xsi:type="xsd:double"&gt;-11.344582&lt;/D&gt;&lt;D xsi:type="xsd:double"&gt;-3.8129508&lt;/D&gt;&lt;D xsi:type="xsd:double"&gt;-8.610982&lt;/D&gt;&lt;D xsi:type="xsd:double"&gt;-10.020929&lt;/D&gt;&lt;D xsi:type="xsd:double"&gt;-10.803688&lt;/D&gt;&lt;D xsi:type="xsd:double"&gt;-16.803253&lt;/D&gt;&lt;D xsi:type="xsd:double"&gt;-20.15614&lt;/D&gt;&lt;D xsi:type="xsd:double"&gt;-22.315592&lt;/D&gt;&lt;D xsi:type="xsd:double"&gt;-35.530067&lt;/D&gt;&lt;D xsi:type="xsd:double"&gt;-32.928837&lt;/D&gt;&lt;D xsi:type="xsd:double"&gt;-27.185118&lt;/D&gt;&lt;D xsi:type="xsd:double"&gt;-21.199549&lt;/D&gt;&lt;D xsi:type="xsd:double"&gt;-20.667912&lt;/D&gt;&lt;D xsi:type="xsd:double"&gt;-18.586916&lt;/D&gt;&lt;D xsi:type="xsd:double"&gt;-15.451312&lt;/D&gt;&lt;D xsi:type="xsd:double"&gt;-7.9589963&lt;/D&gt;&lt;D xsi:type="xsd:double"&gt;-16.67685&lt;/D&gt;&lt;D xsi:type="xsd:double"&gt;-12.947488&lt;/D&gt;&lt;D xsi:type="xsd:double"&gt;-6.926775&lt;/D&gt;&lt;D xsi:type="xsd:double"&gt;-5.1171246&lt;/D&gt;&lt;D xsi:type="xsd:double"&gt;13.948334&lt;/D&gt;&lt;D xsi:type="xsd:double"&gt;12.254297&lt;/D&gt;&lt;D xsi:type="xsd:double"&gt;1.5494823&lt;/D&gt;&lt;D xsi:type="xsd:double"&gt;-3.8781822&lt;/D&gt;&lt;D xsi:type="xsd:double"&gt;-3.9667726&lt;/D&gt;&lt;D xsi:type="xsd:double"&gt;-1.1978269&lt;/D&gt;&lt;D xsi:type="xsd:double"&gt;-3.9649367&lt;/D&gt;&lt;D xsi:type="xsd:double"&gt;-8.693737&lt;/D&gt;&lt;D xsi:type="xsd:double"&gt;2.4131536&lt;/D&gt;&lt;D xsi:type="xsd:double"&gt;9.031177&lt;/D&gt;&lt;D xsi:type="xsd:double"&gt;1.3017416&lt;/D&gt;&lt;D xsi:type="xsd:double"&gt;2.9921293&lt;/D&gt;&lt;D xsi:type="xsd:double"&gt;3.7670016&lt;/D&gt;&lt;D xsi:type="xsd:double"&gt;4.667449&lt;/D&gt;&lt;D xsi:type="xsd:double"&gt;6.9131613&lt;/D&gt;&lt;D xsi:type="xsd:double"&gt;17.57362&lt;/D&gt;&lt;D xsi:type="xsd:double"&gt;26.52713&lt;/D&gt;&lt;D xsi:type="xsd:double"&gt;27.62456&lt;/D&gt;&lt;D xsi:type="xsd:double"&gt;25.276316&lt;/D&gt;&lt;D xsi:type="xsd:double"&gt;24.073029&lt;/D&gt;&lt;D xsi:type="xsd:double"&gt;15.354622&lt;/D&gt;&lt;D xsi:type="xsd:double"&gt;8.641207&lt;/D&gt;&lt;D xsi:type="xsd:double"&gt;3.1539798&lt;/D&gt;&lt;D xsi:type="xsd:double"&gt;9.26236&lt;/D&gt;&lt;D xsi:type="xsd:double"&gt;8.690882&lt;/D&gt;&lt;D xsi:type="xsd:double"&gt;6.090939&lt;/D&gt;&lt;D xsi:type="xsd:double"&gt;2.2148967&lt;/D&gt;&lt;D xsi:type="xsd:double"&gt;0.43245554&lt;/D&gt;&lt;D xsi:type="xsd:double"&gt;-8.373934&lt;/D&gt;&lt;D xsi:type="xsd:double"&gt;-10.819274&lt;/D&gt;&lt;D xsi:type="xsd:double"&gt;-9.21837&lt;/D&gt;&lt;D xsi:type="xsd:double"&gt;-13.8412&lt;/D&gt;&lt;D xsi:type="xsd:double"&gt;-11.55628&lt;/D&gt;&lt;D xsi:type="xsd:double"&gt;-6.612563&lt;/D&gt;&lt;D xsi:type="xsd:double"&gt;1.5709996&lt;/D&gt;&lt;D xsi:type="xsd:double"&gt;-9.972275&lt;/D&gt;&lt;D xsi:type="xsd:double"&gt;-11.826211&lt;/D&gt;&lt;D xsi:type="xsd:double"&gt;-10.672182&lt;/D&gt;&lt;D xsi:type="xsd:double"&gt;-4.224163&lt;/D&gt;&lt;D xsi:type="xsd:double"&gt;-7.8537045&lt;/D&gt;&lt;D xsi:type="xsd:double"&gt;-0.7406175&lt;/D&gt;&lt;D xsi:type="xsd:double"&gt;-9.728831&lt;/D&gt;&lt;D xsi:type="xsd:double"&gt;-13.517559&lt;/D&gt;&lt;D xsi:type="xsd:double"&gt;-25.240444&lt;/D&gt;&lt;D xsi:type="xsd:double"&gt;-19.75289&lt;/D&gt;&lt;D xsi:type="xsd:double"&gt;-6.0452642&lt;/D&gt;&lt;D xsi:type="xsd:double"&gt;-10.205597&lt;/D&gt;&lt;D xsi:type="xsd:double"&gt;-1.6457558&lt;/D&gt;&lt;D xsi:type="xsd:double"&gt;-2.957511&lt;/D&gt;&lt;D xsi:type="xsd:double"&gt;-2.0675302&lt;/D&gt;&lt;D xsi:type="xsd:double"&gt;-7.230079&lt;/D&gt;&lt;D xsi:type="xsd:double"&gt;8.7270975&lt;/D&gt;&lt;D xsi:type="xsd:double"&gt;3.1663656&lt;/D&gt;&lt;D xsi:type="xsd:double"&gt;5.2535057&lt;/D&gt;&lt;D xsi:type="xsd:double"&gt;9.231377&lt;/D&gt;&lt;D xsi:type="xsd:double"&gt;25.99429&lt;/D&gt;&lt;D xsi:type="xsd:double"&gt;22.978937&lt;/D&gt;&lt;D xsi:type="xsd:double"&gt;3.7869334&lt;/D&gt;&lt;D xsi:type="xsd:double"&gt;0.70040226&lt;/D&gt;&lt;D xsi:type="xsd:double"&gt;-5.184799&lt;/D&gt;&lt;D xsi:type="xsd:double"&gt;4.895365&lt;/D&gt;&lt;D xsi:type="xsd:double"&gt;-0.43702722&lt;/D&gt;&lt;D xsi:type="xsd:double"&gt;3.5135388&lt;/D&gt;&lt;D xsi:type="xsd:double"&gt;-11.611568&lt;/D&gt;&lt;D xsi:type="xsd:double"&gt;-7.6651335&lt;/D&gt;&lt;D xsi:type="xsd:double"&gt;-5.4605007&lt;/D&gt;&lt;D xsi:type="xsd:double"&gt;0.35101175&lt;/D&gt;&lt;D xsi:type="xsd:double"&gt;1.4557242&lt;/D&gt;&lt;D xsi:type="xsd:double"&gt;-5.0669613&lt;/D&gt;&lt;D xsi:type="xsd:double"&gt;-8.55813&lt;/D&gt;&lt;D xsi:type="xsd:double"&gt;-8.800638&lt;/D&gt;&lt;D xsi:type="xsd:double"&gt;-4.206085&lt;/D&gt;&lt;D xsi:type="xsd:double"&gt;-10.807115&lt;/D&gt;&lt;D xsi:type="xsd:double"&gt;-14.921558&lt;/D&gt;&lt;D xsi:type="xsd:double"&gt;-16.57815&lt;/D&gt;&lt;D xsi:type="xsd:double"&gt;-0.88466406&lt;/D&gt;&lt;D xsi:type="xsd:double"&gt;-6.791931&lt;/D&gt;&lt;D xsi:type="xsd:double"&gt;-0.5421281&lt;/D&gt;&lt;D xsi:type="xsd:double"&gt;-12.074691&lt;/D&gt;&lt;D xsi:type="xsd:double"&gt;-11.187119&lt;/D&gt;&lt;D xsi:type="xsd:double"&gt;-8.68904&lt;/D&gt;&lt;D xsi:type="xsd:double"&gt;-10.865325&lt;/D&gt;&lt;D xsi:type="xsd:double"&gt;-5.6044936&lt;/D&gt;&lt;D xsi:type="xsd:double"&gt;-2.6325226&lt;/D&gt;&lt;D xsi:type="xsd:double"&gt;-1.5639305&lt;/D&gt;&lt;D xsi:type="xsd:double"&gt;2.6936889&lt;/D&gt;&lt;D xsi:type="xsd:double"&gt;7.6122046&lt;/D&gt;&lt;D xsi:type="xsd:double"&gt;-4.3688593&lt;/D&gt;&lt;D xsi:type="xsd:double"&gt;-2.9072225&lt;/D&gt;&lt;D xsi:type="xsd:double"&gt;-7.9759064&lt;/D&gt;&lt;D xsi:type="xsd:double"&gt;3.0370831&lt;/D&gt;&lt;D xsi:type="xsd:double"&gt;1.2916327&lt;/D&gt;&lt;D xsi:type="xsd:double"&gt;7.86829&lt;/D&gt;&lt;D xsi:type="xsd:double"&gt;14.9266&lt;/D&gt;&lt;D xsi:type="xsd:double"&gt;17.24862&lt;/D&gt;&lt;D xsi:type="xsd:double"&gt;16.183508&lt;/D&gt;&lt;D xsi:type="xsd:double"&gt;23.901712&lt;/D&gt;&lt;D xsi:type="xsd:double"&gt;33.193493&lt;/D&gt;&lt;/FQL&gt;&lt;FQL&gt;&lt;Q&gt;GREK^FG_TOTAL_RETURNC(-10AY,0,AM)&lt;/Q&gt;&lt;R&gt;121&lt;/R&gt;&lt;C&gt;1&lt;/C&gt;&lt;D xsi:type="xsd:double"&gt;-13.999051&lt;/D&gt;&lt;D xsi:type="xsd:double"&gt;-10.388881&lt;/D&gt;&lt;D xsi:type="xsd:double"&gt;5.7656407&lt;/D&gt;&lt;D xsi:type="xsd:double"&gt;-18.70079&lt;/D&gt;&lt;D xsi:type="xsd:double"&gt;-3.3478975&lt;/D&gt;&lt;D xsi:type="xsd:double"&gt;-5.4969788&lt;/D&gt;&lt;D xsi:type="xsd:double"&gt;-11.314755&lt;/D&gt;&lt;D xsi:type="xsd:double"&gt;12.039542&lt;/D&gt;&lt;D xsi:type="xsd:double"&gt;2.3255706&lt;/D&gt;&lt;D xsi:type="xsd:double"&gt;-14.968639&lt;/D&gt;&lt;D xsi:type="xsd:double"&gt;-12.350231&lt;/D&gt;&lt;D xsi:type="xsd:double"&gt;-0.42061806&lt;/D&gt;&lt;D xsi:type="xsd:double"&gt;0.63358545&lt;/D&gt;&lt;D xsi:type="xsd:double"&gt;14.060867&lt;/D&gt;&lt;D xsi:type="xsd:double"&gt;-21.343142&lt;/D&gt;&lt;D xsi:type="xsd:double"&gt;-5.5151105&lt;/D&gt;&lt;D xsi:type="xsd:double"&gt;-12.939703&lt;/D&gt;&lt;D xsi:type="xsd:double"&gt;2.7402759&lt;/D&gt;&lt;D xsi:type="xsd:double"&gt;6.7430615&lt;/D&gt;&lt;D xsi:type="xsd:double"&gt;-0.39473176&lt;/D&gt;&lt;D xsi:type="xsd:double"&gt;14.266836&lt;/D&gt;&lt;D xsi:type="xsd:double"&gt;-18.616182&lt;/D&gt;&lt;D xsi:type="xsd:double"&gt;1.4247775&lt;/D&gt;&lt;D xsi:type="xsd:double"&gt;6.7226887&lt;/D&gt;&lt;D xsi:type="xsd:double"&gt;-5.5118265&lt;/D&gt;&lt;D xsi:type="xsd:double"&gt;0&lt;/D&gt;&lt;D xsi:type="xsd:double"&gt;9.583342&lt;/D&gt;&lt;D xsi:type="xsd:double"&gt;3.9120674&lt;/D&gt;&lt;D xsi:type="xsd:double"&gt;-1.9900501&lt;/D&gt;&lt;D xsi:type="xsd:double"&gt;-0.38071275&lt;/D&gt;&lt;D xsi:type="xsd:double"&gt;1.9108295&lt;/D&gt;&lt;D xsi:type="xsd:double"&gt;15.375006&lt;/D&gt;&lt;D xsi:type="xsd:double"&gt;5.7421446&lt;/D&gt;&lt;D xsi:type="xsd:double"&gt;4.713106&lt;/D&gt;&lt;D xsi:type="xsd:double"&gt;3.3268213&lt;/D&gt;&lt;D xsi:type="xsd:double"&gt;-3.2196999&lt;/D&gt;&lt;D xsi:type="xsd:double"&gt;-8.414877&lt;/D&gt;&lt;D xsi:type="xsd:double"&gt;0.32052994&lt;/D&gt;&lt;D xsi:type="xsd:double"&gt;0&lt;/D&gt;&lt;D xsi:type="xsd:double"&gt;14.213121&lt;/D&gt;&lt;D xsi:type="xsd:double"&gt;6.571424&lt;/D&gt;&lt;D xsi:type="xsd:double"&gt;-8.310991&lt;/D&gt;&lt;D xsi:type="xsd:double"&gt;-6.4327536&lt;/D&gt;&lt;D xsi:type="xsd:double"&gt;8.75001&lt;/D&gt;&lt;D xsi:type="xsd:double"&gt;-10.344839&lt;/D&gt;&lt;D xsi:type="xsd:double"&gt;-3.2051086&lt;/D&gt;&lt;D xsi:type="xsd:double"&gt;1.7660022&lt;/D&gt;&lt;D xsi:type="xsd:double"&gt;-5.4229975&lt;/D&gt;&lt;D xsi:type="xsd:double"&gt;-8.830285&lt;/D&gt;&lt;D xsi:type="xsd:double"&gt;-5.7861567&lt;/D&gt;&lt;D xsi:type="xsd:double"&gt;5.607474&lt;/D&gt;&lt;D xsi:type="xsd:double"&gt;-11.537438&lt;/D&gt;&lt;D xsi:type="xsd:double"&gt;7.027817&lt;/D&gt;&lt;D xsi:type="xsd:double"&gt;9.439111&lt;/D&gt;&lt;D xsi:type="xsd:double"&gt;4.125011&lt;/D&gt;&lt;D xsi:type="xsd:double"&gt;2.0408154&lt;/D&gt;&lt;D xsi:type="xsd:double"&gt;9.294128&lt;/D&gt;&lt;D xsi:type="xsd:double"&gt;5.74311&lt;/D&gt;&lt;D xsi:type="xsd:double"&gt;-2.351737&lt;/D&gt;&lt;D xsi:type="xsd:double"&gt;-5.7591677&lt;/D&gt;&lt;D xsi:type="xsd:double"&gt;-1.3333321&lt;/D&gt;&lt;D xsi:type="xsd:double"&gt;12.3873825&lt;/D&gt;&lt;D xsi:type="xsd:double"&gt;-2.5050104&lt;/D&gt;&lt;D xsi:type="xsd:double"&gt;5.0969124&lt;/D&gt;&lt;D xsi:type="xsd:double"&gt;-5.976099&lt;/D&gt;&lt;D xsi:type="xsd:double"&gt;-19.491524&lt;/D&gt;&lt;D xsi:type="xsd:double"&gt;-30.39474&lt;/D&gt;&lt;D xsi:type="xsd:double"&gt;14.366854&lt;/D&gt;&lt;D xsi:type="xsd:double"&gt;13.939392&lt;/D&gt;&lt;D xsi:type="xsd:double"&gt;-2.9283047&lt;/D&gt;&lt;D xsi:type="xsd:double"&gt;-0.75225234&lt;/D&gt;&lt;D xsi:type="xsd:double"&gt;2.9812932&lt;/D&gt;&lt;D xsi:type="xsd:double"&gt;-2.6987195&lt;/D&gt;&lt;D xsi:type="xsd:double"&gt;-7.0095778&lt;/D&gt;&lt;D xsi:type="xsd:double"&gt;35.95444&lt;/D&gt;&lt;D xsi:type="xsd:double"&gt;3.6623359&lt;/D&gt;&lt;D xsi:type="xsd:double"&gt;-6.2058153&lt;/D&gt;&lt;D xsi:type="xsd:double"&gt;7.244563&lt;/D&gt;&lt;D xsi:type="xsd:double"&gt;5.193281&lt;/D&gt;&lt;D xsi:type="xsd:double"&gt;6.31032&lt;/D&gt;&lt;D xsi:type="xsd:double"&gt;0.4539132&lt;/D&gt;&lt;D xsi:type="xsd:double"&gt;-2.780676&lt;/D&gt;&lt;D xsi:type="xsd:double"&gt;1.1440873&lt;/D&gt;&lt;D xsi:type="xsd:double"&gt;2.6864529&lt;/D&gt;&lt;D xsi:type="xsd:double"&gt;-5.1979303&lt;/D&gt;&lt;D xsi:type="xsd:double"&gt;3.6673903&lt;/D&gt;&lt;D xsi:type="xsd:double"&gt;-7.075304&lt;/D&gt;&lt;D xsi:type="xsd:double"&gt;2.9556155&lt;/D&gt;&lt;D xsi:type="xsd:double"&gt;7.893753&lt;/D&gt;&lt;D xsi:type="xsd:double"&gt;-11.5811405&lt;/D&gt;&lt;D xsi:type="xsd:double"&gt;6.352949&lt;/D&gt;&lt;D xsi:type="xsd:double"&gt;-3.0236065&lt;/D&gt;&lt;D xsi:type="xsd:double"&gt;1.9011378&lt;/D&gt;&lt;D xsi:type="xsd:double"&gt;-13.062244&lt;/D&gt;&lt;D xsi:type="xsd:double"&gt;6.583476&lt;/D&gt;&lt;D xsi:type="xsd:double"&gt;-8.720225&lt;/D&gt;&lt;D xsi:type="xsd:double"&gt;-3.3613443&lt;/D&gt;&lt;D xsi:type="xsd:double"&gt;7.7803135&lt;/D&gt;&lt;D xsi:type="xsd:double"&gt;12.314236&lt;/D&gt;&lt;D xsi:type="xsd:double"&gt;4.033375&lt;/D&gt;&lt;D xsi:type="xsd:double"&gt;13.124537&lt;/D&gt;&lt;D xsi:type="xsd:double"&gt;7.1522713&lt;/D&gt;&lt;D xsi:type="xsd:double"&gt;-4.7062397&lt;/D&gt;&lt;D xsi:type="xsd:double"&gt;2.0335793&lt;/D&gt;&lt;D xsi:type="xsd:double"&gt;8.541608&lt;/D&gt;&lt;D xsi:type="xsd:double"&gt;9.734273&lt;/D&gt;&lt;D xsi:type="xsd:double"&gt;3.0991197&lt;/D&gt;&lt;D xsi:type="xsd:double"&gt;-3.964752&lt;/D&gt;&lt;D xsi:type="xsd:double"&gt;-14.00432&lt;/D&gt;&lt;D xsi:type="xsd:double"&gt;9.570122&lt;/D&gt;&lt;D xsi:type="xsd:double"&gt;7.2737694&lt;/D&gt;&lt;D xsi:type="xsd:double"&gt;0.36485195&lt;/D&gt;&lt;D xsi:type="xsd:double"&gt;7.191324&lt;/D&gt;&lt;D xsi:type="xsd:double"&gt;2.632916&lt;/D&gt;&lt;D xsi:type="xsd:double"&gt;-3.2313824&lt;/D&gt;&lt;D xsi:type="xsd:double"&gt;5.862856&lt;/D&gt;&lt;D xsi:type="xsd:double"&gt;-0.6501317&lt;/D&gt;&lt;D xsi:type="xsd:double"&gt;-1.6856253&lt;/D&gt;&lt;D xsi:type="xsd:double"&gt;3.0662775&lt;/D&gt;&lt;D xsi:type="xsd:double"&gt;0.94770193&lt;/D&gt;&lt;D xsi:type="xsd:double"&gt;-0.9178817&lt;/D&gt;&lt;/FQL&gt;&lt;FQL&gt;&lt;Q&gt;UAE^FMA_DIV_YLD(NTMA,-10AY,0,AM,"PORTAGG","MEANR")&lt;/Q&gt;&lt;R&gt;121&lt;/R&gt;&lt;C&gt;1&lt;/C&gt;&lt;D xsi:type="xsd:double"&gt;2.60745272503557&lt;/D&gt;&lt;D xsi:type="xsd:double"&gt;2.77686535797872&lt;/D&gt;&lt;D xsi:type="xsd:double"&gt;3.0849212664752&lt;/D&gt;&lt;D xsi:type="xsd:double"&gt;3.43678242594961&lt;/D&gt;&lt;D xsi:type="xsd:double"&gt;3.40526444715525&lt;/D&gt;&lt;D xsi:type="xsd:double"&gt;3.53560248967364&lt;/D&gt;&lt;D xsi:type="xsd:double"&gt;3.53458018813368&lt;/D&gt;&lt;D xsi:type="xsd:double"&gt;3.09049324145&lt;/D&gt;&lt;D xsi:type="xsd:double"&gt;3.43807835181863&lt;/D&gt;&lt;D xsi:type="xsd:double"&gt;3.48033194840024&lt;/D&gt;&lt;D xsi:type="xsd:double"&gt;3.50487720735314&lt;/D&gt;&lt;D xsi:type="xsd:double"&gt;4.2426825873906&lt;/D&gt;&lt;D xsi:type="xsd:double"&gt;3.91227949880285&lt;/D&gt;&lt;D xsi:type="xsd:double"&gt;4.01985365706819&lt;/D&gt;&lt;D xsi:type="xsd:double"&gt;4.39275657254796&lt;/D&gt;&lt;D xsi:type="xsd:double"&gt;4.19319807587077&lt;/D&gt;&lt;D xsi:type="xsd:double"&gt;4.54822569112192&lt;/D&gt;&lt;D xsi:type="xsd:double"&gt;4.03598105743516&lt;/D&gt;&lt;D xsi:type="xsd:double"&gt;3.97071681032441&lt;/D&gt;&lt;D xsi:type="xsd:double"&gt;4.13953365612025&lt;/D&gt;&lt;D xsi:type="xsd:double"&gt;4.0049096324476&lt;/D&gt;&lt;D xsi:type="xsd:double"&gt;3.90349713956885&lt;/D&gt;&lt;D xsi:type="xsd:double"&gt;3.84981364768104&lt;/D&gt;&lt;D xsi:type="xsd:double"&gt;3.76689066142745&lt;/D&gt;&lt;D xsi:type="xsd:double"&gt;3.71038518001783&lt;/D&gt;&lt;D xsi:type="xsd:double"&gt;3.79224412106898&lt;/D&gt;&lt;D xsi:type="xsd:double"&gt;4.28722464294588&lt;/D&gt;&lt;D xsi:type="xsd:double"&gt;4.03488116569969&lt;/D&gt;&lt;D xsi:type="xsd:double"&gt;4.18766220707892&lt;/D&gt;&lt;D xsi:type="xsd:double"&gt;4.0093070585032&lt;/D&gt;&lt;D xsi:type="xsd:double"&gt;4.01315205236562&lt;/D&gt;&lt;D xsi:type="xsd:double"&gt;3.95421579250034&lt;/D&gt;&lt;D xsi:type="xsd:double"&gt;4.12119918875552&lt;/D&gt;&lt;D xsi:type="xsd:double"&gt;4.0807863492599&lt;/D&gt;&lt;D xsi:type="xsd:double"&gt;3.8813873783478&lt;/D&gt;&lt;D xsi:type="xsd:double"&gt;4.03140580829636&lt;/D&gt;&lt;D xsi:type="xsd:double"&gt;4.25575888662813&lt;/D&gt;&lt;D xsi:type="xsd:double"&gt;4.22824469693929&lt;/D&gt;&lt;D xsi:type="xsd:double"&gt;4.50139282074992&lt;/D&gt;&lt;D xsi:type="xsd:double"&gt;4.40760157438671&lt;/D&gt;&lt;D xsi:type="xsd:double"&gt;4.30276651420604&lt;/D&gt;&lt;D xsi:type="xsd:double"&gt;4.41440042661908&lt;/D&gt;&lt;D xsi:type="xsd:double"&gt;4.62213001664739&lt;/D&gt;&lt;D xsi:type="xsd:double"&gt;4.84252549867303&lt;/D&gt;&lt;D xsi:type="xsd:double"&gt;4.84848768238342&lt;/D&gt;&lt;D xsi:type="xsd:double"&gt;5.00088093886843&lt;/D&gt;&lt;D xsi:type="xsd:double"&gt;4.69370905490297&lt;/D&gt;&lt;D xsi:type="xsd:double"&gt;4.68910463136488&lt;/D&gt;&lt;D xsi:type="xsd:double"&gt;4.77165540028255&lt;/D&gt;&lt;D xsi:type="xsd:double"&gt;4.91142491302355&lt;/D&gt;&lt;D xsi:type="xsd:double"&gt;5.26190524390474&lt;/D&gt;&lt;D xsi:type="xsd:double"&gt;5.1678437181629&lt;/D&gt;&lt;D xsi:type="xsd:double"&gt;5.12201943806125&lt;/D&gt;&lt;D xsi:type="xsd:double"&gt;5.08290094532229&lt;/D&gt;&lt;D xsi:type="xsd:double"&gt;5.097380656428&lt;/D&gt;&lt;D xsi:type="xsd:double"&gt;4.83198058844442&lt;/D&gt;&lt;D xsi:type="xsd:double"&gt;5.16714109079392&lt;/D&gt;&lt;D xsi:type="xsd:double"&gt;5.1674630491205&lt;/D&gt;&lt;D xsi:type="xsd:double"&gt;4.91493872745592&lt;/D&gt;&lt;D xsi:type="xsd:double"&gt;4.8034021894872&lt;/D&gt;&lt;D xsi:type="xsd:double"&gt;4.90686901050663&lt;/D&gt;&lt;D xsi:type="xsd:double"&gt;4.75838355834832&lt;/D&gt;&lt;D xsi:type="xsd:double"&gt;5.00436856433533&lt;/D&gt;&lt;D xsi:type="xsd:double"&gt;5.21602077179597&lt;/D&gt;&lt;D xsi:type="xsd:double"&gt;5.31867183844303&lt;/D&gt;&lt;D xsi:type="xsd:double"&gt;5.63510251619692&lt;/D&gt;&lt;D xsi:type="xsd:double"&gt;7.13824091435886&lt;/D&gt;&lt;D xsi:type="xsd:double"&gt;4.72837571048232&lt;/D&gt;&lt;D xsi:type="xsd:double"&gt;4.31168967391248&lt;/D&gt;&lt;D xsi:type="xsd:double"&gt;4.5075516275105&lt;/D&gt;&lt;D xsi:type="xsd:double"&gt;4.70175484797651&lt;/D&gt;&lt;D xsi:type="xsd:double"&gt;4.42070489519642&lt;/D&gt;&lt;D xsi:type="xsd:double"&gt;4.39421962625202&lt;/D&gt;&lt;D xsi:type="xsd:double"&gt;4.15064995813386&lt;/D&gt;&lt;D xsi:type="xsd:double"&gt;4.47593653683426&lt;/D&gt;&lt;D xsi:type="xsd:double"&gt;4.57737982690132&lt;/D&gt;&lt;D xsi:type="xsd:double"&gt;4.17287895154578&lt;/D&gt;&lt;D xsi:type="xsd:double"&gt;4.50440463086102&lt;/D&gt;&lt;D xsi:type="xsd:double"&gt;4.34907204988828&lt;/D&gt;&lt;D xsi:type="xsd:double"&gt;4.3715626460809&lt;/D&gt;&lt;D xsi:type="xsd:double"&gt;4.32469868218898&lt;/D&gt;&lt;D xsi:type="xsd:double"&gt;4.60882848664209&lt;/D&gt;&lt;D xsi:type="xsd:double"&gt;4.56545613695106&lt;/D&gt;&lt;D xsi:type="xsd:double"&gt;4.26394805505436&lt;/D&gt;&lt;D xsi:type="xsd:double"&gt;4.12307745083953&lt;/D&gt;&lt;D xsi:type="xsd:double"&gt;3.88194031781868&lt;/D&gt;&lt;D xsi:type="xsd:double"&gt;4.07593352315682&lt;/D&gt;&lt;D xsi:type="xsd:double"&gt;4.34424553444879&lt;/D&gt;&lt;D xsi:type="xsd:double"&gt;4.2719331982002&lt;/D&gt;&lt;D xsi:type="xsd:double"&gt;3.88322496050566&lt;/D&gt;&lt;D xsi:type="xsd:double"&gt;3.43383281366725&lt;/D&gt;&lt;D xsi:type="xsd:double"&gt;3.55457496235555&lt;/D&gt;&lt;D xsi:type="xsd:double"&gt;3.9343045952499&lt;/D&gt;&lt;D xsi:type="xsd:double"&gt;4.43145398433039&lt;/D&gt;&lt;D xsi:type="xsd:double"&gt;4.10862168995179&lt;/D&gt;&lt;D xsi:type="xsd:double"&gt;4.15648621242863&lt;/D&gt;&lt;D xsi:type="xsd:double"&gt;4.43662879191651&lt;/D&gt;&lt;D xsi:type="xsd:double"&gt;4.46554467383844&lt;/D&gt;&lt;D xsi:type="xsd:double"&gt;4.27191157970493&lt;/D&gt;&lt;D xsi:type="xsd:double"&gt;4.72879406557101&lt;/D&gt;&lt;D xsi:type="xsd:double"&gt;4.71902836278753&lt;/D&gt;&lt;D xsi:type="xsd:double"&gt;4.69133050902869&lt;/D&gt;&lt;D xsi:type="xsd:double"&gt;4.59994269259429&lt;/D&gt;&lt;D xsi:type="xsd:double"&gt;4.42956257476347&lt;/D&gt;&lt;D xsi:type="xsd:double"&gt;4.43588649777926&lt;/D&gt;&lt;D xsi:type="xsd:double"&gt;4.35807607586612&lt;/D&gt;&lt;D xsi:type="xsd:double"&gt;4.20626336026656&lt;/D&gt;&lt;D xsi:type="xsd:double"&gt;4.36733550218812&lt;/D&gt;&lt;D xsi:type="xsd:double"&gt;4.22509842760244&lt;/D&gt;&lt;D xsi:type="xsd:double"&gt;4.64159756397821&lt;/D&gt;&lt;D xsi:type="xsd:double"&gt;4.66165723189254&lt;/D&gt;&lt;D xsi:type="xsd:double"&gt;4.58875258458636&lt;/D&gt;&lt;D xsi:type="xsd:double"&gt;4.70759250898916&lt;/D&gt;&lt;D xsi:type="xsd:double"&gt;5.03015331203061&lt;/D&gt;&lt;D xsi:type="xsd:double"&gt;5.23427505228477&lt;/D&gt;&lt;D xsi:type="xsd:double"&gt;5.70353532541288&lt;/D&gt;&lt;D xsi:type="xsd:double"&gt;5.9689059883753&lt;/D&gt;&lt;D xsi:type="xsd:double"&gt;5.69911951485078&lt;/D&gt;&lt;D xsi:type="xsd:double"&gt;5.4645244569221&lt;/D&gt;&lt;D xsi:type="xsd:double"&gt;5.20722775710102&lt;/D&gt;&lt;D xsi:type="xsd:double"&gt;5.21806431474157&lt;/D&gt;&lt;/FQL&gt;&lt;FQL&gt;&lt;Q&gt;EIDO^FMA_DIV_YLD(NTMA,-10AY,0,AM,"PORTAGG","MEANR")&lt;/Q&gt;&lt;R&gt;121&lt;/R&gt;&lt;C&gt;1&lt;/C&gt;&lt;D xsi:type="xsd:double"&gt;2.64584908914965&lt;/D&gt;&lt;D xsi:type="xsd:double"&gt;2.58743634980812&lt;/D&gt;&lt;D xsi:type="xsd:double"&gt;2.47822613800293&lt;/D&gt;&lt;D xsi:type="xsd:double"&gt;2.46570825934531&lt;/D&gt;&lt;D xsi:type="xsd:double"&gt;2.43115013656354&lt;/D&gt;&lt;D xsi:type="xsd:double"&gt;2.28326138996315&lt;/D&gt;&lt;D xsi:type="xsd:double"&gt;2.3046566806843&lt;/D&gt;&lt;D xsi:type="xsd:double"&gt;2.49629693814149&lt;/D&gt;&lt;D xsi:type="xsd:double"&gt;2.38938097256852&lt;/D&gt;&lt;D xsi:type="xsd:double"&gt;2.44327562076101&lt;/D&gt;&lt;D xsi:type="xsd:double"&gt;2.50053408135456&lt;/D&gt;&lt;D xsi:type="xsd:double"&gt;2.70876388032434&lt;/D&gt;&lt;D xsi:type="xsd:double"&gt;2.92257305798042&lt;/D&gt;&lt;D xsi:type="xsd:double"&gt;2.56723450863771&lt;/D&gt;&lt;D xsi:type="xsd:double"&gt;2.51796001272687&lt;/D&gt;&lt;D xsi:type="xsd:double"&gt;2.49532076740957&lt;/D&gt;&lt;D xsi:type="xsd:double"&gt;2.51728569835937&lt;/D&gt;&lt;D xsi:type="xsd:double"&gt;2.36927435974441&lt;/D&gt;&lt;D xsi:type="xsd:double"&gt;2.38594381187027&lt;/D&gt;&lt;D xsi:type="xsd:double"&gt;2.44001966019594&lt;/D&gt;&lt;D xsi:type="xsd:double"&gt;2.37420169674396&lt;/D&gt;&lt;D xsi:type="xsd:double"&gt;2.28870384520701&lt;/D&gt;&lt;D xsi:type="xsd:double"&gt;2.14607167114574&lt;/D&gt;&lt;D xsi:type="xsd:double"&gt;2.21829151187021&lt;/D&gt;&lt;D xsi:type="xsd:double"&gt;2.15946302829854&lt;/D&gt;&lt;D xsi:type="xsd:double"&gt;2.28592921370194&lt;/D&gt;&lt;D xsi:type="xsd:double"&gt;2.42924822436279&lt;/D&gt;&lt;D xsi:type="xsd:double"&gt;2.42423005325698&lt;/D&gt;&lt;D xsi:type="xsd:double"&gt;2.41418380252782&lt;/D&gt;&lt;D xsi:type="xsd:double"&gt;2.45757674465042&lt;/D&gt;&lt;D xsi:type="xsd:double"&gt;2.40053883074389&lt;/D&gt;&lt;D xsi:type="xsd:double"&gt;2.45283425383498&lt;/D&gt;&lt;D xsi:type="xsd:double"&gt;2.5073855771113&lt;/D&gt;&lt;D xsi:type="xsd:double"&gt;2.4921674561721&lt;/D&gt;&lt;D xsi:type="xsd:double"&gt;2.57613331179598&lt;/D&gt;&lt;D xsi:type="xsd:double"&gt;2.56537606221951&lt;/D&gt;&lt;D xsi:type="xsd:double"&gt;2.55391043212851&lt;/D&gt;&lt;D xsi:type="xsd:double"&gt;2.54095656750691&lt;/D&gt;&lt;D xsi:type="xsd:double"&gt;2.68876011219305&lt;/D&gt;&lt;D xsi:type="xsd:double"&gt;2.55209339667306&lt;/D&gt;&lt;D xsi:type="xsd:double"&gt;2.44621915322147&lt;/D&gt;&lt;D xsi:type="xsd:double"&gt;2.49954274395889&lt;/D&gt;&lt;D xsi:type="xsd:double"&gt;2.69546332562112&lt;/D&gt;&lt;D xsi:type="xsd:double"&gt;2.95786505818044&lt;/D&gt;&lt;D xsi:type="xsd:double"&gt;2.95397247275827&lt;/D&gt;&lt;D xsi:type="xsd:double"&gt;3.25567295422265&lt;/D&gt;&lt;D xsi:type="xsd:double"&gt;2.96407821364378&lt;/D&gt;&lt;D xsi:type="xsd:double"&gt;2.97426093096635&lt;/D&gt;&lt;D xsi:type="xsd:double"&gt;3.05242847550511&lt;/D&gt;&lt;D xsi:type="xsd:double"&gt;2.99063506170752&lt;/D&gt;&lt;D xsi:type="xsd:double"&gt;2.82357720753452&lt;/D&gt;&lt;D xsi:type="xsd:double"&gt;2.88162639671214&lt;/D&gt;&lt;D xsi:type="xsd:double"&gt;2.74665002941256&lt;/D&gt;&lt;D xsi:type="xsd:double"&gt;2.81877595267913&lt;/D&gt;&lt;D xsi:type="xsd:double"&gt;2.82629529339506&lt;/D&gt;&lt;D xsi:type="xsd:double"&gt;2.87233377127824&lt;/D&gt;&lt;D xsi:type="xsd:double"&gt;2.86386937120416&lt;/D&gt;&lt;D xsi:type="xsd:double"&gt;2.74494835480377&lt;/D&gt;&lt;D xsi:type="xsd:double"&gt;2.77137120465433&lt;/D&gt;&lt;D xsi:type="xsd:double"&gt;2.81636056780142&lt;/D&gt;&lt;D xsi:type="xsd:double"&gt;2.9243732880793&lt;/D&gt;&lt;D xsi:type="xsd:double"&gt;2.78315126979069&lt;/D&gt;&lt;D xsi:type="xsd:double"&gt;2.82413612533517&lt;/D&gt;&lt;D xsi:type="xsd:double"&gt;2.78454193477653&lt;/D&gt;&lt;D xsi:type="xsd:double"&gt;2.90349019235763&lt;/D&gt;&lt;D xsi:type="xsd:double"&gt;3.23241675984607&lt;/D&gt;&lt;D xsi:type="xsd:double"&gt;3.90783440098135&lt;/D&gt;&lt;D xsi:type="xsd:double"&gt;3.81171184638512&lt;/D&gt;&lt;D xsi:type="xsd:double"&gt;3.27061512373167&lt;/D&gt;&lt;D xsi:type="xsd:double"&gt;2.95213947790778&lt;/D&gt;&lt;D xsi:type="xsd:double"&gt;2.95872953141719&lt;/D&gt;&lt;D xsi:type="xsd:double"&gt;2.71053191030598&lt;/D&gt;&lt;D xsi:type="xsd:double"&gt;3.02146956590679&lt;/D&gt;&lt;D xsi:type="xsd:double"&gt;2.87989363697916&lt;/D&gt;&lt;D xsi:type="xsd:double"&gt;2.33207162704383&lt;/D&gt;&lt;D xsi:type="xsd:double"&gt;2.30767174922241&lt;/D&gt;&lt;D xsi:type="xsd:double"&gt;2.39973013988016&lt;/D&gt;&lt;D xsi:type="xsd:double"&gt;2.44260581662324&lt;/D&gt;&lt;D xsi:type="xsd:double"&gt;2.67671019728037&lt;/D&gt;&lt;D xsi:type="xsd:double"&gt;2.76548987064715&lt;/D&gt;&lt;D xsi:type="xsd:double"&gt;2.68711116881795&lt;/D&gt;&lt;D xsi:type="xsd:double"&gt;2.99752619241628&lt;/D&gt;&lt;D xsi:type="xsd:double"&gt;3.08025278179175&lt;/D&gt;&lt;D xsi:type="xsd:double"&gt;3.04656576596122&lt;/D&gt;&lt;D xsi:type="xsd:double"&gt;3.12574304310865&lt;/D&gt;&lt;D xsi:type="xsd:double"&gt;3.01535690685221&lt;/D&gt;&lt;D xsi:type="xsd:double"&gt;3.11572998284365&lt;/D&gt;&lt;D xsi:type="xsd:double"&gt;3.15974884251714&lt;/D&gt;&lt;D xsi:type="xsd:double"&gt;3.16760735982792&lt;/D&gt;&lt;D xsi:type="xsd:double"&gt;3.12680648615882&lt;/D&gt;&lt;D xsi:type="xsd:double"&gt;3.26873195790934&lt;/D&gt;&lt;D xsi:type="xsd:double"&gt;3.24024328861456&lt;/D&gt;&lt;D xsi:type="xsd:double"&gt;3.32268609792152&lt;/D&gt;&lt;D xsi:type="xsd:double"&gt;3.7030654156494&lt;/D&gt;&lt;D xsi:type="xsd:double"&gt;3.65888251841151&lt;/D&gt;&lt;D xsi:type="xsd:double"&gt;3.59220884624626&lt;/D&gt;&lt;D xsi:type="xsd:double"&gt;3.76677127292907&lt;/D&gt;&lt;D xsi:type="xsd:double"&gt;3.91112833791033&lt;/D&gt;&lt;D xsi:type="xsd:double"&gt;3.86737917733255&lt;/D&gt;&lt;D xsi:type="xsd:double"&gt;4.07847120766504&lt;/D&gt;&lt;D xsi:type="xsd:double"&gt;4.13500947923949&lt;/D&gt;&lt;D xsi:type="xsd:double"&gt;4.24886433740481&lt;/D&gt;&lt;D xsi:type="xsd:double"&gt;4.41630955453117&lt;/D&gt;&lt;D xsi:type="xsd:double"&gt;4.44549493997124&lt;/D&gt;&lt;D xsi:type="xsd:double"&gt;4.29489267602746&lt;/D&gt;&lt;D xsi:type="xsd:double"&gt;4.332819187415&lt;/D&gt;&lt;D xsi:type="xsd:double"&gt;4.09045982778471&lt;/D&gt;&lt;D xsi:type="xsd:double"&gt;4.08273998021149&lt;/D&gt;&lt;D xsi:type="xsd:double"&gt;4</t>
        </r>
      </text>
    </comment>
    <comment ref="A2" authorId="0" shapeId="0" xr:uid="{4FC73B23-218F-4614-ADFA-EDC080A918BE}">
      <text>
        <r>
          <rPr>
            <b/>
            <sz val="9"/>
            <color indexed="81"/>
            <rFont val="Tahoma"/>
            <charset val="1"/>
          </rPr>
          <t>.15149051229022&lt;/D&gt;&lt;D xsi:type="xsd:double"&gt;4.27783343723129&lt;/D&gt;&lt;D xsi:type="xsd:double"&gt;4.21596587253654&lt;/D&gt;&lt;D xsi:type="xsd:double"&gt;4.10157033283064&lt;/D&gt;&lt;D xsi:type="xsd:double"&gt;4.09330486746173&lt;/D&gt;&lt;D xsi:type="xsd:double"&gt;4.09419059120355&lt;/D&gt;&lt;D xsi:type="xsd:double"&gt;4.23000779931493&lt;/D&gt;&lt;D xsi:type="xsd:double"&gt;4.44677634221&lt;/D&gt;&lt;D xsi:type="xsd:double"&gt;4.53171553141121&lt;/D&gt;&lt;D xsi:type="xsd:double"&gt;4.44339914984394&lt;/D&gt;&lt;D xsi:type="xsd:double"&gt;4.3607835463945&lt;/D&gt;&lt;D xsi:type="xsd:double"&gt;3.99527281768189&lt;/D&gt;&lt;D xsi:type="xsd:double"&gt;4.11782638873953&lt;/D&gt;&lt;/FQL&gt;&lt;FQL&gt;&lt;Q&gt;EWW^FMA_PE(NTMA,-10AY,0,AM,"PORTAGG","MEANR")&lt;/Q&gt;&lt;R&gt;121&lt;/R&gt;&lt;C&gt;1&lt;/C&gt;&lt;D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xsi:type="xsd:double"&gt;17.1252063007442&lt;/D&gt;&lt;D xsi:type="xsd:double"&gt;18.1411278779443&lt;/D&gt;&lt;D xsi:type="xsd:double"&gt;18.6769185951811&lt;/D&gt;&lt;D xsi:type="xsd:double"&gt;19.8243498260119&lt;/D&gt;&lt;D xsi:type="xsd:double"&gt;18.5202352604345&lt;/D&gt;&lt;D xsi:type="xsd:double"&gt;18.6331712599211&lt;/D&gt;&lt;D xsi:type="xsd:double"&gt;18.5002738900807&lt;/D&gt;&lt;D xsi:type="xsd:double"&gt;18.3508253972159&lt;/D&gt;&lt;D xsi:type="xsd:double"&gt;17.9187395395935&lt;/D&gt;&lt;D xsi:type="xsd:double"&gt;17.59879600362&lt;/D&gt;&lt;D xsi:type="xsd:double"&gt;16.1594671729047&lt;/D&gt;&lt;D xsi:type="xsd:double"&gt;16.3318633962229&lt;/D&gt;&lt;D xsi:type="xsd:double"&gt;16.5559071971008&lt;/D&gt;&lt;D xsi:type="xsd:double"&gt;16.493397697044&lt;/D&gt;&lt;D xsi:type="xsd:double"&gt;16.986205013638&lt;/D&gt;&lt;D xsi:type="xsd:double"&gt;16.6194930546331&lt;/D&gt;&lt;D xsi:type="xsd:double"&gt;16.5911114822529&lt;/D&gt;&lt;D xsi:type="xsd:double"&gt;16.7688118854481&lt;/D&gt;&lt;D xsi:type="xsd:double"&gt;17.3735216815828&lt;/D&gt;&lt;D xsi:type="xsd:double"&gt;17.0925632441505&lt;/D&gt;&lt;D xsi:type="xsd:double"&gt;16.7075443113006&lt;/D&gt;&lt;D xsi:type="xsd:double"&gt;15.8713798836702&lt;/D&gt;&lt;D xsi:type="xsd:double"&gt;15.4886423451668&lt;/D&gt;&lt;D xsi:type="xsd:double"&gt;16.0915765475523&lt;/D&gt;&lt;D xsi:type="xsd:double"&gt;16.1173402816073&lt;/D&gt;&lt;D xsi:type="xsd:double"&gt;15.2943401621829&lt;/D&gt;&lt;D xsi:type="xsd:double"&gt;15.1357339100734&lt;/D&gt;&lt;D xsi:type="xsd:double"&gt;15.1451454747411&lt;/D&gt;&lt;D xsi:type="xsd:double"&gt;14.3669512025909&lt;/D&gt;&lt;D xsi:type="xsd:double"&gt;14.921452211506&lt;/D&gt;&lt;D xsi:type="xsd:double"&gt;15.3814680736225&lt;/D&gt;&lt;D xsi:type="xsd:double"&gt;15.1779867556597&lt;/D&gt;&lt;D xsi:type="xsd:double"&gt;14.8838112788413&lt;/D&gt;&lt;D xsi:type="xsd:double"&gt;13.6280974059752&lt;/D&gt;&lt;D xsi:type="xsd:double"&gt;12.5183832297798&lt;/D&gt;&lt;D xsi:type="xsd:double"&gt;12.567473274793&lt;/D&gt;&lt;D xsi:type="xsd:double"&gt;13.2033421711354&lt;/D&gt;&lt;D xsi:type="xsd:double"&gt;12.8494234996861&lt;/D&gt;&lt;D xsi:type="xsd:double"&gt;13.0811726755559&lt;/D&gt;&lt;D xsi:type="xsd:double"&gt;13.4341598997208&lt;/D&gt;&lt;D xsi:type="xsd:double"&gt;12.930497011092&lt;/D&gt;&lt;D xsi:type="xsd:double"&gt;13.0412207997221&lt;/D&gt;&lt;D xsi:type="xsd:double"&gt;12.2408233565563&lt;/D&gt;&lt;D xsi:type="xsd:double"&gt;12.861213722299&lt;/D&gt;&lt;D xsi:type="xsd:double"&gt;13.0925024570685&lt;/D&gt;&lt;D xsi:type="xsd:double"&gt;13.7443847804149&lt;/D&gt;&lt;D xsi:type="xsd:double"&gt;13.3370682660421&lt;/D&gt;&lt;D xsi:type="xsd:double"&gt;13.9870847072779&lt;/D&gt;&lt;D xsi:type="xsd:double"&gt;13.9590163927231&lt;/D&gt;&lt;D xsi:type="xsd:double"&gt;13.3469494594781&lt;/D&gt;&lt;D xsi:type="xsd:double"&gt;10.3106940844688&lt;/D&gt;&lt;D xsi:type="xsd:double"&gt;14.0363988227606&lt;/D&gt;&lt;D xsi:type="xsd:double"&gt;16.4639292332249&lt;/D&gt;&lt;D xsi:type="xsd:double"&gt;16.7929064953647&lt;/D&gt;&lt;D xsi:type="xsd:double"&gt;16.8146748256093&lt;/D&gt;&lt;D xsi:type="xsd:double"&gt;15.3772141454053&lt;/D&gt;&lt;D xsi:type="xsd:double"&gt;14.8539258125219&lt;/D&gt;&lt;D xsi:type="xsd:double"&gt;14.1097306591086&lt;/D&gt;&lt;D xsi:type="xsd:double"&gt;15.6544641019685&lt;/D&gt;&lt;D xsi:type="xsd:double"&gt;14.7277748863794&lt;/D&gt;&lt;D xsi:type="xsd:double"&gt;14.1058412147878&lt;/D&gt;&lt;D xsi:type="xsd:double"&gt;14.3889893875866&lt;/D&gt;&lt;D xsi:type="xsd:double"&gt;14.5551079786051&lt;/D&gt;&lt;D xsi:type="xsd:double"&gt;14.576978115455&lt;/D&gt;&lt;D xsi:type="xsd:double"&gt;14.9681870379428&lt;/D&gt;&lt;D xsi:type="xsd:double"&gt;14.6407515017977&lt;/D&gt;&lt;D xsi:type="xsd:double"&gt;14.4887822999643&lt;/D&gt;&lt;D xsi:type="xsd:double"&gt;14.2118709143&lt;/D&gt;&lt;D xsi:type="xsd:double"&gt;13.65105177104&lt;/D&gt;&lt;D xsi:type="xsd:double"&gt;13.6913647869244&lt;/D&gt;&lt;D xsi:type="xsd:double"&gt;12.9756810774853&lt;/D&gt;&lt;D xsi:type="xsd:double"&gt;13.7445104436634&lt;/D&gt;&lt;D xsi:type="xsd:double"&gt;13.1627195907199&lt;/D&gt;&lt;D xsi:type="xsd:double"&gt;13.4624014738696&lt;/D&gt;&lt;D xsi:type="xsd:double"&gt;14.2101683466791&lt;/D&gt;&lt;D xsi:type="xsd:double"&gt;12.5597399051148&lt;/D&gt;&lt;D xsi:type="xsd:double"&gt;12.2778636761983&lt;/D&gt;&lt;D xsi:type="xsd:double"&gt;11.4447870012796&lt;/D&gt;&lt;D xsi:type="xsd:double"&gt;11.4224594580991&lt;/D&gt;&lt;D xsi:type="xsd:double"&gt;11.001505136806&lt;/D&gt;&lt;D xsi:type="xsd:double"&gt;11.1071001438325&lt;/D&gt;&lt;D xsi:type="xsd:double"&gt;12.2667241549116&lt;/D&gt;&lt;D xsi:type="xsd:double"&gt;12.5055818248177&lt;/D&gt;&lt;D xsi:type="xsd:double"&gt;11.8835618966864&lt;/D&gt;&lt;D xsi:type="xsd:double"&gt;12.8966243963442&lt;/D&gt;&lt;D xsi:type="xsd:double"&gt;12.9496305128976&lt;/D&gt;&lt;D xsi:type="xsd:double"&gt;12.6181126964793&lt;/D&gt;&lt;D xsi:type="xsd:double"&gt;12.4233592537034&lt;/D&gt;&lt;D xsi:type="xsd:double"&gt;11.7244888656237&lt;/D&gt;&lt;D xsi:type="xsd:double"&gt;11.9459839369609&lt;/D&gt;&lt;D xsi:type="xsd:double"&gt;11.7788008423686&lt;/D&gt;&lt;D xsi:type="xsd:double"&gt;11.782318637218&lt;/D&gt;&lt;D xsi:type="xsd:double"&gt;11.2033629430168&lt;/D&gt;&lt;D xsi:type="xsd:double"&gt;11.6318869297554&lt;/D&gt;&lt;D xsi:type="xsd:double"&gt;12.2072158023951&lt;/D&gt;&lt;D xsi:type="xsd:double"&gt;12.5947631715747&lt;/D&gt;&lt;D xsi:type="xsd:double"&gt;13.1035492835509&lt;/D&gt;&lt;D xsi:type="xsd:double"&gt;12.5158802031929&lt;/D&gt;&lt;D xsi:type="xsd:double"&gt;12.7109202300285&lt;/D&gt;&lt;D xsi:type="xsd:double"&gt;12.5169066133798&lt;/D&gt;&lt;D xsi:type="xsd:double"&gt;11.1496064022539&lt;/D&gt;&lt;D xsi:type="xsd:double"&gt;11.2825801169019&lt;/D&gt;&lt;D xsi:type="xsd:double"&gt;10.8021205023564&lt;/D&gt;&lt;D xsi:type="xsd:double"&gt;10.6987491675872&lt;/D&gt;&lt;D xsi:type="xsd:double"&gt;10.837585004185&lt;/D&gt;&lt;/FQL&gt;&lt;FQL&gt;&lt;Q&gt;MCHI^FMA_PE(LTMA,-10AY,0,AM,"PORTAGG","MEANR")&lt;/Q&gt;&lt;R&gt;121&lt;/R&gt;&lt;C&gt;1&lt;/C&gt;&lt;D xsi:type="xsd:double"&gt;9.28306759138205&lt;/D&gt;&lt;D xsi:type="xsd:double"&gt;9.5365325145656&lt;/D&gt;&lt;D xsi:type="xsd:double"&gt;9.68821470584592&lt;/D&gt;&lt;D xsi:type="xsd:double"&gt;10.3565038181273&lt;/D&gt;&lt;D xsi:type="xsd:double"&gt;10.5644284044439&lt;/D&gt;&lt;D xsi:type="xsd:double"&gt;10.8346837699683&lt;/D&gt;&lt;D xsi:type="xsd:double"&gt;10.9815919135102&lt;/D&gt;&lt;D xsi:type="xsd:double"&gt;11.5369686913665&lt;/D&gt;&lt;D xsi:type="xsd:double"&gt;11.5043785846141&lt;/D&gt;&lt;D xsi:type="xsd:double"&gt;11.0948764288738&lt;/D&gt;&lt;D xsi:type="xsd:double"&gt;10.3778133622317&lt;/D&gt;&lt;D xsi:type="xsd:double"&gt;9.6026581762772&lt;/D&gt;&lt;D xsi:type="xsd:double"&gt;9.82929834194366&lt;/D&gt;&lt;D xsi:type="xsd:double"&gt;10.166475883974&lt;/D&gt;&lt;D xsi:type="xsd:double"&gt;10.0636533529782&lt;/D&gt;&lt;D xsi:type="xsd:double"&gt;10.8233832009863&lt;/D&gt;&lt;D xsi:type="xsd:double"&gt;9.29131526260838&lt;/D&gt;&lt;D xsi:type="xsd:double"&gt;9.32282312656571&lt;/D&gt;&lt;D xsi:type="xsd:double"&gt;9.55175576628044&lt;/D&gt;&lt;D xsi:type="xsd:double"&gt;9.62993198776133&lt;/D&gt;&lt;D xsi:type="xsd:double"&gt;10.2382537200477&lt;/D&gt;&lt;D xsi:type="xsd:double"&gt;10.4559688870478&lt;/D&gt;&lt;D xsi:type="xsd:double"&gt;11.0068286171089&lt;/D&gt;&lt;D xsi:type="xsd:double"&gt;12.1012373211574&lt;/D&gt;&lt;D xsi:type="xsd:double"&gt;12.6842849207105&lt;/D&gt;&lt;D xsi:type="xsd:double"&gt;12.690995987768&lt;/D&gt;&lt;D xsi:type="xsd:double"&gt;13.0696748092159&lt;/D&gt;&lt;D xsi:type="xsd:double"&gt;13.1854750361295&lt;/D&gt;&lt;D xsi:type="xsd:double"&gt;13.663710809673&lt;/D&gt;&lt;D xsi:type="xsd:double"&gt;14.0422619040381&lt;/D&gt;&lt;D xsi:type="xsd:double"&gt;13.9755760623016&lt;/D&gt;&lt;D xsi:type="xsd:double"&gt;13.9343534957922&lt;/D&gt;&lt;D xsi:type="xsd:double"&gt;14.0890426724976&lt;/D&gt;&lt;D xsi:type="xsd:double"&gt;14.0740360108915&lt;/D&gt;&lt;D xsi:type="xsd:double"&gt;14.5364097548413&lt;/D&gt;&lt;D xsi:type="xsd:double"&gt;14.5388959276112&lt;/D&gt;&lt;D xsi:type="xsd:double"&gt;15.0486927357434&lt;/D&gt;&lt;D xsi:type="xsd:double"&gt;15.1765215891528&lt;/D&gt;&lt;D xsi:type="xsd:double"&gt;15.0273696831534&lt;/D&gt;&lt;D xsi:type="xsd:double"&gt;15.8533772609694&lt;/D&gt;&lt;D xsi:type="xsd:double"&gt;16.1488276261151&lt;/D&gt;&lt;D xsi:type="xsd:double"&gt;15.3196825981027&lt;/D&gt;&lt;D xsi:type="xsd:double"&gt;14.9926896937972&lt;/D&gt;&lt;D xsi:type="xsd:double"&gt;14.7688745856483&lt;/D&gt;&lt;D xsi:type="xsd:double"&gt;14.7066264922193&lt;/D&gt;&lt;D xsi:type="xsd:double"&gt;14.2047659380358&lt;/D&gt;&lt;D xsi:type="xsd:double"&gt;13.8115017544129&lt;/D&gt;&lt;D xsi:type="xsd:double"&gt;13.5192949225312&lt;/D&gt;&lt;D xsi:type="xsd:double"&gt;13.0411032993623&lt;/D&gt;&lt;D xsi:type="xsd:double"&gt;12.5207925859058&lt;/D&gt;&lt;D xsi:type="xsd:double"&gt;12.6539100476215&lt;/D&gt;&lt;D xsi:type="xsd:double"&gt;11.0698419257997&lt;/D&gt;&lt;D xsi:type="xsd:double"&gt;12.5800644697635&lt;/D&gt;&lt;D xsi:type="xsd:double"&gt;12.8690882724388&lt;/D&gt;&lt;D xsi:type="xsd:double"&gt;12.9182716202726&lt;/D&gt;&lt;D xsi:type="xsd:double"&gt;12.9409049298564&lt;/D&gt;&lt;D xsi:type="xsd:double"&gt;12.3923243967415&lt;/D&gt;&lt;D xsi:type="xsd:double"&gt;12.7524411566767&lt;/D&gt;&lt;D xsi:type="xsd:double"&gt;12.3446075009894&lt;/D&gt;&lt;D xsi:type="xsd:double"&gt;12.3624206225979&lt;/D&gt;&lt;D xsi:type="xsd:double"&gt;12.3038933835184&lt;/D&gt;&lt;D xsi:type="xsd:double"&gt;12.4768606837067&lt;/D&gt;&lt;D xsi:type="xsd:double"&gt;12.778762016776&lt;/D&gt;&lt;D xsi:type="xsd:double"&gt;13.9545403992687&lt;/D&gt;&lt;D xsi:type="xsd:double"&gt;13.0698449459601&lt;/D&gt;&lt;D xsi:type="xsd:double"&gt;13.0804198979439&lt;/D&gt;&lt;D xsi:type="xsd:double"&gt;12.9259809997847&lt;/D&gt;&lt;D xsi:type="xsd:double"&gt;13.2008083997577&lt;/D&gt;&lt;D xsi:type="xsd:double"&gt;13.85207811923&lt;/D&gt;&lt;D xsi:type="xsd:double"&gt;14.4715138743383&lt;/D&gt;&lt;D xsi:type="xsd:double"&gt;15.2582188051184&lt;/D&gt;&lt;D xsi:type="xsd:double"&gt;15.924541427445&lt;/D&gt;&lt;D xsi:type="xsd:double"&gt;15.9403276440131&lt;/D&gt;&lt;D xsi:type="xsd:double"&gt;16.9233194408929&lt;/D&gt;&lt;D xsi:type="xsd:double"&gt;17.7879627013498&lt;/D&gt;&lt;D xsi:type="xsd:double"&gt;18.5780265117887&lt;/D&gt;&lt;D xsi:type="xsd:double"&gt;21.1876085878556&lt;/D&gt;&lt;D xsi:type="xsd:double"&gt;19.8656764633516&lt;/D&gt;&lt;D xsi:type="xsd:double"&gt;19.4396646831114&lt;/D&gt;&lt;D xsi:type="xsd:double"&gt;18.992367632736&lt;/D&gt;&lt;D xsi:type="xsd:double"&gt;18.9206690592381&lt;/D&gt;&lt;D xsi:type="xsd:double"&gt;18.6147855702114&lt;/D&gt;&lt;D xsi:type="xsd:double"&gt;17.2289898016025&lt;/D&gt;&lt;D xsi:type="xsd:double"&gt;16.9906625793145&lt;/D&gt;&lt;D xsi:type="xsd:double"&gt;15.9703605187429&lt;/D&gt;&lt;D xsi:type="xsd:double"&gt;15.7096591906428&lt;/D&gt;&lt;D xsi:type="xsd:double"&gt;14.6062732743422&lt;/D&gt;&lt;D xsi:type="xsd:double"&gt;14.0313026001342&lt;/D&gt;&lt;D xsi:type="xsd:double"&gt;13.7183502306161&lt;/D&gt;&lt;D xsi:type="xsd:double"&gt;13.0217470043252&lt;/D&gt;&lt;D xsi:type="xsd:double"&gt;12.8184157343303&lt;/D&gt;&lt;D xsi:type="xsd:double"&gt;12.6679979169502&lt;/D&gt;&lt;D xsi:type="xsd:double"&gt;12.7132079568067&lt;/D&gt;&lt;D xsi:type="xsd:double"&gt;13.110240479833&lt;/D&gt;&lt;D xsi:type="xsd:double"&gt;12.3522591963826&lt;/D&gt;&lt;D xsi:type="xsd:double"&gt;12.431898795255&lt;/D&gt;&lt;D xsi:type="xsd:double"&gt;11.3699162821852&lt;/D&gt;&lt;D xsi:type="xsd:double"&gt;10.4363463440537&lt;/D&gt;&lt;D xsi:type="xsd:double"&gt;12.0516850998291&lt;/D&gt;&lt;D xsi:type="xsd:double"&gt;12.5151263901414&lt;/D&gt;&lt;D xsi:type="xsd:double"&gt;13.4654866204881&lt;/D&gt;&lt;D xsi:type="xsd:double"&gt;12.4491930387225&lt;/D&gt;&lt;D xsi:type="xsd:double"&gt;12.355687619399&lt;/D&gt;&lt;D xsi:type="xsd:double"&gt;12.0548952867621&lt;/D&gt;&lt;D xsi:type="xsd:double"&gt;11.8581955179045&lt;/D&gt;&lt;D xsi:type="xsd:double"&gt;11.8766807188417&lt;/D&gt;&lt;D xsi:type="xsd:double"&gt;12.1008659371912&lt;/D&gt;&lt;D xsi:type="xsd:double"&gt;11.8044732681829&lt;/D&gt;&lt;D xsi:type="xsd:double"&gt;11.2710561101493&lt;/D&gt;&lt;D xsi:type="xsd:double"&gt;11.4040690364985&lt;/D&gt;&lt;D xsi:type="xsd:double"&gt;10.9460517335988&lt;/D&gt;&lt;D xsi:type="xsd:double"&gt;10.7351860889932&lt;/D&gt;&lt;D xsi:type="xsd:double"&gt;9.78028522824323&lt;/D&gt;&lt;D xsi:type="xsd:double"&gt;10.4882874217626&lt;/D&gt;&lt;D xsi:type="xsd:double"&gt;10.4421517505183&lt;/D&gt;&lt;D xsi:type="xsd:double"&gt;10.7273137837895&lt;/D&gt;&lt;D xsi:type="xsd:double"&gt;10.6285589120236&lt;/D&gt;&lt;D xsi:type="xsd:double"&gt;10.4637960100361&lt;/D&gt;&lt;D xsi:type="xsd:double"&gt;10.0376388977567&lt;/D&gt;&lt;D xsi:type="xsd:double"&gt;9.90611324767391&lt;/D&gt;&lt;D xsi:type="xsd:double"&gt;11.4772089878655&lt;/D&gt;&lt;/FQL&gt;&lt;FQL&gt;&lt;Q&gt;DDR3512M-FDS^MAX(FG_PRICE(0,-5AY))&lt;/Q&gt;&lt;R&gt;1&lt;/R&gt;&lt;C&gt;1&lt;/C&gt;&lt;D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xsi:type="xsd:double"&gt;47.671387&lt;/D&gt;&lt;/FQL&gt;&lt;FQL&gt;&lt;Q&gt;SET-BKK^FG_PRICE(0)&lt;/Q&gt;&lt;R&gt;1&lt;/R&gt;&lt;C&gt;1&lt;/C&gt;&lt;D xsi:type="xsd:double"&gt;1442.73&lt;/D&gt;&lt;/FQL&gt;&lt;FQL&gt;&lt;Q&gt;FC0000GR^FG_PRICE(0)&lt;/Q&gt;&lt;R&gt;1&lt;/R&gt;&lt;C&gt;1&lt;/C&gt;&lt;D xsi:type="xsd:double"&gt;9.663866&lt;/D&gt;&lt;/FQL&gt;&lt;FQL&gt;&lt;Q&gt;FC0000MX^FG_PRICE(0)&lt;/Q&gt;&lt;R&gt;1&lt;/R&gt;&lt;C&gt;1&lt;/C&gt;&lt;D xsi:type="xsd:double"&gt;424.96164&lt;/D&gt;&lt;/FQL&gt;&lt;FQL&gt;&lt;Q&gt;FC0000PL^FG_PRICE(0)&lt;/Q&gt;&lt;R&gt;1&lt;/R&gt;&lt;C&gt;1&lt;/C&gt;&lt;D xsi:type="xsd:double"&gt;201.57259&lt;/D&gt;&lt;/FQL&gt;&lt;FQL&gt;&lt;Q&gt;FC0000CN^FG_PRICE(0)&lt;/Q&gt;&lt;R&gt;1&lt;/R&gt;&lt;C&gt;1&lt;/C&gt;&lt;D xsi:type="xsd:double"&gt;281.8379&lt;/D&gt;&lt;/FQL&gt;&lt;FQL&gt;&lt;Q&gt;TUR^FG_PRICE_MAVG(0,,,,200)&lt;/Q&gt;&lt;R&gt;1&lt;/R&gt;&lt;C&gt;1&lt;/C&gt;&lt;D xsi:type="xsd:double"&gt;38.261974&lt;/D&gt;&lt;/FQL&gt;&lt;FQL&gt;&lt;Q&gt;INDA^FG_PRICE_MAVG(0,,,,200)&lt;/Q&gt;&lt;R&gt;1&lt;/R&gt;&lt;C&gt;1&lt;/C&gt;&lt;D xsi:type="xsd:double"&gt;53.33955&lt;/D&gt;&lt;/FQL&gt;&lt;FQL&gt;&lt;Q&gt;EWY^FG_PRICE_MAVG(0,,,,200)&lt;/Q&gt;&lt;R&gt;1&lt;/R&gt;&lt;C&gt;1&lt;/C&gt;&lt;D xsi:type="xsd:double"&gt;64.22455&lt;/D&gt;&lt;/FQL&gt;&lt;FQL&gt;&lt;Q&gt;EPU^FG_PRICE_MAVG(0,,,,200)&lt;/Q&gt;&lt;R&gt;1&lt;/R&gt;&lt;C&gt;1&lt;/C&gt;&lt;D xsi:type="xsd:double"&gt;38.972897&lt;/D&gt;&lt;/FQL&gt;&lt;FQL&gt;&lt;Q&gt;ECH^FG_PRICE_MAVG(0,,,,200)&lt;/Q&gt;&lt;R&gt;1&lt;/R&gt;&lt;C&gt;1&lt;/C&gt;&lt;D xsi:type="xsd:double"&gt;26.529175&lt;/D&gt;&lt;/FQL&gt;&lt;FQL&gt;&lt;Q&gt;KSA^FMA_PCT_ABOVE_MAVG(200,0,,,,"PORTAGG")&lt;/Q&gt;&lt;R&gt;1&lt;/R&gt;&lt;C&gt;1&lt;/C&gt;&lt;D xsi:type="xsd:double"&gt;46.7741935483871&lt;/D&gt;&lt;/FQL&gt;&lt;FQL&gt;&lt;Q&gt;UAE^PERCENT_CHANGE(FMA_EPS(+1,0,,,,"PORTAGG","MEAN"),FMA_EPS(+1,-3AM,,,,"PORTAGG","MEAN"))&lt;/Q&gt;&lt;R&gt;1&lt;/R&gt;&lt;C&gt;1&lt;/C&gt;&lt;D xsi:type="xsd:double"&gt;-1.71075256814418&lt;/D&gt;&lt;/FQL&gt;&lt;FQL&gt;&lt;Q&gt;SET-BKK^FG_TOTAL_RETURNC(0,-3AM)&lt;/Q&gt;&lt;R&gt;1&lt;/R&gt;&lt;C&gt;1&lt;/C&gt;&lt;D xsi:type="xsd:double"&gt;11.433542&lt;/D&gt;&lt;/FQL&gt;&lt;FQL&gt;&lt;Q&gt;MCHI^P_PRICE(0)/P_PRICE_HIGH_PR(0,,,,,,"PRICE","INTRA","52W")&lt;/Q&gt;&lt;R&gt;1&lt;/R&gt;&lt;C&gt;1&lt;/C&gt;&lt;D xsi:type="xsd:double"&gt;0.9730161&lt;/D&gt;&lt;/FQL&gt;&lt;FQL&gt;&lt;Q&gt;GREK^FG_TOTAL_RETURNC(0,-12AM)&lt;/Q&gt;&lt;R&gt;1&lt;/R&gt;&lt;C&gt;1&lt;/C&gt;&lt;D xsi:type="xsd:double"&gt;33.87035&lt;/D&gt;&lt;/FQL&gt;&lt;FQL&gt;&lt;Q&gt;EZA^PERCENT_CHANGE(FMA_EPS(+1,0,,,,"PORTAGG","MEAN"),FMA_EPS(+1,-1AM,,,,"PORTAGG","MEAN"))&lt;/Q&gt;&lt;R&gt;1&lt;/R&gt;&lt;C&gt;1&lt;/C&gt;&lt;D xsi:type="xsd:double"&gt;5.12897079391775&lt;/D&gt;&lt;/FQL&gt;&lt;FQL&gt;&lt;Q&gt;EWY^FG_TOTAL_RETURNC(0,-1AM)&lt;/Q&gt;&lt;R&gt;1&lt;/R&gt;&lt;C&gt;1&lt;/C&gt;&lt;D xsi:type="xsd:double"&gt;-0.8538902&lt;/D&gt;&lt;/FQL&gt;&lt;FQL&gt;&lt;Q&gt;EWT^FG_TOTAL_RETURNC(0,-6AM)&lt;/Q&gt;&lt;R&gt;1&lt;/R&gt;&lt;C&gt;1&lt;/C&gt;&lt;D xsi:type="xsd:double"&gt;9.467459&lt;/D&gt;&lt;/FQL&gt;&lt;FQL&gt;&lt;Q&gt;EPU^P_PRICE(0)/P_PRICE_LOW_PR(0,,,,,,"PRICE","INTRA","52W")-1&lt;/Q&gt;&lt;R&gt;1&lt;/R&gt;&lt;C&gt;1&lt;/C&gt;&lt;D xsi:type="xsd:double"&gt;0.50917697&lt;/D&gt;&lt;/FQL&gt;&lt;FQL&gt;&lt;Q&gt;EPOL^FMA_PCT_ABOVE_MAVG(200,0,,,,"PORTAGG")&lt;/Q&gt;&lt;R&gt;1&lt;/R&gt;&lt;C&gt;1&lt;/C&gt;&lt;D xsi:type="xsd:double"&gt;38.2352941176471&lt;/D&gt;&lt;/FQL&gt;&lt;FQL&gt;&lt;Q&gt;EIDO^PERCENT_CHANGE(FMA_EPS(+1,0,,,,"PORTAGG","MEAN"),FMA_EPS(+1,-3AM,,,,"PORTAGG","MEAN"))&lt;/Q&gt;&lt;R&gt;1&lt;/R&gt;&lt;C&gt;1&lt;/C&gt;&lt;D xsi:type="xsd:double"&gt;2.54090243507969&lt;/D&gt;&lt;/FQL&gt;&lt;FQL&gt;&lt;Q&gt;CNYA^FG_TOTAL_RETURNC(0,-3AM)&lt;/Q&gt;&lt;R&gt;1&lt;/R&gt;&lt;C&gt;1&lt;/C&gt;&lt;D xsi:type="xsd:double"&gt;29.948843&lt;/D&gt;&lt;/FQL&gt;&lt;FQL&gt;&lt;Q&gt;URTH^FG_TOTAL_RETURNC(0,-3AM)&lt;/Q&gt;&lt;R&gt;1&lt;/R&gt;&lt;C&gt;1&lt;/C&gt;&lt;D xsi:type="xsd:double"&gt;3.6432862&lt;/D&gt;&lt;/FQL&gt;&lt;FQL&gt;&lt;Q&gt;URTH^PERCENT_CHANGE(FMA_EPS(+1,0,,,,"PORTAGG","MEAN"),FMA_EPS(+1,-1AM,,,,"PORTAGG","MEAN"))&lt;/Q&gt;&lt;R&gt;1&lt;/R&gt;&lt;C&gt;1&lt;/C&gt;&lt;D xsi:type="xsd:double"&gt;0.829791880396504&lt;/D&gt;&lt;/FQL&gt;&lt;FQL&gt;&lt;Q&gt;URTH^FMA_COS_UP("EPS","1M",+1,NOW,,,"PORTAGG","MEANR")&lt;/Q&gt;&lt;R&gt;1&lt;/R&gt;&lt;C&gt;1&lt;/C&gt;&lt;D xsi:type="xsd:double"&gt;430&lt;/D&gt;&lt;/FQL&gt;&lt;FQL&gt;&lt;Q&gt;TUR^SIZE(FG_CONSTITUENTS)&lt;/Q&gt;&lt;R&gt;1&lt;/R&gt;&lt;C&gt;1&lt;/C&gt;&lt;D xsi:type="xsd:long"&gt;96&lt;/D&gt;&lt;/FQL&gt;&lt;FQL&gt;&lt;Q&gt;GREK^FMA_COS_DOWN("EPS","1M",+1,NOW,,,"PORTAGG","MEANR")&lt;/Q&gt;&lt;R&gt;1&lt;/R&gt;&lt;C&gt;1&lt;/C&gt;&lt;D xsi:type="xsd:double"&gt;8&lt;/D&gt;&lt;/FQL&gt;&lt;FQL&gt;&lt;Q&gt;EWT^FMA_COS_UP("EPS","1M",+1,NOW,,,"PORTAGG","MEANR")&lt;/Q&gt;&lt;R&gt;1&lt;/R&gt;&lt;C&gt;1&lt;/C&gt;&lt;D xsi:type="xsd:double"&gt;37&lt;/D&gt;&lt;/FQL&gt;&lt;FQL&gt;&lt;Q&gt;ECH^SIZE(FG_CONSTITUENTS)&lt;/Q&gt;&lt;R&gt;1&lt;/R&gt;&lt;C&gt;1&lt;/C&gt;&lt;D xsi:type="xsd:long"&gt;28&lt;/D&gt;&lt;/FQL&gt;&lt;FQL&gt;&lt;Q&gt;EWZ^FMA_RBICS_REV_CURRENT(30, LOC, "PORTAGG")&lt;/Q&gt;&lt;R&gt;1&lt;/R&gt;&lt;C&gt;1&lt;/C&gt;&lt;D xsi:type="xsd:double"&gt;35.681481478641&lt;/D&gt;&lt;/FQL&gt;&lt;FQL&gt;&lt;Q&gt;QAT^FG_ROE(0)&lt;/Q&gt;&lt;R&gt;1&lt;/R&gt;&lt;C&gt;1&lt;/C&gt;&lt;D xsi:type="xsd:double"&gt;10.8733113216208&lt;/D&gt;&lt;/FQL&gt;&lt;FQL&gt;&lt;Q&gt;TRYSA10Y-FDS^FG_YIELD_NAME&lt;/Q&gt;&lt;R&gt;1&lt;/R&gt;&lt;C&gt;1&lt;/C&gt;&lt;D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Rate&lt;/D&gt;&lt;/FQL&gt;&lt;FQL&gt;&lt;Q&gt;TRYCN10Y-FDS^PCTCHG(FG_YIELD(0,,,,"YTM"),FG_YIELD(-3AM,,,,"YTM"))&lt;/Q&gt;&lt;R&gt;1&lt;/R&gt;&lt;C&gt;1&lt;/C&gt;&lt;D xsi:type="xsd:double"&gt;-2.6479418&lt;/D&gt;&lt;/FQL&gt;&lt;FQL&gt;&lt;Q&gt;TRYMY10Y-FDS^PCTCHG(FG_YIELD(0,,,,"YTM"),FG_YIELD(-3AM,,,,"YTM"))&lt;/Q&gt;&lt;R&gt;1&lt;/R&gt;&lt;C&gt;1&lt;/C&gt;&lt;D xsi:type="xsd:double"&gt;-2.773221&lt;/D&gt;&lt;/FQL&gt;&lt;FQL&gt;&lt;Q&gt;TRYSA10Y-FDS^FG_YIELD(0,,,,"YTM")&lt;/Q&gt;&lt;R&gt;1&lt;/R&gt;&lt;C&gt;1&lt;/C&gt;&lt;D xsi:type="xsd:double"&gt;4.740794&lt;/D&gt;&lt;/FQL&gt;&lt;FQL&gt;&lt;Q&gt;TRYGR10Y-FDS^FG_YIELD(0,,,,"YTM")&lt;/Q&gt;&lt;R&gt;1&lt;/R&gt;&lt;C&gt;1&lt;/C&gt;&lt;D xsi:type="xsd:double"&gt;3.136&lt;/D&gt;&lt;/FQL&gt;&lt;FQL&gt;&lt;Q&gt;TRYPL10Y-FDS^FG_YIELD(0,,,,"YTM")&lt;/Q&gt;&lt;R&gt;1&lt;/R&gt;&lt;C&gt;1&lt;/C&gt;&lt;D xsi:type="xsd:double"&gt;5.311&lt;/D&gt;&lt;/FQL&gt;&lt;FQL&gt;&lt;Q&gt;CC_CN^IMF_IFS_RCPI_Q(0)&lt;/Q&gt;&lt;R&gt;1&lt;/R&gt;&lt;C&gt;1&lt;/C&gt;&lt;D xsi:type="xsd:double"&gt;0.226831&lt;/D&gt;&lt;/FQL&gt;&lt;FQL&gt;&lt;Q&gt;VWO^FMA_EVAL_EBITDA(NTMA,0,,,"PORTAGG","MEANR")&lt;/Q&gt;&lt;R&gt;1&lt;/R&gt;&lt;C&gt;1&lt;/C&gt;&lt;D xsi:type="xsd:double"&gt;8.91821151434893&lt;/D&gt;&lt;/FQL&gt;&lt;FQL&gt;&lt;Q&gt;KSA^FMA_DIV_YLD(NTMA,NOW,NOW,M,"PORTAGG","MEANR")&lt;/Q&gt;&lt;R&gt;1&lt;/R&gt;&lt;C&gt;1&lt;/C&gt;&lt;D xsi:type="xsd:double"&gt;3.58391783766996&lt;/D&gt;&lt;/FQL&gt;&lt;FQL&gt;&lt;Q&gt;UAE^FMA_PE(LTM,0,,,"PORTAGG","MEANR")&lt;/Q&gt;&lt;R&gt;1&lt;/R&gt;&lt;C&gt;1&lt;/C&gt;&lt;D xsi:type="xsd:double"&gt;10.0680172729232&lt;/D&gt;&lt;/FQL&gt;&lt;FQL&gt;&lt;Q&gt;QAT^FMA_EVAL_EBIT(LTMA,NOW,NOW,M,"PORTAGG","MEANR")&lt;/Q&gt;&lt;R&gt;1&lt;/R&gt;&lt;C&gt;1&lt;/C&gt;&lt;D xsi:type="xsd:double"&gt;16.287629023603&lt;/D&gt;&lt;/FQL&gt;&lt;FQL&gt;&lt;Q&gt;INDA^FG_FCF_YIELD_NTM(0)&lt;/Q&gt;&lt;R&gt;1&lt;/R&gt;&lt;C&gt;1&lt;/C&gt;&lt;D xsi:type="xsd:double"&gt;2.59544175029127&lt;/D&gt;&lt;/FQL&gt;&lt;FQL&gt;&lt;Q&gt;EZA^FMA_PE(NTMA,0,,,"PORTAGG","MEANR")&lt;/Q&gt;&lt;R&gt;1&lt;/R&gt;&lt;C&gt;1&lt;/C&gt;&lt;D xsi:type="xsd:double"&gt;10.4836505778056&lt;/D&gt;&lt;/FQL&gt;&lt;FQL&gt;&lt;Q&gt;EWY^JULIAN(FMA_DIV_YLD(NTMA,NOW,NOW,M,"PORTAGG","MEANR").DATES)&lt;/Q&gt;&lt;R&gt;1&lt;/R&gt;&lt;C&gt;1&lt;/C&gt;&lt;D xsi:type="xsd:long"&gt;45565&lt;/D&gt;&lt;/FQL&gt;&lt;FQL&gt;&lt;Q&gt;EWM^FMA_EVAL_EBITDA(NTMA,0,,,"PORTAGG","MEANR")&lt;/Q&gt;&lt;R&gt;1&lt;/R&gt;&lt;C&gt;1&lt;/C&gt;&lt;D xsi:type="xsd:double"&gt;8.37863615273477&lt;/D&gt;&lt;/FQL&gt;&lt;FQL&gt;&lt;Q&gt;EPOL^FMA_DIV_YLD(NTMA,NOW,NOW,M,"PORTAGG","MEANR")&lt;/Q&gt;&lt;R&gt;1&lt;/R&gt;&lt;C&gt;1&lt;/C&gt;&lt;D xsi:type="xsd:double"&gt;5.71229064279039&lt;/D&gt;&lt;/FQL&gt;&lt;FQL&gt;&lt;Q&gt;EIDO^FMA_PE(LTM,0,,,"PORTAGG","MEANR")&lt;/Q&gt;&lt;R&gt;1&lt;/R&gt;&lt;C&gt;1&lt;/C&gt;&lt;D xsi:type="xsd:double"&gt;17.8538579198913&lt;/D&gt;&lt;/FQL&gt;&lt;FQL&gt;&lt;Q&gt;CC_US^IMF_IFS_RCPI_Q(0)&lt;/Q&gt;&lt;R&gt;1&lt;/R&gt;&lt;C&gt;1&lt;/C&gt;&lt;D xsi:type="xsd:double"&gt;3.19889&lt;/D&gt;&lt;/FQL&gt;&lt;FQL&gt;&lt;Q&gt;DUMMY^ECON_EXPR_DATA('FDS_ECON[NTCPMIMFGSA@EME]',,,M)&lt;/Q&gt;&lt;R&gt;1&lt;/R&gt;&lt;C&gt;1&lt;/C&gt;&lt;D xsi:type="xsd:double"&gt;49.8002&lt;/D&gt;&lt;/FQL&gt;&lt;FQL&gt;&lt;Q&gt;EWM^FMA_ROE(NTMA,-20AY,NOW,FY,"PORTAGG","MEANR")&lt;/Q&gt;&lt;R&gt;20&lt;/R&gt;&lt;C&gt;1&lt;/C&gt;&lt;D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xsi:type="xsd:double"&gt;9.33280716163819&lt;/D&gt;&lt;D xsi:type="xsd:double"&gt;10.6153952307461&lt;/D&gt;&lt;D xsi:type="xsd:double"&gt;9.47363114998823&lt;/D&gt;&lt;D xsi:type="xsd:double"&gt;10.1683467048487&lt;/D&gt;&lt;D xsi:type="xsd:double"&gt;9.55851362142362&lt;/D&gt;&lt;/FQL&gt;&lt;FQL&gt;&lt;Q&gt;TRYMX10Y-FDS^FG_YIELD(-10AY,0,Y,,"YTM")&lt;/Q&gt;&lt;R&gt;10&lt;/R&gt;&lt;C&gt;1&lt;/C&gt;&lt;D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xsi:type="xsd:double"&gt;6.6087&lt;/D&gt;&lt;/FQL&gt;&lt;FQL&gt;&lt;Q&gt;CAGDPY@AE^EE_ACTUAL_ANNUAL(MED,+1)&lt;/Q&gt;&lt;R&gt;1&lt;/R&gt;&lt;C&gt;1&lt;/C&gt;&lt;D xsi:type="xsd:double"&gt;9.4&lt;/D&gt;&lt;/FQL&gt;&lt;FQL&gt;&lt;Q&gt;CAGDPY@BR^EE_ACTUAL_ANNUAL(MED,+1)&lt;/Q&gt;&lt;R&gt;1&lt;/R&gt;&lt;C&gt;1&lt;/C&gt;&lt;D xsi:type="xsd:double"&gt;-1.65&lt;/D&gt;&lt;/FQL&gt;&lt;FQL&gt;&lt;Q&gt;CAGDPY@ID^EE_ACTUAL_ANNUAL(MED,+1)&lt;/Q&gt;&lt;R&gt;1&lt;/R&gt;&lt;C&gt;1&lt;/C&gt;&lt;D xsi:type="xsd:double"&gt;-0.7&lt;/D&gt;&lt;/FQL&gt;&lt;FQL&gt;&lt;Q&gt;CC_BR^FG_COMPANY_NAME&lt;/Q&gt;&lt;R&gt;1&lt;/R&gt;&lt;C&gt;1&lt;/C&gt;&lt;D xsi:type="xsd:string"&gt;Brazil&lt;/D&gt;&lt;/FQL&gt;&lt;FQL&gt;&lt;Q&gt;USDSAR^FG_PRICE_CHANGE(0,-1AY)&lt;/Q&gt;&lt;R&gt;1&lt;/R&gt;&lt;C&gt;1&lt;/C&gt;&lt;D xsi:type="xsd:double"&gt;0.090646744&lt;/D&gt;&lt;/FQL&gt;&lt;FQL&gt;&lt;Q&gt;USDAED^FG_PRICE_CHANGE(0,-1AY)&lt;/Q&gt;&lt;R&gt;1&lt;/R&gt;&lt;C&gt;1&lt;/C&gt;&lt;D xsi:type="xsd:double"&gt;0.0013589859&lt;/D&gt;&lt;/FQL&gt;&lt;FQL&gt;&lt;Q&gt;USDTHB^FG_PRICE_CHANGE(0,-1AY)&lt;/Q&gt;&lt;R&gt;1&lt;/R&gt;&lt;C&gt;1&lt;/C&gt;&lt;D xsi:type="xsd:double"&gt;-10.535908&lt;/D&gt;&lt;/FQL&gt;&lt;FQL&gt;&lt;Q&gt;USDCNH^FG_PRICE_CHANGE(0,-1AY)&lt;/Q&gt;&lt;R&gt;1&lt;/R&gt;&lt;C&gt;1&lt;/C&gt;&lt;D xsi:type="xsd:double"&gt;-3.640312&lt;/D&gt;&lt;/FQL&gt;&lt;FQL&gt;&lt;Q&gt;USDEUR^FG_PRICE_CHANGE(0,-1AY)&lt;/Q&gt;&lt;R&gt;1&lt;/R&gt;&lt;C&gt;1&lt;/C&gt;&lt;D xsi:type="xsd:double"&gt;-4.923767&lt;/D&gt;&lt;/FQL&gt;&lt;FQL&gt;&lt;Q&gt;USDBRL^FG_PRICE_CHANGE(0,-1AY)&lt;/Q&gt;&lt;R&gt;1&lt;/R&gt;&lt;C&gt;1&lt;/C&gt;&lt;D xsi:type="xsd:double"&gt;7.1184874&lt;/D&gt;&lt;/FQL&gt;&lt;FQL&gt;&lt;Q&gt;USDMXN^FG_PRICE_CHANGE(0,-1AY)&lt;/Q&gt;&lt;R&gt;1&lt;/R&gt;&lt;C&gt;1&lt;/C&gt;&lt;D xsi:type="xsd:double"&gt;9.647918&lt;/D&gt;&lt;/FQL&gt;&lt;FQL&gt;&lt;Q&gt;USDMYR^FG_PRICE_CHANGE(0,-1AY)&lt;/Q&gt;&lt;R&gt;1&lt;/R&gt;&lt;C&gt;1&lt;/C&gt;&lt;D xsi:type="xsd:double"&gt;-10.62771&lt;/D&gt;&lt;/FQL&gt;&lt;FQL&gt;&lt;Q&gt;USDPLN^FG_PRICE_CHANGE(0,-1AY)&lt;/Q&gt;&lt;R&gt;1&lt;/R&gt;&lt;C&gt;1&lt;/C&gt;&lt;D xsi:type="xsd:double"&gt;-11.56143&lt;/D&gt;&lt;/FQL&gt;&lt;FQL&gt;&lt;Q&gt;USDIDR^FG_PRICE_CHANGE(0,-1AY)&lt;/Q&gt;&lt;R&gt;1&lt;/R&gt;&lt;C&gt;1&lt;/C&gt;&lt;D xsi:type="xsd:double"&gt;-1.0269582&lt;/D&gt;&lt;/FQL&gt;&lt;FQL&gt;&lt;Q&gt;FC0000TW^FMA_EPS(NTMA,-20AY,0,CY,,"PORTAGG","MEANR")&lt;/Q&gt;&lt;R&gt;20&lt;/R&gt;&lt;C&gt;1&lt;/C&gt;&lt;D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xsi:type="xsd:double"&gt;12.9719214008224&lt;/D&gt;&lt;D xsi:type="xsd:double"&gt;15.9309935423611&lt;/D&gt;&lt;D xsi:type="xsd:double"&gt;24.3000741239594&lt;/D&gt;&lt;D xsi:type="xsd:double"&gt;19.7347939035425&lt;/D&gt;&lt;D xsi:type="xsd:double"&gt;19.0974621868422&lt;/D&gt;&lt;/FQL&gt;&lt;FQL&gt;&lt;Q&gt;INDA^P_PRICE_RETURNS_PR('52W',2,-10AY,0,AM)&lt;/Q&gt;&lt;R&gt;121&lt;/R&gt;&lt;C&gt;1&lt;/C&gt;&lt;D xsi:type="xsd:double"&gt;32.12848&lt;/D&gt;&lt;D xsi:type="xsd:double"&gt;30.266142&lt;/D&gt;&lt;D xsi:type="xsd:double"&gt;35.161053&lt;/D&gt;&lt;D xsi:type="xsd:double"&gt;29.651892&lt;/D&gt;&lt;D xsi:type="xsd:double"&gt;44.365738&lt;/D&gt;&lt;D xsi:type="xsd:double"&gt;41.63079&lt;/D&gt;&lt;D xsi:type="xsd:double"&gt;21.864426&lt;/D&gt;&lt;D xsi:type="xsd:double"&gt;12.759376&lt;/D&gt;&lt;D xsi:type="xsd:double"&gt;0.46964884&lt;/D&gt;&lt;D xsi:type="xsd:double"&gt;1.1672139&lt;/D&gt;&lt;D xsi:type="xsd:double"&gt;4.300809&lt;/D&gt;&lt;D xsi:type="xsd:double"&gt;-11.786795&lt;/D&gt;&lt;D xsi:type="xsd:double"&gt;-3.4284055&lt;/D&gt;&lt;D xsi:type="xsd:double"&gt;-8.700096&lt;/D&gt;&lt;D xsi:type="xsd:double"&gt;-15.763974&lt;/D&gt;&lt;D xsi:type="xsd:double"&gt;-7.1196437&lt;/D&gt;&lt;D xsi:type="xsd:double"&gt;-21.258509&lt;/D&gt;&lt;D xsi:type="xsd:double"&gt;-22.102707&lt;/D&gt;&lt;D xsi:type="xsd:double"&gt;-15.589487&lt;/D&gt;&lt;D xsi:type="xsd:double"&gt;-9.134716&lt;/D&gt;&lt;D xsi:type="xsd:double"&gt;-2.6809394&lt;/D&gt;&lt;D xsi:type="xsd:double"&gt;-6.363535&lt;/D&gt;&lt;D xsi:type="xsd:double"&gt;-3.1657457&lt;/D&gt;&lt;D xsi:type="xsd:double"&gt;11.198652&lt;/D&gt;&lt;D xsi:type="xsd:double"&gt;5.3560734&lt;/D&gt;&lt;D xsi:type="xsd:double"&gt;0.6641388&lt;/D&gt;&lt;D xsi:type="xsd:double"&gt;-0.8528948&lt;/D&gt;&lt;D xsi:type="xsd:double"&gt;-1.1972249&lt;/D&gt;&lt;D xsi:type="xsd:double"&gt;15.075445&lt;/D&gt;&lt;D xsi:type="xsd:double"&gt;16.365242&lt;/D&gt;&lt;D xsi:type="xsd:double"&gt;18.817472&lt;/D&gt;&lt;D xsi:type="xsd:double"&gt;21.809244&lt;/D&gt;&lt;D xsi:type="xsd:double"&gt;18.77309&lt;/D&gt;&lt;D xsi:type="xsd:double"&gt;15.366972&lt;/D&gt;&lt;D xsi:type="xsd:double"&gt;18.523073&lt;/D&gt;&lt;D xsi:type="xsd:double"&gt;16.957914&lt;/D&gt;&lt;D xsi:type="xsd:double"&gt;10.769283&lt;/D&gt;&lt;D xsi:type="xsd:double"&gt;25.471067&lt;/D&gt;&lt;D xsi:type="xsd:double"&gt;28.563845&lt;/D&gt;&lt;D xsi:type="xsd:double"&gt;36.22291&lt;/D&gt;&lt;D xsi:type="xsd:double"&gt;24.079918&lt;/D&gt;&lt;D xsi:type="xsd:double"&gt;17.909754&lt;/D&gt;&lt;D xsi:type="xsd:double"&gt;9.376347&lt;/D&gt;&lt;D xsi:type="xsd:double"&gt;8.298481&lt;/D&gt;&lt;D xsi:type="xsd:double"&gt;4.067838&lt;/D&gt;&lt;D xsi:type="xsd:double"&gt;3.2910943&lt;/D&gt;&lt;D xsi:type="xsd:double"&gt;4.307747&lt;/D&gt;&lt;D xsi:type="xsd:double"&gt;5.537951&lt;/D&gt;&lt;D xsi:type="xsd:double"&gt;-3.8449109&lt;/D&gt;&lt;D xsi:type="xsd:double"&gt;-11.576319&lt;/D&gt;&lt;D xsi:type="xsd:double"&gt;-2.052623&lt;/D&gt;&lt;D xsi:type="xsd:double"&gt;-10.184884&lt;/D&gt;&lt;D xsi:type="xsd:double"&gt;-10.513282&lt;/D&gt;&lt;D xsi:type="xsd:double"&gt;-4.116994&lt;/D&gt;&lt;D xsi:type="xsd:double"&gt;5.3779244&lt;/D&gt;&lt;D xsi:type="xsd:double"&gt;4.532373&lt;/D&gt;&lt;D xsi:type="xsd:double"&gt;8.62143&lt;/D&gt;&lt;D xsi:type="xsd:double"&gt;9.701085&lt;/D&gt;&lt;D xsi:type="xsd:double"&gt;-6.570232&lt;/D&gt;&lt;D xsi:type="xsd:double"&gt;-10.558998&lt;/D&gt;&lt;D xsi:type="xsd:double"&gt;6.710863&lt;/D&gt;&lt;D xsi:type="xsd:double"&gt;14.867544&lt;/D&gt;&lt;D xsi:type="xsd:double"&gt;5.1878214&lt;/D&gt;&lt;D xsi:type="xsd:double"&gt;9.490549&lt;/D&gt;&lt;D xsi:type="xsd:double"&gt;5.859375&lt;/D&gt;&lt;D xsi:type="xsd:double"&gt;-0.85333586&lt;/D&gt;&lt;D xsi:type="xsd:double"&gt;-38.10729&lt;/D&gt;&lt;D xsi:type="xsd:double"&gt;-25.185602&lt;/D&gt;&lt;D xsi:type="xsd:double"&gt;-19.510115&lt;/D&gt;&lt;D xsi:type="xsd:double"&gt;-14.977789&lt;/D&gt;&lt;D xsi:type="xsd:double"&gt;-1.5246689&lt;/D&gt;&lt;D xsi:type="xsd:double"&gt;7.498276&lt;/D&gt;&lt;D xsi:type="xsd:double"&gt;4.791534&lt;/D&gt;&lt;D xsi:type="xsd:double"&gt;-2.8424323&lt;/D&gt;&lt;D xsi:type="xsd:double"&gt;10.000038&lt;/D&gt;&lt;D xsi:type="xsd:double"&gt;14.827288&lt;/D&gt;&lt;D xsi:type="xsd:double"&gt;23.848713&lt;/D&gt;&lt;D xsi:type="xsd:double"&gt;34.35811&lt;/D&gt;&lt;D xsi:type="xsd:double"&gt;90.458595&lt;/D&gt;&lt;D xsi:type="xsd:double"&gt;58.910656&lt;/D&gt;&lt;D xsi:type="xsd:double"&gt;55.66933&lt;/D&gt;&lt;D xsi:type="xsd:double"&gt;46.419132&lt;/D&gt;&lt;D xsi:type="xsd:double"&gt;44.26274&lt;/D&gt;&lt;D xsi:type="xsd:double"&gt;48.174904&lt;/D&gt;&lt;D xsi:type="xsd:double"&gt;43.293953&lt;/D&gt;&lt;D xsi:type="xsd:double"&gt;46.51345&lt;/D&gt;&lt;D xsi:type="xsd:double"&gt;26.926804&lt;/D&gt;&lt;D xsi:type="xsd:double"&gt;23.454784&lt;/D&gt;&lt;D xsi:type="xsd:double"&gt;15.530193&lt;/D&gt;&lt;D xsi:type="xsd:double"&gt;5.8509946&lt;/D&gt;&lt;D xsi:type="xsd:double"&gt;14.219713&lt;/D&gt;&lt;D xsi:type="xsd:double"&gt;12.811446&lt;/D&gt;&lt;D xsi:type="xsd:double"&gt;-1.9352019&lt;/D&gt;&lt;D xsi:type="xsd:double"&gt;-4.678708&lt;/D&gt;&lt;D xsi:type="xsd:double"&gt;0.5485058&lt;/D&gt;&lt;D xsi:type="xsd:double"&gt;-7.183218&lt;/D&gt;&lt;D xsi:type="xsd:double"&gt;-11.224669&lt;/D&gt;&lt;D xsi:type="xsd:double"&gt;-9.5264435&lt;/D&gt;&lt;D xsi:type="xsd:double"&gt;-3.5007775&lt;/D&gt;&lt;D xsi:type="xsd:double"&gt;-10.047234&lt;/D&gt;&lt;D xsi:type="xsd:double"&gt;-12.01405&lt;/D&gt;&lt;D xsi:type="xsd:double"&gt;-5.6483927&lt;/D&gt;&lt;D xsi:type="xsd:double"&gt;-13.03677&lt;/D&gt;&lt;D xsi:type="xsd:double"&gt;-6.8730116&lt;/D&gt;&lt;D xsi:type="xsd:double"&gt;-0.21241307&lt;/D&gt;&lt;D xsi:type="xsd:double"&gt;11.12672&lt;/D&gt;&lt;D xsi:type="xsd:double"&gt;0.9999275&lt;/D&gt;&lt;D xsi:type="xsd:double"&gt;2.3641706&lt;/D&gt;&lt;D xsi:type="xsd:double"&gt;7.4765325&lt;/D&gt;&lt;D xsi:type="xsd:double"&gt;4.8933268&lt;/D&gt;&lt;D xsi:type="xsd:double"&gt;5.1046133&lt;/D&gt;&lt;D xsi:type="xsd:double"&gt;16.18594&lt;/D&gt;&lt;D xsi:type="xsd:double"&gt;25.579239&lt;/D&gt;&lt;D xsi:type="xsd:double"&gt;32.66568&lt;/D&gt;&lt;D xsi:type="xsd:double"&gt;31.116116&lt;/D&gt;&lt;D xsi:type="xsd:double"&gt;29.104948&lt;/D&gt;&lt;D xsi:type="xsd:double"&gt;29.857277&lt;/D&gt;&lt;D xsi:type="xsd:double"&gt;28.819359&lt;/D&gt;&lt;D xsi:type="xsd:double"&gt;28.711964&lt;/D&gt;&lt;D xsi:type="xsd:double"&gt;29.475582&lt;/D&gt;&lt;D xsi:type="xsd:double"&gt;30.443691&lt;/D&gt;&lt;/FQL&gt;&lt;FQL&gt;&lt;Q&gt;VNM^FG_TOTAL_RETURNC(-10AY,0,AM)&lt;/Q&gt;&lt;R&gt;121&lt;/R&gt;&lt;C&gt;1&lt;/C&gt;&lt;D xsi:type="xsd:double"&gt;-5.1986456&lt;/D&gt;&lt;D xsi:type="xsd:double"&gt;-3.8787365&lt;/D&gt;&lt;D xsi:type="xsd:double"&gt;-4.8237443&lt;/D&gt;&lt;D xsi:type="xsd:double"&gt;-4.904932&lt;/D&gt;&lt;D xsi:type="xsd:double"&gt;-3.8967848&lt;/D&gt;&lt;D xsi:type="xsd:double"&gt;5.5342436&lt;/D&gt;&lt;D xsi:type="xsd:double"&gt;-13.447559&lt;/D&gt;&lt;D xsi:type="xsd:double"&gt;8.698261&lt;/D&gt;&lt;D xsi:type="xsd:double"&gt;-4.1390715&lt;/D&gt;&lt;D xsi:type="xsd:double"&gt;10.132397&lt;/D&gt;&lt;D xsi:type="xsd:double"&gt;-6.1160507&lt;/D&gt;&lt;D xsi:type="xsd:double"&gt;-13.251668&lt;/D&gt;&lt;D xsi:type="xsd:double"&gt;1.5404344&lt;/D&gt;&lt;D xsi:type="xsd:double"&gt;9.987354&lt;/D&gt;&lt;D xsi:type="xsd:double"&gt;-11.321836&lt;/D&gt;&lt;D xsi:type="xsd:double"&gt;-0.49117208&lt;/D&gt;&lt;D xsi:type="xsd:double"&gt;-7.5726805&lt;/D&gt;&lt;D xsi:type="xsd:double"&gt;5.7790756&lt;/D&gt;&lt;D xsi:type="xsd:double"&gt;-4.356849&lt;/D&gt;&lt;D xsi:type="xsd:double"&gt;4.8445463&lt;/D&gt;&lt;D xsi:type="xsd:double"&gt;1.7931104&lt;/D&gt;&lt;D xsi:type="xsd:double"&gt;-0.7452607&lt;/D&gt;&lt;D xsi:type="xsd:double"&gt;-0.20477772&lt;/D&gt;&lt;D xsi:type="xsd:double"&gt;2.3255825&lt;/D&gt;&lt;D xsi:type="xsd:double"&gt;-0.26738048&lt;/D&gt;&lt;D xsi:type="xsd:double"&gt;-6.501341&lt;/D&gt;&lt;D xsi:type="xsd:double"&gt;-4.731184&lt;/D&gt;&lt;D xsi:type="xsd:double"&gt;2.2319198&lt;/D&gt;&lt;D xsi:type="xsd:double"&gt;3.0920029&lt;/D&gt;&lt;D xsi:type="xsd:double"&gt;-1.8288195&lt;/D&gt;&lt;D xsi:type="xsd:double"&gt;4.4709444&lt;/D&gt;&lt;D xsi:type="xsd:double"&gt;0.14264584&lt;/D&gt;&lt;D xsi:type="xsd:double"&gt;4.0598273&lt;/D&gt;&lt;D xsi:type="xsd:double"&gt;3.969884&lt;/D&gt;&lt;D xsi:type="xsd:double"&gt;-3.2258034&lt;/D&gt;&lt;D xsi:type="xsd:double"&gt;-0.34013987&lt;/D&gt;&lt;D xsi:type="xsd:double"&gt;1.6382337&lt;/D&gt;&lt;D xsi:type="xsd:double"&gt;8.52921&lt;/D&gt;&lt;D xsi:type="xsd:double"&gt;3.7747622&lt;/D&gt;&lt;D xsi:type="xsd:double"&gt;10.264373&lt;/D&gt;&lt;D xsi:type="xsd:double"&gt;1.4207721&lt;/D&gt;&lt;D xsi:type="xsd:double"&gt;-0.37715435&lt;/D&gt;&lt;D xsi:type="xsd:double"&gt;9.51866&lt;/D&gt;&lt;D xsi:type="xsd:double"&gt;-13.728398&lt;/D&gt;&lt;D xsi:type="xsd:double"&gt;-1.0875702&lt;/D&gt;&lt;D xsi:type="xsd:double"&gt;-12.38426&lt;/D&gt;&lt;D xsi:type="xsd:double"&gt;7.7939153&lt;/D&gt;&lt;D xsi:type="xsd:double"&gt;1.4705896&lt;/D&gt;&lt;D xsi:type="xsd:double"&gt;-0.42270422&lt;/D&gt;&lt;D xsi:type="xsd:double"&gt;-7.4590626&lt;/D&gt;&lt;D xsi:type="xsd:double"&gt;4.5871496&lt;/D&gt;&lt;D xsi:type="xsd:double"&gt;-8.53281&lt;/D&gt;&lt;D xsi:type="xsd:double"&gt;7.6657534&lt;/D&gt;&lt;D xsi:type="xsd:double"&gt;7.376516&lt;/D&gt;&lt;D xsi:type="xsd:double"&gt;1.3142109&lt;/D&gt;&lt;D xsi:type="xsd:double"&gt;-2.594334&lt;/D&gt;&lt;D xsi:type="xsd:double"&gt;-2.723974&lt;/D&gt;&lt;D xsi:type="xsd:double"&gt;1.1823297&lt;/D&gt;&lt;D xsi:type="xsd:double"&gt;-1.1685133&lt;/D&gt;&lt;D xsi:type="xsd:double"&gt;-2.6135683&lt;/D&gt;&lt;D xsi:type="xsd:double"&gt;2.8753996&lt;/D&gt;&lt;D xsi:type="xsd:double"&gt;3.2298207&lt;/D&gt;&lt;D xsi:type="xsd:double"&gt;-5.234665&lt;/D&gt;&lt;D xsi:type="xsd:double"&gt;2.9408336&lt;/D&gt;&lt;D xsi:type="xsd:double"&gt;-7.022995&lt;/D&gt;&lt;D xsi:type="xsd:double"&gt;-8.2219305&lt;/D&gt;&lt;D xsi:type="xsd:double"&gt;-21.813547&lt;/D&gt;&lt;D xsi:type="xsd:double"&gt;11.038661&lt;/D&gt;&lt;D xsi:type="xsd:double"&gt;19.127512&lt;/D&gt;&lt;D xsi:type="xsd:double"&gt;-2.6760578&lt;/D&gt;&lt;D xsi:type="xsd:double"&gt;2.5325656&lt;/D&gt;&lt;D xsi:type="xsd:double"&gt;4.869437&lt;/D&gt;&lt;D xsi:type="xsd:double"&gt;-0.06728768&lt;/D&gt;&lt;D xsi:type="xsd:double"&gt;1.4814734&lt;/D&gt;&lt;D xsi:type="xsd:double"&gt;9.024561&lt;/D&gt;&lt;D xsi:type="xsd:double"&gt;6.894362&lt;/D&gt;&lt;D xsi:type="xsd:double"&gt;2.344191&lt;/D&gt;&lt;D xsi:type="xsd:double"&gt;-1.6759753&lt;/D&gt;&lt;D xsi:type="xsd:double"&gt;5.397725&lt;/D&gt;&lt;D xsi:type="xsd:double"&gt;0.3234625&lt;/D&gt;&lt;D xsi:type="xsd:double"&gt;6.824279&lt;/D&gt;&lt;D xsi:type="xsd:double"&gt;5.0804853&lt;/D&gt;&lt;D xsi:type="xsd:double"&gt;-4.7391057&lt;/D&gt;&lt;D xsi:type="xsd:double"&gt;1.5075445&lt;/D&gt;&lt;D xsi:type="xsd:double"&gt;-5.2475333&lt;/D&gt;&lt;D xsi:type="xsd:double"&gt;5.485904&lt;/D&gt;&lt;D xsi:type="xsd:double"&gt;0.8915305&lt;/D&gt;&lt;D xsi:type="xsd:double"&gt;4.9408555&lt;/D&gt;&lt;D xsi:type="xsd:double"&gt;-7.0991993&lt;/D&gt;&lt;D xsi:type="xsd:double"&gt;-0.10121465&lt;/D&gt;&lt;D xsi:type="xsd:double"&gt;-2.7862191&lt;/D&gt;&lt;D xsi:type="xsd:double"&gt;-10.265768&lt;/D&gt;&lt;D xsi:type="xsd:double"&gt;-8.188147&lt;/D&gt;&lt;D xsi:type="xsd:double"&gt;-8.412403&lt;/D&gt;&lt;D xsi:type="xsd:double"&gt;5.1105022&lt;/D&gt;&lt;D xsi:type="xsd:double"&gt;-0.32851696&lt;/D&gt;&lt;D xsi:type="xsd:double"&gt;-15.227425&lt;/D&gt;&lt;D xsi:type="xsd:double"&gt;-11.586314&lt;/D&gt;&lt;D xsi:type="xsd:double"&gt;12.928761&lt;/D&gt;&lt;D xsi:type="xsd:double"&gt;-3.2272458&lt;/D&gt;&lt;D xsi:type="xsd:double"&gt;-0.32494068&lt;/D&gt;&lt;D xsi:type="xsd:double"&gt;-5.704975&lt;/D&gt;&lt;D xsi:type="xsd:double"&gt;7.692313&lt;/D&gt;&lt;D xsi:type="xsd:double"&gt;-4.3338656&lt;/D&gt;&lt;D xsi:type="xsd:double"&gt;7.885897&lt;/D&gt;&lt;D xsi:type="xsd:double"&gt;3.3437014&lt;/D&gt;&lt;D xsi:type="xsd:double"&gt;10.233259&lt;/D&gt;&lt;D xsi:type="xsd:double"&gt;3.2764554&lt;/D&gt;&lt;D xsi:type="xsd:double"&gt;-14.67284&lt;/D&gt;&lt;D xsi:type="xsd:double"&gt;-2.9821873&lt;/D&gt;&lt;D xsi:type="xsd:double"&gt;6.267476&lt;/D&gt;&lt;D xsi:type="xsd:double"&gt;1.7960191&lt;/D&gt;&lt;D xsi:type="xsd:double"&gt;0.7003784&lt;/D&gt;&lt;D xsi:type="xsd:double"&gt;5.100465&lt;/D&gt;&lt;D xsi:type="xsd:double"&gt;-0.29411912&lt;/D&gt;&lt;D xsi:type="xsd:double"&gt;-8.554578&lt;/D&gt;&lt;D xsi:type="xsd:double"&gt;3.1451583&lt;/D&gt;&lt;D xsi:type="xsd:double"&gt;-2.6192367&lt;/D&gt;&lt;D xsi:type="xsd:double"&gt;-5.499792&lt;/D&gt;&lt;D xsi:type="xsd:double"&gt;5.1826596&lt;/D&gt;&lt;D xsi:type="xsd:double"&gt;1.1308551&lt;/D&gt;&lt;/FQL&gt;&lt;FQL&gt;&lt;Q&gt;EPHE^FG_TOTAL_RETURNC(-10AY,0,AM)&lt;/Q&gt;&lt;R&gt;121&lt;/R&gt;&lt;C&gt;1&lt;/C&gt;&lt;D xsi:type="xsd:double"&gt;-3.0938327&lt;/D&gt;&lt;D xsi:type="xsd:double"&gt;1.5303373&lt;/D&gt;&lt;D xsi:type="xsd:double"&gt;2.1049976&lt;/D&gt;&lt;D xsi:type="xsd:double"&gt;-2.739042&lt;/D&gt;&lt;D xsi:type="xsd:double"&gt;7.766986&lt;/D&gt;&lt;D xsi:type="xsd:double"&gt;1.7774463&lt;/D&gt;&lt;D xsi:type="xsd:double"&gt;2.559805&lt;/D&gt;&lt;D xsi:type="xsd:double"&gt;-6.0181913&lt;/D&gt;&lt;D xsi:type="xsd:double"&gt;-2.5316477&lt;/D&gt;&lt;D xsi:type="xsd:double"&gt;0.26762486&lt;/D&gt;&lt;D xsi:type="xsd:double"&gt;-1.7879963&lt;/D&gt;&lt;D xsi:type="xsd:double"&gt;-8.608585&lt;/D&gt;&lt;D xsi:type="xsd:double"&gt;-0.5976081&lt;/D&gt;&lt;D xsi:type="xsd:double"&gt;3.8935065&lt;/D&gt;&lt;D xsi:type="xsd:double"&gt;-5.428493&lt;/D&gt;&lt;D xsi:type="xsd:double"&gt;-1.3338447&lt;/D&gt;&lt;D xsi:type="xsd:double"&gt;-6.0166063&lt;/D&gt;&lt;D xsi:type="xsd:do</t>
        </r>
      </text>
    </comment>
    <comment ref="A3" authorId="0" shapeId="0" xr:uid="{BF143326-BEDF-4355-B375-D190AACC01D5}">
      <text>
        <r>
          <rPr>
            <b/>
            <sz val="9"/>
            <color indexed="81"/>
            <rFont val="Tahoma"/>
            <charset val="1"/>
          </rPr>
          <t>uble"&gt;8.104694&lt;/D&gt;&lt;D xsi:type="xsd:double"&gt;6.7677975&lt;/D&gt;&lt;D xsi:type="xsd:double"&gt;-6.530052&lt;/D&gt;&lt;D xsi:type="xsd:double"&gt;12.510967&lt;/D&gt;&lt;D xsi:type="xsd:double"&gt;2.7446032&lt;/D&gt;&lt;D xsi:type="xsd:double"&gt;-0.87551475&lt;/D&gt;&lt;D xsi:type="xsd:double"&gt;0.94726086&lt;/D&gt;&lt;D xsi:type="xsd:double"&gt;-5.021554&lt;/D&gt;&lt;D xsi:type="xsd:double"&gt;-7.5834455&lt;/D&gt;&lt;D xsi:type="xsd:double"&gt;-6.038719&lt;/D&gt;&lt;D xsi:type="xsd:double"&gt;-0.05375147&lt;/D&gt;&lt;D xsi:type="xsd:double"&gt;6.1709404&lt;/D&gt;&lt;D xsi:type="xsd:double"&gt;-1.9761682&lt;/D&gt;&lt;D xsi:type="xsd:double"&gt;2.0456553&lt;/D&gt;&lt;D xsi:type="xsd:double"&gt;4.9099445&lt;/D&gt;&lt;D xsi:type="xsd:double"&gt;3.7385702&lt;/D&gt;&lt;D xsi:type="xsd:double"&gt;-3.6444008&lt;/D&gt;&lt;D xsi:type="xsd:double"&gt;0.27793646&lt;/D&gt;&lt;D xsi:type="xsd:double"&gt;-0.44347048&lt;/D&gt;&lt;D xsi:type="xsd:double"&gt;3.841877&lt;/D&gt;&lt;D xsi:type="xsd:double"&gt;0&lt;/D&gt;&lt;D xsi:type="xsd:double"&gt;-2.5737226&lt;/D&gt;&lt;D xsi:type="xsd:double"&gt;9.56682&lt;/D&gt;&lt;D xsi:type="xsd:double"&gt;-6.509173&lt;/D&gt;&lt;D xsi:type="xsd:double"&gt;-2.7957022&lt;/D&gt;&lt;D xsi:type="xsd:double"&gt;-3.2632768&lt;/D&gt;&lt;D xsi:type="xsd:double"&gt;-6.0891986&lt;/D&gt;&lt;D xsi:type="xsd:double"&gt;0.30442476&lt;/D&gt;&lt;D xsi:type="xsd:double"&gt;-8.043039&lt;/D&gt;&lt;D xsi:type="xsd:double"&gt;9.774685&lt;/D&gt;&lt;D xsi:type="xsd:double"&gt;-0.66405535&lt;/D&gt;&lt;D xsi:type="xsd:double"&gt;-10.422367&lt;/D&gt;&lt;D xsi:type="xsd:double"&gt;3.9009452&lt;/D&gt;&lt;D xsi:type="xsd:double"&gt;5.321574&lt;/D&gt;&lt;D xsi:type="xsd:double"&gt;1.5855074&lt;/D&gt;&lt;D xsi:type="xsd:double"&gt;6.5038204&lt;/D&gt;&lt;D xsi:type="xsd:double"&gt;-5.5332603&lt;/D&gt;&lt;D xsi:type="xsd:double"&gt;4.704094&lt;/D&gt;&lt;D xsi:type="xsd:double"&gt;2.347827&lt;/D&gt;&lt;D xsi:type="xsd:double"&gt;1.3310552&lt;/D&gt;&lt;D xsi:type="xsd:double"&gt;1.8178344&lt;/D&gt;&lt;D xsi:type="xsd:double"&gt;-3.2614708&lt;/D&gt;&lt;D xsi:type="xsd:double"&gt;-3.1999946&lt;/D&gt;&lt;D xsi:type="xsd:double"&gt;-3.335303&lt;/D&gt;&lt;D xsi:type="xsd:double"&gt;9.343517&lt;/D&gt;&lt;D xsi:type="xsd:double"&gt;-4.2167068&lt;/D&gt;&lt;D xsi:type="xsd:double"&gt;-1.0179043&lt;/D&gt;&lt;D xsi:type="xsd:double"&gt;-8.343154&lt;/D&gt;&lt;D xsi:type="xsd:double"&gt;-4.245734&lt;/D&gt;&lt;D xsi:type="xsd:double"&gt;-24.420559&lt;/D&gt;&lt;D xsi:type="xsd:double"&gt;3.8222194&lt;/D&gt;&lt;D xsi:type="xsd:double"&gt;20.205475&lt;/D&gt;&lt;D xsi:type="xsd:double"&gt;1.350677&lt;/D&gt;&lt;D xsi:type="xsd:double"&gt;-10.038882&lt;/D&gt;&lt;D xsi:type="xsd:double"&gt;0.2750516&lt;/D&gt;&lt;D xsi:type="xsd:double"&gt;5.720997&lt;/D&gt;&lt;D xsi:type="xsd:double"&gt;6.745732&lt;/D&gt;&lt;D xsi:type="xsd:double"&gt;14.409733&lt;/D&gt;&lt;D xsi:type="xsd:double"&gt;-0.5419016&lt;/D&gt;&lt;D xsi:type="xsd:double"&gt;-4.7400656&lt;/D&gt;&lt;D xsi:type="xsd:double"&gt;-0.7383585&lt;/D&gt;&lt;D xsi:type="xsd:double"&gt;-5.4980636&lt;/D&gt;&lt;D xsi:type="xsd:double"&gt;-0.034224987&lt;/D&gt;&lt;D xsi:type="xsd:double"&gt;7.5659037&lt;/D&gt;&lt;D xsi:type="xsd:double"&gt;0.5518317&lt;/D&gt;&lt;D xsi:type="xsd:double"&gt;-7.903123&lt;/D&gt;&lt;D xsi:type="xsd:double"&gt;5.3979278&lt;/D&gt;&lt;D xsi:type="xsd:double"&gt;-0.82075&lt;/D&gt;&lt;D xsi:type="xsd:double"&gt;6.024492&lt;/D&gt;&lt;D xsi:type="xsd:double"&gt;-1.6234756&lt;/D&gt;&lt;D xsi:type="xsd:double"&gt;-0.3330171&lt;/D&gt;&lt;D xsi:type="xsd:double"&gt;3.0041456&lt;/D&gt;&lt;D xsi:type="xsd:double"&gt;0.52746534&lt;/D&gt;&lt;D xsi:type="xsd:double"&gt;-3.8271666&lt;/D&gt;&lt;D xsi:type="xsd:double"&gt;-7.670087&lt;/D&gt;&lt;D xsi:type="xsd:double"&gt;-1.4598548&lt;/D&gt;&lt;D xsi:type="xsd:double"&gt;-8.922153&lt;/D&gt;&lt;D xsi:type="xsd:double"&gt;1.9984365&lt;/D&gt;&lt;D xsi:type="xsd:double"&gt;0.9220123&lt;/D&gt;&lt;D xsi:type="xsd:double"&gt;-15.188426&lt;/D&gt;&lt;D xsi:type="xsd:double"&gt;5.83483&lt;/D&gt;&lt;D xsi:type="xsd:double"&gt;11.280751&lt;/D&gt;&lt;D xsi:type="xsd:double"&gt;1.6136289&lt;/D&gt;&lt;D xsi:type="xsd:double"&gt;9.344387&lt;/D&gt;&lt;D xsi:type="xsd:double"&gt;-6.857342&lt;/D&gt;&lt;D xsi:type="xsd:double"&gt;-0.11098981&lt;/D&gt;&lt;D xsi:type="xsd:double"&gt;-0.444448&lt;/D&gt;&lt;D xsi:type="xsd:double"&gt;-3.0133903&lt;/D&gt;&lt;D xsi:type="xsd:double"&gt;1.6748905&lt;/D&gt;&lt;D xsi:type="xsd:double"&gt;0.57274103&lt;/D&gt;&lt;D xsi:type="xsd:double"&gt;-6.9855747&lt;/D&gt;&lt;D xsi:type="xsd:double"&gt;0.5714297&lt;/D&gt;&lt;D xsi:type="xsd:double"&gt;-1.0957718&lt;/D&gt;&lt;D xsi:type="xsd:double"&gt;3.8571954&lt;/D&gt;&lt;D xsi:type="xsd:double"&gt;2.81291&lt;/D&gt;&lt;D xsi:type="xsd:double"&gt;3.0995727&lt;/D&gt;&lt;D xsi:type="xsd:double"&gt;3.9083004&lt;/D&gt;&lt;D xsi:type="xsd:double"&gt;-1.1573255&lt;/D&gt;&lt;D xsi:type="xsd:double"&gt;-4.903036&lt;/D&gt;&lt;D xsi:type="xsd:double"&gt;-5.4251614&lt;/D&gt;&lt;D xsi:type="xsd:double"&gt;1.5936017&lt;/D&gt;&lt;D xsi:type="xsd:double"&gt;1.7886162&lt;/D&gt;&lt;D xsi:type="xsd:double"&gt;7.8274727&lt;/D&gt;&lt;D xsi:type="xsd:double"&gt;8.4074135&lt;/D&gt;&lt;/FQL&gt;&lt;FQL&gt;&lt;Q&gt;EWY^FMA_DIV_YLD(NTMA,-10AY,0,AM,"PORTAGG","MEANR")&lt;/Q&gt;&lt;R&gt;121&lt;/R&gt;&lt;C&gt;1&lt;/C&gt;&lt;D xsi:type="xsd:double"&gt;1.40587363088667&lt;/D&gt;&lt;D xsi:type="xsd:double"&gt;1.42458331991116&lt;/D&gt;&lt;D xsi:type="xsd:double"&gt;1.38065493382923&lt;/D&gt;&lt;D xsi:type="xsd:double"&gt;1.45746516012808&lt;/D&gt;&lt;D xsi:type="xsd:double"&gt;1.57996424000787&lt;/D&gt;&lt;D xsi:type="xsd:double"&gt;1.55937864097823&lt;/D&gt;&lt;D xsi:type="xsd:double"&gt;1.55605808384862&lt;/D&gt;&lt;D xsi:type="xsd:double"&gt;1.53126973157627&lt;/D&gt;&lt;D xsi:type="xsd:double"&gt;1.63569236475784&lt;/D&gt;&lt;D xsi:type="xsd:double"&gt;1.63901809547929&lt;/D&gt;&lt;D xsi:type="xsd:double"&gt;1.76237656006603&lt;/D&gt;&lt;D xsi:type="xsd:double"&gt;1.8632522745045&lt;/D&gt;&lt;D xsi:type="xsd:double"&gt;1.79908719145489&lt;/D&gt;&lt;D xsi:type="xsd:double"&gt;1.7794836290924&lt;/D&gt;&lt;D xsi:type="xsd:double"&gt;1.8814114632478&lt;/D&gt;&lt;D xsi:type="xsd:double"&gt;1.94932871584188&lt;/D&gt;&lt;D xsi:type="xsd:double"&gt;1.99502170746708&lt;/D&gt;&lt;D xsi:type="xsd:double"&gt;1.92244063756505&lt;/D&gt;&lt;D xsi:type="xsd:double"&gt;1.94278652723696&lt;/D&gt;&lt;D xsi:type="xsd:double"&gt;1.95438440860372&lt;/D&gt;&lt;D xsi:type="xsd:double"&gt;1.96397899974752&lt;/D&gt;&lt;D xsi:type="xsd:double"&gt;1.94872055256937&lt;/D&gt;&lt;D xsi:type="xsd:double"&gt;1.9416719883639&lt;/D&gt;&lt;D xsi:type="xsd:double"&gt;1.88053953163954&lt;/D&gt;&lt;D xsi:type="xsd:double"&gt;1.8854676034028&lt;/D&gt;&lt;D xsi:type="xsd:double"&gt;1.97732511527623&lt;/D&gt;&lt;D xsi:type="xsd:double"&gt;2.00313025683038&lt;/D&gt;&lt;D xsi:type="xsd:double"&gt;1.9485684879659&lt;/D&gt;&lt;D xsi:type="xsd:double"&gt;1.92893572833299&lt;/D&gt;&lt;D xsi:type="xsd:double"&gt;1.93586532137856&lt;/D&gt;&lt;D xsi:type="xsd:double"&gt;1.88717811155646&lt;/D&gt;&lt;D xsi:type="xsd:double"&gt;1.89093654615884&lt;/D&gt;&lt;D xsi:type="xsd:double"&gt;1.76321313394379&lt;/D&gt;&lt;D xsi:type="xsd:double"&gt;1.75513742835078&lt;/D&gt;&lt;D xsi:type="xsd:double"&gt;1.80370016042981&lt;/D&gt;&lt;D xsi:type="xsd:double"&gt;1.83741792008458&lt;/D&gt;&lt;D xsi:type="xsd:double"&gt;1.79494485467771&lt;/D&gt;&lt;D xsi:type="xsd:double"&gt;1.92974672005206&lt;/D&gt;&lt;D xsi:type="xsd:double"&gt;2.02434772486044&lt;/D&gt;&lt;D xsi:type="xsd:double"&gt;2.05335665949852&lt;/D&gt;&lt;D xsi:type="xsd:double"&gt;2.05999958879405&lt;/D&gt;&lt;D xsi:type="xsd:double"&gt;2.2369737834544&lt;/D&gt;&lt;D xsi:type="xsd:double"&gt;2.22006692066891&lt;/D&gt;&lt;D xsi:type="xsd:double"&gt;2.20671851253119&lt;/D&gt;&lt;D xsi:type="xsd:double"&gt;2.2325665490562&lt;/D&gt;&lt;D xsi:type="xsd:double"&gt;2.41075362112673&lt;/D&gt;&lt;D xsi:type="xsd:double"&gt;2.38292598890963&lt;/D&gt;&lt;D xsi:type="xsd:double"&gt;2.36362505720363&lt;/D&gt;&lt;D xsi:type="xsd:double"&gt;2.41049900261514&lt;/D&gt;&lt;D xsi:type="xsd:double"&gt;2.58583525236482&lt;/D&gt;&lt;D xsi:type="xsd:double"&gt;2.54362654388254&lt;/D&gt;&lt;D xsi:type="xsd:double"&gt;2.74178899074049&lt;/D&gt;&lt;D xsi:type="xsd:double"&gt;2.44457446847854&lt;/D&gt;&lt;D xsi:type="xsd:double"&gt;2.47079187791835&lt;/D&gt;&lt;D xsi:type="xsd:double"&gt;2.45642931319389&lt;/D&gt;&lt;D xsi:type="xsd:double"&gt;2.44783994780756&lt;/D&gt;&lt;D xsi:type="xsd:double"&gt;2.57084469779628&lt;/D&gt;&lt;D xsi:type="xsd:double"&gt;2.53020259304864&lt;/D&gt;&lt;D xsi:type="xsd:double"&gt;2.62474527389519&lt;/D&gt;&lt;D xsi:type="xsd:double"&gt;2.64223247056097&lt;/D&gt;&lt;D xsi:type="xsd:double"&gt;2.55021626385986&lt;/D&gt;&lt;D xsi:type="xsd:double"&gt;2.44055828191844&lt;/D&gt;&lt;D xsi:type="xsd:double"&gt;2.45128886152776&lt;/D&gt;&lt;D xsi:type="xsd:double"&gt;2.36036547019539&lt;/D&gt;&lt;D xsi:type="xsd:double"&gt;2.36353110470981&lt;/D&gt;&lt;D xsi:type="xsd:double"&gt;2.49333481521178&lt;/D&gt;&lt;D xsi:type="xsd:double"&gt;2.86647545796526&lt;/D&gt;&lt;D xsi:type="xsd:double"&gt;2.46541488455563&lt;/D&gt;&lt;D xsi:type="xsd:double"&gt;2.23057698011981&lt;/D&gt;&lt;D xsi:type="xsd:double"&gt;2.25537912945288&lt;/D&gt;&lt;D xsi:type="xsd:double"&gt;2.1912944713528&lt;/D&gt;&lt;D xsi:type="xsd:double"&gt;2.10808753225056&lt;/D&gt;&lt;D xsi:type="xsd:double"&gt;2.14995376814748&lt;/D&gt;&lt;D xsi:type="xsd:double"&gt;2.16205930429209&lt;/D&gt;&lt;D xsi:type="xsd:double"&gt;1.86846447624427&lt;/D&gt;&lt;D xsi:type="xsd:double"&gt;1.80447773566277&lt;/D&gt;&lt;D xsi:type="xsd:double"&gt;1.61517319579859&lt;/D&gt;&lt;D xsi:type="xsd:double"&gt;1.65898621653079&lt;/D&gt;&lt;D xsi:type="xsd:double"&gt;1.69036741792835&lt;/D&gt;&lt;D xsi:type="xsd:double"&gt;1.74712089510017&lt;/D&gt;&lt;D xsi:type="xsd:double"&gt;1.67657550612794&lt;/D&gt;&lt;D xsi:type="xsd:double"&gt;1.68078073871479&lt;/D&gt;&lt;D xsi:type="xsd:double"&gt;1.73700833456927&lt;/D&gt;&lt;D xsi:type="xsd:double"&gt;1.79443401352508&lt;/D&gt;&lt;D xsi:type="xsd:double"&gt;1.90899848435998&lt;/D&gt;&lt;D xsi:type="xsd:double"&gt;1.98078551093833&lt;/D&gt;&lt;D xsi:type="xsd:double"&gt;1.95735729435823&lt;/D&gt;&lt;D xsi:type="xsd:double"&gt;1.95857737777932&lt;/D&gt;&lt;D xsi:type="xsd:double"&gt;2.23917440379129&lt;/D&gt;&lt;D xsi:type="xsd:double"&gt;2.19533656749945&lt;/D&gt;&lt;D xsi:type="xsd:double"&gt;2.24078731770313&lt;/D&gt;&lt;D xsi:type="xsd:double"&gt;2.29548855695883&lt;/D&gt;&lt;D xsi:type="xsd:double"&gt;2.33382951194815&lt;/D&gt;&lt;D xsi:type="xsd:double"&gt;2.65603719854559&lt;/D&gt;&lt;D xsi:type="xsd:double"&gt;2.51981558905221&lt;/D&gt;&lt;D xsi:type="xsd:double"&gt;2.60344676703292&lt;/D&gt;&lt;D xsi:type="xsd:double"&gt;2.88041796054675&lt;/D&gt;&lt;D xsi:type="xsd:double"&gt;2.63857040167078&lt;/D&gt;&lt;D xsi:type="xsd:double"&gt;2.48674945673522&lt;/D&gt;&lt;D xsi:type="xsd:double"&gt;2.70932958780716&lt;/D&gt;&lt;D xsi:type="xsd:double"&gt;2.46965989515819&lt;/D&gt;&lt;D xsi:type="xsd:double"&gt;2.45028252363851&lt;/D&gt;&lt;D xsi:type="xsd:double"&gt;2.3918509566065&lt;/D&gt;&lt;D xsi:type="xsd:double"&gt;2.44088640448096&lt;/D&gt;&lt;D xsi:type="xsd:double"&gt;2.3177339129716&lt;/D&gt;&lt;D xsi:type="xsd:double"&gt;2.34056005407301&lt;/D&gt;&lt;D xsi:type="xsd:double"&gt;2.33960603945765&lt;/D&gt;&lt;D xsi:type="xsd:double"&gt;2.36787384852611&lt;/D&gt;&lt;D xsi:type="xsd:double"&gt;2.49293070287624&lt;/D&gt;&lt;D xsi:type="xsd:double"&gt;2.58056562425536&lt;/D&gt;&lt;D xsi:type="xsd:double"&gt;2.38096743086801&lt;/D&gt;&lt;D xsi:type="xsd:double"&gt;2.28226092139137&lt;/D&gt;&lt;D xsi:type="xsd:double"&gt;2.25783866749919&lt;/D&gt;&lt;D xsi:type="xsd:double"&gt;2.25729963824342&lt;/D&gt;&lt;D xsi:type="xsd:double"&gt;2.20025562868595&lt;/D&gt;&lt;D xsi:type="xsd:double"&gt;2.20231936050195&lt;/D&gt;&lt;D xsi:type="xsd:double"&gt;2.19552071295573&lt;/D&gt;&lt;D xsi:type="xsd:double"&gt;2.08411851719371&lt;/D&gt;&lt;D xsi:type="xsd:double"&gt;2.2234907395446&lt;/D&gt;&lt;D xsi:type="xsd:double"&gt;2.29530427510912&lt;/D&gt;&lt;D xsi:type="xsd:double"&gt;2.36164814844772&lt;/D&gt;&lt;/FQL&gt;&lt;FQL&gt;&lt;Q&gt;QAT^FMA_PE(NTMA,-10AY,0,AM,"PORTAGG","MEANR")&lt;/Q&gt;&lt;R&gt;121&lt;/R&gt;&lt;C&gt;1&lt;/C&gt;&lt;D xsi:type="xsd:double"&gt;15.5599396497602&lt;/D&gt;&lt;D xsi:type="xsd:double"&gt;15.2423509739645&lt;/D&gt;&lt;D xsi:type="xsd:double"&gt;13.6654842039825&lt;/D&gt;&lt;D xsi:type="xsd:double"&gt;13.2710219906438&lt;/D&gt;&lt;D xsi:type="xsd:double"&gt;13.7804813626406&lt;/D&gt;&lt;D xsi:type="xsd:double"&gt;13.7828398625244&lt;/D&gt;&lt;D xsi:type="xsd:double"&gt;13.1646076187754&lt;/D&gt;&lt;D xsi:type="xsd:double"&gt;13.6146318335084&lt;/D&gt;&lt;D xsi:type="xsd:double"&gt;13.527577133&lt;/D&gt;&lt;D xsi:type="xsd:double"&gt;13.3621501078623&lt;/D&gt;&lt;D xsi:type="xsd:double"&gt;13.1419627716975&lt;/D&gt;&lt;D xsi:type="xsd:double"&gt;12.4438773500109&lt;/D&gt;&lt;D xsi:type="xsd:double"&gt;12.6201994972898&lt;/D&gt;&lt;D xsi:type="xsd:double"&gt;12.6445012404021&lt;/D&gt;&lt;D xsi:type="xsd:double"&gt;11.4389239720033&lt;/D&gt;&lt;D xsi:type="xsd:double"&gt;11.4939857834953&lt;/D&gt;&lt;D xsi:type="xsd:double"&gt;10.728638145293&lt;/D&gt;&lt;D xsi:type="xsd:double"&gt;11.6996764742777&lt;/D&gt;&lt;D xsi:type="xsd:double"&gt;12.0958265324631&lt;/D&gt;&lt;D xsi:type="xsd:double"&gt;11.9216787373162&lt;/D&gt;&lt;D xsi:type="xsd:double"&gt;11.4219032290315&lt;/D&gt;&lt;D xsi:type="xsd:double"&gt;11.8725297105535&lt;/D&gt;&lt;D xsi:type="xsd:double"&gt;12.5614101954698&lt;/D&gt;&lt;D xsi:type="xsd:double"&gt;13.202687198871&lt;/D&gt;&lt;D xsi:type="xsd:double"&gt;12.5597568763596&lt;/D&gt;&lt;D xsi:type="xsd:double"&gt;12.5646861366124&lt;/D&gt;&lt;D xsi:type="xsd:double"&gt;12.173085022456&lt;/D&gt;&lt;D xsi:type="xsd:double"&gt;13.523021692313&lt;/D&gt;&lt;D xsi:type="xsd:double"&gt;13.206916065568&lt;/D&gt;&lt;D xsi:type="xsd:double"&gt;13.2514114203048&lt;/D&gt;&lt;D xsi:type="xsd:double"&gt;12.6397013359974&lt;/D&gt;&lt;D xsi:type="xsd:double"&gt;12.8589701856001&lt;/D&gt;&lt;D xsi:type="xsd:double"&gt;13.0047584553925&lt;/D&gt;&lt;D xsi:type="xsd:double"&gt;11.7981852536758&lt;/D&gt;&lt;D xsi:type="xsd:double"&gt;12.3140390191672&lt;/D&gt;&lt;D xsi:type="xsd:double"&gt;11.5320585772148&lt;/D&gt;&lt;D xsi:type="xsd:double"&gt;10.8096121479238&lt;/D&gt;&lt;D xsi:type="xsd:double"&gt;11.0764504066984&lt;/D&gt;&lt;D xsi:type="xsd:double"&gt;10.5516352461075&lt;/D&gt;&lt;D xsi:type="xsd:double"&gt;11.8189363692923&lt;/D&gt;&lt;D xsi:type="xsd:double"&gt;11.9638886756496&lt;/D&gt;&lt;D xsi:type="xsd:double"&gt;10.9733625710756&lt;/D&gt;&lt;D xsi:type="xsd:double"&gt;11.1719275658497&lt;/D&gt;&lt;D xsi:type="xsd:double"&gt;11.1236915539162&lt;/D&gt;&lt;D xsi:type="xsd:double"&gt;11.1537703861977&lt;/D&gt;&lt;D xsi:type="xsd:double"&gt;11.3407165727068&lt;/D&gt;&lt;D xsi:type="xsd:double"&gt;12.3153510987601&lt;/D&gt;&lt;D xsi:type="xsd:double"&gt;12.6606568869153&lt;/D&gt;&lt;D xsi:type="xsd:double"&gt;12.4791792438656&lt;/D&gt;&lt;D xsi:type="xsd:double"&gt;12.939402274052&lt;/D&gt;&lt;D xsi:type="xsd:double"&gt;13.0996401371429&lt;/D&gt;&lt;D xsi:type="xsd:double"&gt;12.8635002285844&lt;/D&gt;&lt;D xsi:type="xsd:double"&gt;13.3874763774531&lt;/D&gt;&lt;D xsi:type="xsd:double"&gt;12.6534011700224&lt;/D&gt;&lt;D xsi:type="xsd:double"&gt;12.6504470744057&lt;/D&gt;&lt;D xsi:type="xsd:double"&gt;13.3245768199872&lt;/D&gt;&lt;D xsi:type="xsd:double"&gt;12.9203874443488&lt;/D&gt;&lt;D xsi:type="xsd:double"&gt;13.4235377069953&lt;/D&gt;&lt;D xsi:type="xsd:double"&gt;13.2798738611646&lt;/D&gt;&lt;D xsi:type="xsd:double"&gt;13.2307341476499&lt;/D&gt;&lt;D xsi:type="xsd:double"&gt;13.4651636630499&lt;/D&gt;&lt;D xsi:type="xsd:double"&gt;13.1980640747501&lt;/D&gt;&lt;D xsi:type="xsd:double"&gt;13.0697256221329&lt;/D&gt;&lt;D xsi:type="xsd:double"&gt;13.8771938107127&lt;/D&gt;&lt;D xsi:type="xsd:double"&gt;13.6089122809711&lt;/D&gt;&lt;D xsi:type="xsd:double"&gt;12.4390771375351&lt;/D&gt;&lt;D xsi:type="xsd:double"&gt;11.6893055328072&lt;/D&gt;&lt;D xsi:type="xsd:double"&gt;13.4157317928861&lt;/D&gt;&lt;D xsi:type="xsd:double"&gt;14.2960949323544&lt;/D&gt;&lt;D xsi:type="xsd:double"&gt;14.843575362977&lt;/D&gt;&lt;D xsi:type="xsd:double"&gt;15.302564229749&lt;/D&gt;&lt;D xsi:type="xsd:double"&gt;15.01674079937&lt;/D&gt;&lt;D xsi:type="xsd:double"&gt;15.2819020625261&lt;/D&gt;&lt;D xsi:type="xsd:double"&gt;14.6724144769003&lt;/D&gt;&lt;D xsi:type="xsd:double"&gt;15.4869908904786&lt;/D&gt;&lt;D xsi:type="xsd:double"&gt;14.0891137935303&lt;/D&gt;&lt;D xsi:type="xsd:double"&gt;13.8491595157514&lt;/D&gt;&lt;D xsi:type="xsd:double"&gt;13.1660487383408&lt;/D&gt;&lt;D xsi:type="xsd:double"&gt;13.7854614579384&lt;/D&gt;&lt;D xsi:type="xsd:double"&gt;14.0177680036491&lt;/D&gt;&lt;D xsi:type="xsd:double"&gt;13.7069158279796&lt;/D&gt;&lt;D xsi:type="xsd:double"&gt;13.5048735938246&lt;/D&gt;&lt;D xsi:type="xsd:double"&gt;13.0664468607865&lt;/D&gt;&lt;D xsi:type="xsd:double"&gt;13.414748333459&lt;/D&gt;&lt;D xsi:type="xsd:double"&gt;13.2888265339099&lt;/D&gt;&lt;D xsi:type="xsd:double"&gt;13.640970420813&lt;/D&gt;&lt;D xsi:type="xsd:double"&gt;13.0613314822613&lt;/D&gt;&lt;D xsi:type="xsd:double"&gt;13.1078321434604&lt;/D&gt;&lt;D xsi:type="xsd:double"&gt;13.5689751036025&lt;/D&gt;&lt;D xsi:type="xsd:double"&gt;14.2252683402142&lt;/D&gt;&lt;D xsi:type="xsd:double"&gt;13.9833149899098&lt;/D&gt;&lt;D xsi:type="xsd:double"&gt;13.7147571181815&lt;/D&gt;&lt;D xsi:type="xsd:double"&gt;12.4769945811365&lt;/D&gt;&lt;D xsi:type="xsd:double"&gt;12.1979786138966&lt;/D&gt;&lt;D xsi:type="xsd:double"&gt;13.5868532274521&lt;/D&gt;&lt;D xsi:type="xsd:double"&gt;12.968090029521&lt;/D&gt;&lt;D xsi:type="xsd:double"&gt;12.532675309824&lt;/D&gt;&lt;D xsi:type="xsd:double"&gt;12.5469211129775&lt;/D&gt;&lt;D xsi:type="xsd:double"&gt;12.5568375148202&lt;/D&gt;&lt;D xsi:type="xsd:double"&gt;11.2487607605009&lt;/D&gt;&lt;D xsi:type="xsd:double"&gt;11.3162756313515&lt;/D&gt;&lt;D xsi:type="xsd:double"&gt;11.1303906853662&lt;/D&gt;&lt;D xsi:type="xsd:double"&gt;11.0552805671984&lt;/D&gt;&lt;D xsi:type="xsd:double"&gt;11.1086708685028&lt;/D&gt;&lt;D xsi:type="xsd:double"&gt;10.9938666049164&lt;/D&gt;&lt;D xsi:type="xsd:double"&gt;11.0695943729741&lt;/D&gt;&lt;D xsi:type="xsd:double"&gt;11.7926787213212&lt;/D&gt;&lt;D xsi:type="xsd:double"&gt;10.9443562912697&lt;/D&gt;&lt;D xsi:type="xsd:double"&gt;10.770294252241&lt;/D&gt;&lt;D xsi:type="xsd:double"&gt;10.3012214289466&lt;/D&gt;&lt;D xsi:type="xsd:double"&gt;10.4953424428051&lt;/D&gt;&lt;D xsi:type="xsd:double"&gt;10.7232316328577&lt;/D&gt;&lt;D xsi:type="xsd:double"&gt;10.3810127031283&lt;/D&gt;&lt;D xsi:type="xsd:double"&gt;10.6999168239456&lt;/D&gt;&lt;D xsi:type="xsd:double"&gt;9.91100279297055&lt;/D&gt;&lt;D xsi:type="xsd:double"&gt;9.83825316457847&lt;/D&gt;&lt;D xsi:type="xsd:double"&gt;9.59737253781131&lt;/D&gt;&lt;D xsi:type="xsd:double"&gt;10.2648685807106&lt;/D&gt;&lt;D xsi:type="xsd:double"&gt;10.4340413324272&lt;/D&gt;&lt;D xsi:type="xsd:double"&gt;10.6663908377294&lt;/D&gt;&lt;D xsi:type="xsd:double"&gt;11.0241933604133&lt;/D&gt;&lt;/FQL&gt;&lt;FQL&gt;&lt;Q&gt;ECH^JULIAN(FMA_DIV_YLD(NTMA,-10AY,0,AM,"PORTAGG","MEANR").DATES)&lt;/Q&gt;&lt;R&gt;121&lt;/R&gt;&lt;C&gt;1&lt;/C&gt;&lt;D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xsi:type="xsd:long"&gt;45566&lt;/D&gt;&lt;/FQL&gt;&lt;FQL&gt;&lt;Q&gt;EPU^FMA_PE(LTMA,-10AY,0,AM,"PORTAGG","MEANR")&lt;/Q&gt;&lt;R&gt;121&lt;/R&gt;&lt;C&gt;1&lt;/C&gt;&lt;D xsi:type="xsd:double"&gt;14.863725297798&lt;/D&gt;&lt;D xsi:type="xsd:double"&gt;14.203165931376&lt;/D&gt;&lt;D xsi:type="xsd:double"&gt;14.6201034122326&lt;/D&gt;&lt;D xsi:type="xsd:double"&gt;14.2787018214046&lt;/D&gt;&lt;D xsi:type="xsd:double"&gt;15.7329412110525&lt;/D&gt;&lt;D xsi:type="xsd:double"&gt;16.3181767703016&lt;/D&gt;&lt;D xsi:type="xsd:double"&gt;16.0678640709578&lt;/D&gt;&lt;D xsi:type="xsd:double"&gt;15.7062432913432&lt;/D&gt;&lt;D xsi:type="xsd:double"&gt;16.3022555562407&lt;/D&gt;&lt;D xsi:type="xsd:double"&gt;15.8560402259075&lt;/D&gt;&lt;D xsi:type="xsd:double"&gt;15.4005731078225&lt;/D&gt;&lt;D xsi:type="xsd:double"&gt;14.4809477369962&lt;/D&gt;&lt;D xsi:type="xsd:double"&gt;14.6147924604486&lt;/D&gt;&lt;D xsi:type="xsd:double"&gt;12.0580657559998&lt;/D&gt;&lt;D xsi:type="xsd:double"&gt;11.0603831529499&lt;/D&gt;&lt;D xsi:type="xsd:double"&gt;15.0880206710098&lt;/D&gt;&lt;D xsi:type="xsd:double"&gt;15.782709146844&lt;/D&gt;&lt;D xsi:type="xsd:double"&gt;22.5614842678668&lt;/D&gt;&lt;D xsi:type="xsd:double"&gt;22.0445033594326&lt;/D&gt;&lt;D xsi:type="xsd:double"&gt;21.7744251148956&lt;/D&gt;&lt;D xsi:type="xsd:double"&gt;20.7207559839535&lt;/D&gt;&lt;D xsi:type="xsd:double"&gt;20.0443484226961&lt;/D&gt;&lt;D xsi:type="xsd:double"&gt;19.4622498673976&lt;/D&gt;&lt;D xsi:type="xsd:double"&gt;18.3388804365906&lt;/D&gt;&lt;D xsi:type="xsd:double"&gt;17.326732688873&lt;/D&gt;&lt;D xsi:type="xsd:double"&gt;16.0870079716977&lt;/D&gt;&lt;D xsi:type="xsd:double"&gt;15.6732210783213&lt;/D&gt;&lt;D xsi:type="xsd:double"&gt;15.3592190700466&lt;/D&gt;&lt;D xsi:type="xsd:double"&gt;17.2240148144419&lt;/D&gt;&lt;D xsi:type="xsd:double"&gt;16.220229091802&lt;/D&gt;&lt;D xsi:type="xsd:double"&gt;15.7873765077877&lt;/D&gt;&lt;D xsi:type="xsd:double"&gt;15.0027858685948&lt;/D&gt;&lt;D xsi:type="xsd:double"&gt;15.0156033524463&lt;/D&gt;&lt;D xsi:type="xsd:double"&gt;14.796424903224&lt;/D&gt;&lt;D xsi:type="xsd:double"&gt;15.0336622869479&lt;/D&gt;&lt;D xsi:type="xsd:double"&gt;14.9823818634649&lt;/D&gt;&lt;D xsi:type="xsd:double"&gt;16.9515356751021&lt;/D&gt;&lt;D xsi:type="xsd:double"&gt;16.6636315979134&lt;/D&gt;&lt;D xsi:type="xsd:double"&gt;16.8211344688357&lt;/D&gt;&lt;D xsi:type="xsd:double"&gt;17.4894174397269&lt;/D&gt;&lt;D xsi:type="xsd:double"&gt;18.3804142688281&lt;/D&gt;&lt;D xsi:type="xsd:double"&gt;19.8613802352699&lt;/D&gt;&lt;D xsi:type="xsd:double"&gt;19.2411885889537&lt;/D&gt;&lt;D xsi:type="xsd:double"&gt;18.6283979163669&lt;/D&gt;&lt;D xsi:type="xsd:double"&gt;18.222635501853&lt;/D&gt;&lt;D xsi:type="xsd:double"&gt;17.6815711742206&lt;/D&gt;&lt;D xsi:type="xsd:double"&gt;17.794494285963&lt;/D&gt;&lt;D xsi:type="xsd:double"&gt;16.9093631592988&lt;/D&gt;&lt;D xsi:type="xsd:double"&gt;16.5918236673843&lt;/D&gt;&lt;D xsi:type="xsd:double"&gt;16.4884067189515&lt;/D&gt;&lt;D xsi:type="xsd:double"&gt;16.7364708272923&lt;/D&gt;&lt;D xsi:type="xsd:double"&gt;17.1137375036517&lt;/D&gt;&lt;D xsi:type="xsd:double"&gt;18.9498238850685&lt;/D&gt;&lt;D xsi:type="xsd:double"&gt;20.153971596311&lt;/D&gt;&lt;D xsi:type="xsd:double"&gt;19.8015461715281&lt;/D&gt;&lt;D xsi:type="xsd:double"&gt;18.8543253230113&lt;/D&gt;&lt;D xsi:type="xsd:double"&gt;18.0073006812008&lt;/D&gt;&lt;D xsi:type="xsd:double"&gt;17.7807205367989&lt;/D&gt;&lt;D xsi:type="xsd:double"&gt;18.1280764890137&lt;/D&gt;&lt;D xsi:type="xsd:double"&gt;17.8046011888283&lt;/D&gt;&lt;D xsi:type="xsd:double"&gt;16.6299382695269&lt;/D&gt;&lt;D xsi:type="xsd:double"&gt;17.453397401433&lt;/D&gt;&lt;D xsi:type="xsd:double"&gt;16.2553967181821&lt;/D&gt;&lt;D xsi:type="xsd:double"&gt;17.0322649008347&lt;/D&gt;&lt;D xsi:type="xsd:double"&gt;16.6086574523214&lt;/D&gt;&lt;D xsi:type="xsd:double"&gt;16.6672258192553&lt;/D&gt;&lt;D xsi:type="xsd:double"&gt;15.4696174630072&lt;/D&gt;&lt;D xsi:type="xsd:double"&gt;16.4532785221863&lt;/D&gt;&lt;D xsi:type="xsd:double"&gt;18.570301190427&lt;/D&gt;&lt;D xsi:type="xsd:double"&gt;21.8441001196456&lt;/D&gt;&lt;D xsi:type="xsd:double"&gt;24.536556682896&lt;/D&gt;&lt;D xsi:type="xsd:double"&gt;33.4726782311685&lt;/D&gt;&lt;D xsi:type="xsd:double"&gt;38.4885025181501&lt;/D&gt;&lt;D xsi:type="xsd:double"&gt;40.070793674094&lt;/D&gt;&lt;D xsi:type="xsd:double"&gt;50.3784279426932&lt;/D&gt;&lt;D xsi:type="xsd:double"&gt;51.4189715974159&lt;/D&gt;&lt;D xsi:type="xsd:double"&gt;47.1180577532593&lt;/D&gt;&lt;D xsi:type="xsd:double"&gt;67.4436315434146&lt;/D&gt;&lt;D xsi:type="xsd:double"&gt;62.008376849095&lt;/D&gt;&lt;D xsi:type="xsd:double"&gt;55.519616365273&lt;/D&gt;&lt;D xsi:type="xsd:double"&gt;49.5728952253748&lt;/D&gt;&lt;D xsi:type="xsd:double"&gt;43.5806288709027&lt;/D&gt;&lt;D xsi:type="xsd:double"&gt;37.0174761098033&lt;/D&gt;&lt;D xsi:type="xsd:double"&gt;32.120338205541&lt;/D&gt;&lt;D xsi:type="xsd:double"&gt;27.0194670884323&lt;/D&gt;&lt;D xsi:type="xsd:double"&gt;21.2777909007386&lt;/D&gt;&lt;D xsi:type="xsd:double"&gt;15.8571247507623&lt;/D&gt;&lt;D xsi:type="xsd:double"&gt;11.5124531415962&lt;/D&gt;&lt;D xsi:type="xsd:double"&gt;11.5302063746156&lt;/D&gt;&lt;D xsi:type="xsd:double"&gt;13.5915128683033&lt;/D&gt;&lt;D xsi:type="xsd:double"&gt;13.4190541934026&lt;/D&gt;&lt;D xsi:type="xsd:double"&gt;12.3433117495365&lt;/D&gt;&lt;D xsi:type="xsd:double"&gt;11.7492747866272&lt;/D&gt;&lt;D xsi:type="xsd:double"&gt;10.5814884977016&lt;/D&gt;&lt;D xsi:type="xsd:double"&gt;9.99851706548818&lt;/D&gt;&lt;D xsi:type="xsd:double"&gt;9.53006006764186&lt;/D&gt;&lt;D xsi:type="xsd:double"&gt;9.30941716700323&lt;/D&gt;&lt;D xsi:type="xsd:double"&gt;9.51018194794669&lt;/D&gt;&lt;D xsi:type="xsd:double"&gt;10.0512816861668&lt;/D&gt;&lt;D xsi:type="xsd:double"&gt;9.45205824442053&lt;/D&gt;&lt;D xsi:type="xsd:double"&gt;10.0329028894278&lt;/D&gt;&lt;D xsi:type="xsd:double"&gt;9.43553595482738&lt;/D&gt;&lt;D xsi:type="xsd:double"&gt;9.54560092287023&lt;/D&gt;&lt;D xsi:type="xsd:double"&gt;9.5388394648646&lt;/D&gt;&lt;D xsi:type="xsd:double"&gt;9.69161938266266&lt;/D&gt;&lt;D xsi:type="xsd:double"&gt;10.099720842838&lt;/D&gt;&lt;D xsi:type="xsd:double"&gt;10.9650523458148&lt;/D&gt;&lt;D xsi:type="xsd:double"&gt;11.0409233071347&lt;/D&gt;&lt;D xsi:type="xsd:double"&gt;10.5576573265078&lt;/D&gt;&lt;D xsi:type="xsd:double"&gt;11.1228637281708&lt;/D&gt;&lt;D xsi:type="xsd:double"&gt;12.8923621778891&lt;/D&gt;&lt;D xsi:type="xsd:double"&gt;14.4764774041133&lt;/D&gt;&lt;D xsi:type="xsd:double"&gt;14.8759819366402&lt;/D&gt;&lt;D xsi:type="xsd:double"&gt;15.1993584589491&lt;/D&gt;&lt;D xsi:type="xsd:double"&gt;15.2195080203342&lt;/D&gt;&lt;D xsi:type="xsd:double"&gt;15.1480905791691&lt;/D&gt;&lt;D xsi:type="xsd:double"&gt;14.6712591625262&lt;/D&gt;&lt;D xsi:type="xsd:double"&gt;14.2807775933291&lt;/D&gt;&lt;D xsi:type="xsd:double"&gt;13.3051826546999&lt;/D&gt;&lt;D xsi:type="xsd:double"&gt;13.0017851704696&lt;/D&gt;&lt;D xsi:type="xsd:double"&gt;13.5037541244819&lt;/D&gt;&lt;/FQL&gt;&lt;FQL&gt;&lt;Q&gt;WL-FDS^FG_PRICE(0)/MAX(FG_PRICE(0,-1AY))&lt;/Q&gt;&lt;R&gt;1&lt;/R&gt;&lt;C&gt;1&lt;/C&gt;&lt;D xsi:type="xsd:double"&gt;0.764998690070736&lt;/D&gt;&lt;/FQL&gt;&lt;FQL&gt;&lt;Q&gt;NI-FDS^FG_PRICE(0)/MAX(FG_PRICE(0,-1AY))&lt;/Q&gt;&lt;R&gt;1&lt;/R&gt;&lt;C&gt;1&lt;/C&gt;&lt;D xsi:type="xsd:double"&gt;0.842303172737955&lt;/D&gt;&lt;/FQL&gt;&lt;FQL&gt;&lt;Q&gt;CPALM-FDS^FG_PRICE(0)/MAX(FG_PRICE(0,-1AY))&lt;/Q&gt;&lt;R&gt;1&lt;/R&gt;&lt;C&gt;1&lt;/C&gt;&lt;D xsi:type="xsd:double"&gt;0.931862852151125&lt;/D&gt;&lt;/FQL&gt;&lt;FQL&gt;&lt;Q&gt;BRENT-FDS^FG_PRICE(0)/MAX(FG_PRICE(0,-1AY))&lt;/Q&gt;&lt;R&gt;1&lt;/R&gt;&lt;C&gt;1&lt;/C&gt;&lt;D xsi:type="xsd:double"&gt;0.887441860465116&lt;/D&gt;&lt;/FQL&gt;&lt;FQL&gt;&lt;Q&gt;TIOS-FDS^FG_PRICE(0)/MAX(FG_PRICE(0,-1AY))&lt;/Q&gt;&lt;R&gt;1&lt;/R&gt;&lt;C&gt;1&lt;/C&gt;&lt;D xsi:type="xsd:double"&gt;0.751317980022198&lt;/D&gt;&lt;/FQL&gt;&lt;FQL&gt;&lt;Q&gt;FC0000AE^FG_PRICE(0)&lt;/Q&gt;&lt;R&gt;1&lt;/R&gt;&lt;C&gt;1&lt;/C&gt;&lt;D xsi:type="xsd:double"&gt;145.1716&lt;/D&gt;&lt;/FQL&gt;&lt;FQL&gt;&lt;Q&gt;FC0000BR^FG_PRICE(0)&lt;/Q&gt;&lt;R&gt;1&lt;/R&gt;&lt;C&gt;1&lt;/C&gt;&lt;D xsi:type="xsd:double"&gt;195.5029&lt;/D&gt;&lt;/FQL&gt;&lt;FQL&gt;&lt;Q&gt;FC0000MY^FG_PRICE(0)&lt;/Q&gt;&lt;R&gt;1&lt;/R&gt;&lt;C&gt;1&lt;/C&gt;&lt;D xsi:type="xsd:double"&gt;277.77103&lt;/D&gt;&lt;/FQL&gt;&lt;FQL&gt;&lt;Q&gt;FC0000ID^FG_PRICE(0)&lt;/Q&gt;&lt;R&gt;1&lt;/R&gt;&lt;C&gt;1&lt;/C&gt;&lt;D xsi:type="xsd:double"&gt;1185.1835&lt;/D&gt;&lt;/FQL&gt;&lt;FQL&gt;&lt;Q&gt;VNM^FG_PRICE_MAVG(0,,,,60)&lt;/Q&gt;&lt;R&gt;1&lt;/R&gt;&lt;C&gt;1&lt;/C&gt;&lt;D xsi:type="xsd:double"&gt;12.287416&lt;/D&gt;&lt;/FQL&gt;&lt;FQL&gt;&lt;Q&gt;QAT^FG_PRICE_MAVG(0,,,,60)&lt;/Q&gt;&lt;R&gt;1&lt;/R&gt;&lt;C&gt;1&lt;/C&gt;&lt;D xsi:type="xsd:double"&gt;17.626698&lt;/D&gt;&lt;/FQL&gt;&lt;FQL&gt;&lt;Q&gt;EZA^FG_PRICE_MAVG(0,,,,60)&lt;/Q&gt;&lt;R&gt;1&lt;/R&gt;&lt;C&gt;1&lt;/C&gt;&lt;D xsi:type="xsd:double"&gt;46.167&lt;/D&gt;&lt;/FQL&gt;&lt;FQL&gt;&lt;Q&gt;EWT^FG_PRICE_MAVG(0,,,,60)&lt;/Q&gt;&lt;R&gt;1&lt;/R&gt;&lt;C&gt;1&lt;/C&gt;&lt;D xsi:type="xsd:double"&gt;52.955&lt;/D&gt;&lt;/FQL&gt;&lt;FQL&gt;&lt;Q&gt;EPHE^FG_PRICE_MAVG(0,,,,60)&lt;/Q&gt;&lt;R&gt;1&lt;/R&gt;&lt;C&gt;1&lt;/C&gt;&lt;D xsi:type="xsd:double"&gt;27.021584&lt;/D&gt;&lt;/FQL&gt;&lt;FQL&gt;&lt;Q&gt;KSA^P_PRICE(0)/P_PRICE_LOW_PR(0,,,,,,"PRICE","INTRA","52W")-1&lt;/Q&gt;&lt;R&gt;1&lt;/R&gt;&lt;C&gt;1&lt;/C&gt;&lt;D xsi:type="xsd:double"&gt;0.14250207&lt;/D&gt;&lt;/FQL&gt;&lt;FQL&gt;&lt;Q&gt;VNM^FMA_PCT_ABOVE_MAVG(200,0,,,,"PORTAGG")&lt;/Q&gt;&lt;R&gt;1&lt;/R&gt;&lt;C&gt;1&lt;/C&gt;&lt;D xsi:type="xsd:double"&gt;43.4782608695652&lt;/D&gt;&lt;/FQL&gt;&lt;FQL&gt;&lt;Q&gt;TUR^PERCENT_CHANGE(FMA_EPS(+1,0,,,,"PORTAGG","MEAN"),FMA_EPS(+1,-3AM,,,,"PORTAGG","MEAN"))&lt;/Q&gt;&lt;R&gt;1&lt;/R&gt;&lt;C&gt;1&lt;/C&gt;&lt;D xsi:type="xsd:double"&gt;-25.7508858436131&lt;/D&gt;&lt;/FQL&gt;&lt;FQL&gt;&lt;Q&gt;QAT^FG_TOTAL_RETURNC(0,-3AM)&lt;/Q&gt;&lt;R&gt;1&lt;/R&gt;&lt;C&gt;1&lt;/C&gt;&lt;D xsi:type="xsd:double"&gt;5.607474&lt;/D&gt;&lt;/FQL&gt;&lt;FQL&gt;&lt;Q&gt;INDA^P_PRICE(0)/P_PRICE_HIGH_PR(0,,,,,,"PRICE","INTRA","52W")&lt;/Q&gt;&lt;R&gt;1&lt;/R&gt;&lt;C&gt;1&lt;/C&gt;&lt;D xsi:type="xsd:double"&gt;0.96369135&lt;/D&gt;&lt;/FQL&gt;&lt;FQL&gt;&lt;Q&gt;EZA^FG_TOTAL_RETURNC(0,-12AM)&lt;/Q&gt;&lt;R&gt;1&lt;/R&gt;&lt;C&gt;1&lt;/C&gt;&lt;D xsi:type="xsd:double"&gt;41.086304&lt;/D&gt;&lt;/FQL&gt;&lt;FQL&gt;&lt;Q&gt;EWZ^PERCENT_CHANGE(FMA_EPS(+1,0,,,,"PORTAGG","MEAN"),FMA_EPS(+1,-1AM,,,,"PORTAGG","MEAN"))&lt;/Q&gt;&lt;R&gt;1&lt;/R&gt;&lt;C&gt;1&lt;/C&gt;&lt;D xsi:type="xsd:double"&gt;2.85918686836172&lt;/D&gt;&lt;/FQL&gt;&lt;FQL&gt;&lt;Q&gt;EWW^FG_TOTAL_RETURNC(0,-1AM)&lt;/Q&gt;&lt;R&gt;1&lt;/R&gt;&lt;C&gt;1&lt;/C&gt;&lt;D xsi:type="xsd:double"&gt;3.6503434&lt;/D&gt;&lt;/FQL&gt;&lt;FQL&gt;&lt;Q&gt;EWM^FG_TOTAL_RETURNC(0,-6AM)&lt;/Q&gt;&lt;R&gt;1&lt;/R&gt;&lt;C&gt;1&lt;/C&gt;&lt;D xsi:type="xsd:double"&gt;21.959257&lt;/D&gt;&lt;/FQL&gt;&lt;FQL&gt;&lt;Q&gt;EPOL^P_PRICE(0)/P_PRICE_LOW_PR(0,,,,,,"PRICE","INTRA","52W")-1&lt;/Q&gt;&lt;R&gt;1&lt;/R&gt;&lt;C&gt;1&lt;/C&gt;&lt;D xsi:type="xsd:double"&gt;0.40229416&lt;/D&gt;&lt;/FQL&gt;&lt;FQL&gt;&lt;Q&gt;EPHE^FMA_PCT_ABOVE_MAVG(200,0,,,,"PORTAGG")&lt;/Q&gt;&lt;R&gt;1&lt;/R&gt;&lt;C&gt;1&lt;/C&gt;&lt;D xsi:type="xsd:double"&gt;78.7878787878788&lt;/D&gt;&lt;/FQL&gt;&lt;FQL&gt;&lt;Q&gt;ECH^PERCENT_CHANGE(FMA_EPS(+1,0,,,,"PORTAGG","MEAN"),FMA_EPS(+1,-3AM,,,,"PORTAGG","MEAN"))&lt;/Q&gt;&lt;R&gt;1&lt;/R&gt;&lt;C&gt;1&lt;/C&gt;&lt;D xsi:type="xsd:double"&gt;6.13575798155945&lt;/D&gt;&lt;/FQL&gt;&lt;FQL&gt;&lt;Q&gt;EWJ^P_PRICE(0)/P_PRICE_LOW_PR(0,,,,,,"PRICE","INTRA","52W")-1&lt;/Q&gt;&lt;R&gt;1&lt;/R&gt;&lt;C&gt;1&lt;/C&gt;&lt;D xsi:type="xsd:double"&gt;0.24038458&lt;/D&gt;&lt;/FQL&gt;&lt;FQL&gt;&lt;Q&gt;SPY^PERCENT_CHANGE(FMA_EPS(+1,0,,,,"PORTAGG","MEAN"),FMA_EPS(+1,-3AM,,,,"PORTAGG","MEAN"))&lt;/Q&gt;&lt;R&gt;1&lt;/R&gt;&lt;C&gt;1&lt;/C&gt;&lt;D xsi:type="xsd:double"&gt;-1.23762309810854&lt;/D&gt;&lt;/FQL&gt;&lt;FQL&gt;&lt;Q&gt;SPY^FMA_COS_DOWN("EPS","1M",+1,NOW,,,"PORTAGG","MEANR")&lt;/Q&gt;&lt;R&gt;1&lt;/R&gt;&lt;C&gt;1&lt;/C&gt;&lt;D xsi:type="xsd:double"&gt;163&lt;/D&gt;&lt;/FQL&gt;&lt;FQL&gt;&lt;Q&gt;KSA^FMA_COS_UP("EPS","1M",+1,NOW,,,"PORTAGG","MEANR")&lt;/Q&gt;&lt;R&gt;1&lt;/R&gt;&lt;C&gt;1&lt;/C&gt;&lt;D xsi:type="xsd:double"&gt;31&lt;/D&gt;&lt;/FQL&gt;&lt;FQL&gt;&lt;Q&gt;MCHI^SIZE(FG_CONSTITUENTS)&lt;/Q&gt;&lt;R&gt;1&lt;/R&gt;&lt;C&gt;1&lt;/C&gt;&lt;D xsi:type="xsd:long"&gt;596&lt;/D&gt;&lt;/FQL&gt;&lt;FQL&gt;&lt;Q&gt;EWY^FMA_COS_DOWN("EPS","1M",+1,NOW,,,"PORTAGG","MEANR")&lt;/Q&gt;&lt;R&gt;1&lt;/R&gt;&lt;C&gt;1&lt;/C&gt;&lt;D xsi:type="xsd:double"&gt;34&lt;/D&gt;&lt;/FQL&gt;&lt;FQL&gt;&lt;Q&gt;EPOL^FMA_COS_UP("EPS","1M",+1,NOW,,,"PORTAGG","MEANR")&lt;/Q&gt;&lt;R&gt;1&lt;/R&gt;&lt;C&gt;1&lt;/C&gt;&lt;D xsi:type="xsd:double"&gt;12&lt;/D&gt;&lt;/FQL&gt;&lt;FQL&gt;&lt;Q&gt;TUR^FMA_RBICS_REV_CURRENT(30, LOC, "PORTAGG")&lt;/Q&gt;&lt;R&gt;1&lt;/R&gt;&lt;C&gt;1&lt;/C&gt;&lt;D xsi:type="xsd:double"&gt;22.2627339205507&lt;/D&gt;&lt;/FQL&gt;&lt;FQL&gt;&lt;Q&gt;ECH^FMA_RBICS_REV_CURRENT(30, LOC, "PORTAGG")&lt;/Q&gt;&lt;R&gt;1&lt;/R&gt;&lt;C&gt;1&lt;/C&gt;&lt;D xsi:type="xsd:double"&gt;35.1309906504413&lt;/D&gt;&lt;/FQL&gt;&lt;FQL&gt;&lt;Q&gt;EWM^FG_ROE(0)&lt;/Q&gt;&lt;R&gt;1&lt;/R&gt;&lt;C&gt;1&lt;/C&gt;&lt;D xsi:type="xsd:double"&gt;8.36169488680878&lt;/D&gt;&lt;/FQL&gt;&lt;FQL&gt;&lt;Q&gt;TRYZA10Y-FDS^FG_YIELD_NAME&lt;/Q&gt;&lt;R&gt;1&lt;/R&gt;&lt;C&gt;1&lt;/C&gt;&lt;D xsi:type="xsd:string"&gt;Treasury - South Africa Benchmark Bond 10Y&lt;/D&gt;&lt;/FQL&gt;&lt;FQL&gt;&lt;Q&gt;REFVNDISC-FDS^FG_YIELD(NOW,,,0)&lt;/Q&gt;&lt;R&gt;1&lt;/R&gt;&lt;C&gt;1&lt;/C&gt;&lt;D xsi:type="xsd:double"&gt;3&lt;/D&gt;&lt;/FQL&gt;&lt;FQL&gt;&lt;Q&gt;REFCNRMB-FDS^PROPER_NAME(0,,,"SECURITY","NAME")&lt;/Q&gt;&lt;R&gt;1&lt;/R&gt;&lt;C&gt;1&lt;/C&gt;&lt;D xsi:type="xsd:string"&gt;China Loan Prime Rate (LPR) - 1 Year&lt;/D&gt;&lt;/FQL&gt;&lt;FQL&gt;&lt;Q&gt;REFMXTON-FDS^(SUBARRAY(NOT_NA(NO_REPEAT_F(FG_YIELD(NOW,-10AY,D))),0,1)-SUBARRAY(NOT_NA(NO_REPEAT_F(FG_YIELD(NOW,-10AY,D))),1,1))*100&lt;/Q&gt;&lt;R&gt;1&lt;/R&gt;&lt;C&gt;1&lt;/C&gt;&lt;D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xsi:type="xsd:double"&gt;-25&lt;/D&gt;&lt;/FQL&gt;&lt;FQL&gt;&lt;Q&gt;REFPHRREPO-FDS^FG_YIELD(NOW,,,0)&lt;/Q&gt;&lt;R&gt;1&lt;/R&gt;&lt;C&gt;1&lt;/C&gt;&lt;D xsi:type="xsd:double"&gt;6.25&lt;/D&gt;&lt;/FQL&gt;&lt;FQL&gt;&lt;Q&gt;TRYAE10Y-FDS^PCTCHG(FG_YIELD(0,,,,"YTM"),FG_YIELD(-1AM,,,,"YTM"))&lt;/Q&gt;&lt;R&gt;1&lt;/R&gt;&lt;C&gt;1&lt;/C&gt;&lt;D xsi:type="xsd:double"&gt;-1.4358025&lt;/D&gt;&lt;/FQL&gt;&lt;FQL&gt;&lt;Q&gt;TRYBR10Y-FDS^PCTCHG(FG_YIELD(0,,,,"YTM"),FG_YIELD(-1AM,,,,"YTM"))&lt;/Q&gt;&lt;R&gt;1&lt;/R&gt;&lt;C&gt;1&lt;/C&gt;&lt;D xsi:type="xsd:double"&gt;1.6072197&lt;/D&gt;&lt;/FQL&gt;&lt;FQL&gt;&lt;Q&gt;TRYID10Y-FDS^PCTCHG(FG_YIELD(0,,,,"YTM"),FG_YIELD(-1AM,,,,"YTM"))&lt;/Q&gt;&lt;R&gt;1&lt;/R&gt;&lt;C&gt;1&lt;/C&gt;&lt;D xsi:type="xsd:double"&gt;-0.6789188&lt;/D&gt;&lt;/FQL&gt;&lt;FQL&gt;&lt;Q&gt;TRYTH10Y-FDS^FG_YIELD_NAME&lt;/Q&gt;&lt;R&gt;1&lt;/R&gt;&lt;C&gt;1&lt;/C&gt;&lt;D xsi:type="xsd:string"&gt;Thailand Benchmark Bond - 10 Year&lt;/D&gt;&lt;/FQL&gt;&lt;FQL&gt;&lt;Q&gt;TRYMX10Y-FDS^FG_YIELD_NAME&lt;/Q&gt;&lt;R&gt;1&lt;/R&gt;&lt;C&gt;1&lt;/C&gt;&lt;D xsi:type="xsd:string"&gt;Treasury - Mexico Benchmark Bond 10Y&lt;/D&gt;&lt;/FQL&gt;&lt;FQL&gt;&lt;Q&gt;TRYCN10Y-FDS^FG_YIELD_NAME&lt;/Q&gt;&lt;R&gt;1&lt;/R&gt;&lt;C&gt;1&lt;/C&gt;&lt;D xsi:type="xsd:string"&gt;Treasury - China Benchmark Bond 10Y&lt;/D&gt;&lt;/FQL&gt;&lt;FQL&gt;&lt;Q&gt;CC_PE^IMF_IFS_RCPI_Q(0)&lt;/Q&gt;&lt;R&gt;0&lt;/R&gt;&lt;C&gt;0&lt;/C&gt;&lt;/FQL&gt;&lt;FQL&gt;&lt;Q&gt;VGK^FMA_DIV_YLD(NTMA,NOW,NOW,M,"PORTAGG","MEANR")&lt;/Q&gt;&lt;R&gt;1&lt;/R&gt;&lt;C&gt;1&lt;/C&gt;&lt;D xsi:type="xsd:double"&gt;3.48209895975682&lt;/D&gt;&lt;/FQL&gt;&lt;FQL&gt;&lt;Q&gt;VNM^FMA_PE(LTM,0,,,"PORTAGG","MEANR")&lt;/Q&gt;&lt;R&gt;1&lt;/R&gt;&lt;C&gt;1&lt;/C&gt;&lt;D xsi:type="xsd:double"&gt;20.0593459733744&lt;/D&gt;&lt;/FQL&gt;&lt;FQL&gt;&lt;Q&gt;SET-BKK^FMA_EVAL_EBIT(LTMA,NOW,NOW,M,"PORTAGG","MEANR")&lt;/Q&gt;&lt;R&gt;1&lt;/R&gt;&lt;C&gt;1&lt;/C&gt;&lt;D xsi:type="xsd:double"&gt;18.3312800900418&lt;/D&gt;&lt;/FQL&gt;&lt;FQL&gt;&lt;Q&gt;MCHI^FG_FCF_YIELD_NTM(0)&lt;/Q&gt;&lt;R&gt;1&lt;/R&gt;&lt;C&gt;1&lt;/C&gt;&lt;D xsi:type="xsd:double"&gt;6.03712718730787&lt;/D&gt;&lt;/FQL&gt;&lt;FQL&gt;&lt;Q&gt;GREK^FMA_PE(NTMA,0,,,"PORTAGG","MEANR")&lt;/Q&gt;&lt;R&gt;1&lt;/R&gt;&lt;C&gt;1&lt;/C&gt;&lt;D xsi:type="xsd:double"&gt;6.86023036391221&lt;/D&gt;&lt;/FQL&gt;&lt;FQL&gt;&lt;Q&gt;EWZ^JULIAN(FMA_DIV_YLD(NTMA,NOW,NOW,M,"PORTAGG","MEANR").DATES)&lt;/Q&gt;&lt;R&gt;1&lt;/R&gt;&lt;C&gt;1&lt;/C&gt;&lt;D xsi:type="xsd:long"&gt;45565&lt;/D&gt;&lt;/FQL&gt;&lt;FQL&gt;&lt;Q&gt;EWT^FMA_EVAL_EBITDA(NTMA,0,,,"PORTAGG","MEANR")&lt;/Q&gt;&lt;R&gt;1&lt;/R&gt;&lt;C&gt;1&lt;/C&gt;&lt;D xsi:type="xsd:double"&gt;9.34391265553135&lt;/D&gt;&lt;/FQL&gt;&lt;FQL&gt;&lt;Q&gt;EPU^FMA_DIV_YLD(NTMA,NOW,NOW,M,"PORTAGG","MEANR")&lt;/Q&gt;&lt;R&gt;1&lt;/R&gt;&lt;C&gt;1&lt;/C&gt;&lt;D xsi:type="xsd:double"&gt;3.73809976580406&lt;/D&gt;&lt;/FQL&gt;&lt;FQL&gt;&lt;Q&gt;EPHE^FMA_PE(LTM,0,,,"PORTAGG","MEANR")&lt;/Q&gt;&lt;R&gt;1&lt;/R&gt;&lt;C&gt;1&lt;/C&gt;&lt;D xsi:type="xsd:double"&gt;11.9888167510366&lt;/D&gt;&lt;/FQL&gt;&lt;FQL&gt;&lt;Q&gt;CNYA^FMA_EVAL_EBIT(LTMA,NOW,NOW,M,"PORTAGG","MEANR")&lt;/Q&gt;&lt;R&gt;1&lt;/R&gt;&lt;C&gt;1&lt;/C&gt;&lt;D xsi:type="xsd:double"&gt;17.8937133110752&lt;/D&gt;&lt;/FQL&gt;&lt;FQL&gt;&lt;Q&gt;GREK^FMA_ROE(NTMA,-20AY,NOW,FY,"PORTAGG","MEANR")&lt;/Q&gt;&lt;R&gt;20&lt;/R&gt;&lt;C&gt;1&lt;/C&gt;&lt;D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xsi:type="xsd:string"&gt;@NA&lt;/D&gt;&lt;/FQL&gt;&lt;FQL&gt;&lt;Q&gt;CAGDPY@PE^EE_ACTUAL_ANNUAL(MED,+1)&lt;/Q&gt;&lt;R&gt;1&lt;/R&gt;&lt;C&gt;1&lt;/C&gt;&lt;D</t>
        </r>
      </text>
    </comment>
    <comment ref="A4" authorId="0" shapeId="0" xr:uid="{027AA455-11EA-4506-8B6C-ADD37383E86B}">
      <text>
        <r>
          <rPr>
            <b/>
            <sz val="9"/>
            <color indexed="81"/>
            <rFont val="Tahoma"/>
            <charset val="1"/>
          </rPr>
          <t xml:space="preserve"> xsi:type="xsd:double"&gt;0.9&lt;/D&gt;&lt;/FQL&gt;&lt;FQL&gt;&lt;Q&gt;USDSAR^FG_PRICE_CHANGE(0,-6AM)&lt;/Q&gt;&lt;R&gt;1&lt;/R&gt;&lt;C&gt;1&lt;/C&gt;&lt;D xsi:type="xsd:double"&gt;0.08665323&lt;/D&gt;&lt;/FQL&gt;&lt;FQL&gt;&lt;Q&gt;USDCNH^FG_COMPANY_NAME&lt;/Q&gt;&lt;R&gt;1&lt;/R&gt;&lt;C&gt;1&lt;/C&gt;&lt;D xsi:type="xsd:string"&gt;Chinese Offshore Renminbi per U.S. Dollar&lt;/D&gt;&lt;/FQL&gt;&lt;FQL&gt;&lt;Q&gt;USDKRW^FG_PRICE_CHANGE(0,-6AM)&lt;/Q&gt;&lt;R&gt;1&lt;/R&gt;&lt;C&gt;1&lt;/C&gt;&lt;D xsi:type="xsd:double"&gt;-2.1870494&lt;/D&gt;&lt;/FQL&gt;&lt;FQL&gt;&lt;Q&gt;USDPEN^FG_PRICE(0)&lt;/Q&gt;&lt;R&gt;1&lt;/R&gt;&lt;C&gt;1&lt;/C&gt;&lt;D xsi:type="xsd:double"&gt;3.732&lt;/D&gt;&lt;/FQL&gt;&lt;FQL&gt;&lt;Q&gt;USDCNH^STD(FG_PRICE_CHANGE(0,-1AY,AM))&lt;/Q&gt;&lt;R&gt;1&lt;/R&gt;&lt;C&gt;1&lt;/C&gt;&lt;D xsi:type="xsd:double"&gt;1.0075417532906&lt;/D&gt;&lt;/FQL&gt;&lt;FQL&gt;&lt;Q&gt;MCHI^P_PRICE_RETURNS_PR('52W',2,-10AY,0,AM)&lt;/Q&gt;&lt;R&gt;121&lt;/R&gt;&lt;C&gt;1&lt;/C&gt;&lt;D xsi:type="xsd:double"&gt;3.166902&lt;/D&gt;&lt;D xsi:type="xsd:double"&gt;5.5476665&lt;/D&gt;&lt;D xsi:type="xsd:double"&gt;2.6549935&lt;/D&gt;&lt;D xsi:type="xsd:double"&gt;10.11188&lt;/D&gt;&lt;D xsi:type="xsd:double"&gt;24.2509&lt;/D&gt;&lt;D xsi:type="xsd:double"&gt;18.98328&lt;/D&gt;&lt;D xsi:type="xsd:double"&gt;26.43379&lt;/D&gt;&lt;D xsi:type="xsd:double"&gt;47.714554&lt;/D&gt;&lt;D xsi:type="xsd:double"&gt;33.800827&lt;/D&gt;&lt;D xsi:type="xsd:double"&gt;19.920135&lt;/D&gt;&lt;D xsi:type="xsd:double"&gt;0.58773756&lt;/D&gt;&lt;D xsi:type="xsd:double"&gt;-15.834713&lt;/D&gt;&lt;D xsi:type="xsd:double"&gt;0.8107066&lt;/D&gt;&lt;D xsi:type="xsd:double"&gt;-0.23469329&lt;/D&gt;&lt;D xsi:type="xsd:double"&gt;-4.1758595&lt;/D&gt;&lt;D xsi:type="xsd:double"&gt;-8.991909&lt;/D&gt;&lt;D xsi:type="xsd:double"&gt;-24.669409&lt;/D&gt;&lt;D xsi:type="xsd:double"&gt;-20.561546&lt;/D&gt;&lt;D xsi:type="xsd:double"&gt;-21.650135&lt;/D&gt;&lt;D xsi:type="xsd:double"&gt;-33.405624&lt;/D&gt;&lt;D xsi:type="xsd:double"&gt;-29.131048&lt;/D&gt;&lt;D xsi:type="xsd:double"&gt;-21.61743&lt;/D&gt;&lt;D xsi:type="xsd:double"&gt;-8.956742&lt;/D&gt;&lt;D xsi:type="xsd:double"&gt;14.864016&lt;/D&gt;&lt;D xsi:type="xsd:double"&gt;8.307802&lt;/D&gt;&lt;D xsi:type="xsd:double"&gt;-1.2593031&lt;/D&gt;&lt;D xsi:type="xsd:double"&gt;0.66622496&lt;/D&gt;&lt;D xsi:type="xsd:double"&gt;0.72580576&lt;/D&gt;&lt;D xsi:type="xsd:double"&gt;25.72466&lt;/D&gt;&lt;D xsi:type="xsd:double"&gt;22.718107&lt;/D&gt;&lt;D xsi:type="xsd:double"&gt;20.889843&lt;/D&gt;&lt;D xsi:type="xsd:double"&gt;26.464617&lt;/D&gt;&lt;D xsi:type="xsd:double"&gt;31.4803&lt;/D&gt;&lt;D xsi:type="xsd:double"&gt;30.586601&lt;/D&gt;&lt;D xsi:type="xsd:double"&gt;37.00317&lt;/D&gt;&lt;D xsi:type="xsd:double"&gt;33.640335&lt;/D&gt;&lt;D xsi:type="xsd:double"&gt;35.367264&lt;/D&gt;&lt;D xsi:type="xsd:double"&gt;44.255722&lt;/D&gt;&lt;D xsi:type="xsd:double"&gt;43.178143&lt;/D&gt;&lt;D xsi:type="xsd:double"&gt;60.29482&lt;/D&gt;&lt;D xsi:type="xsd:double"&gt;54.77264&lt;/D&gt;&lt;D xsi:type="xsd:double"&gt;44.79183&lt;/D&gt;&lt;D xsi:type="xsd:double"&gt;36.363125&lt;/D&gt;&lt;D xsi:type="xsd:double"&gt;32.21514&lt;/D&gt;&lt;D xsi:type="xsd:double"&gt;30.493164&lt;/D&gt;&lt;D xsi:type="xsd:double"&gt;17.50723&lt;/D&gt;&lt;D xsi:type="xsd:double"&gt;5.814719&lt;/D&gt;&lt;D xsi:type="xsd:double"&gt;-0.29889345&lt;/D&gt;&lt;D xsi:type="xsd:double"&gt;-8.7304535&lt;/D&gt;&lt;D xsi:type="xsd:double"&gt;-13.314486&lt;/D&gt;&lt;D xsi:type="xsd:double"&gt;-8.780032&lt;/D&gt;&lt;D xsi:type="xsd:double"&gt;-25.748259&lt;/D&gt;&lt;D xsi:type="xsd:double"&gt;-18.200314&lt;/D&gt;&lt;D xsi:type="xsd:double"&gt;-9.979015&lt;/D&gt;&lt;D xsi:type="xsd:double"&gt;-4.559934&lt;/D&gt;&lt;D xsi:type="xsd:double"&gt;-1.4807701&lt;/D&gt;&lt;D xsi:type="xsd:double"&gt;-19.155014&lt;/D&gt;&lt;D xsi:type="xsd:double"&gt;-3.4164608&lt;/D&gt;&lt;D xsi:type="xsd:double"&gt;-8.005178&lt;/D&gt;&lt;D xsi:type="xsd:double"&gt;-5.924058&lt;/D&gt;&lt;D xsi:type="xsd:double"&gt;-0.9784341&lt;/D&gt;&lt;D xsi:type="xsd:double"&gt;7.7753544&lt;/D&gt;&lt;D xsi:type="xsd:double"&gt;2.73242&lt;/D&gt;&lt;D xsi:type="xsd:double"&gt;29.42183&lt;/D&gt;&lt;D xsi:type="xsd:double"&gt;5.0421476&lt;/D&gt;&lt;D xsi:type="xsd:double"&gt;3.8849235&lt;/D&gt;&lt;D xsi:type="xsd:double"&gt;-10.170221&lt;/D&gt;&lt;D xsi:type="xsd:double"&gt;-7.5995684&lt;/D&gt;&lt;D xsi:type="xsd:double"&gt;17.33986&lt;/D&gt;&lt;D xsi:type="xsd:double"&gt;14.048088&lt;/D&gt;&lt;D xsi:type="xsd:double"&gt;31.93835&lt;/D&gt;&lt;D xsi:type="xsd:double"&gt;35.163723&lt;/D&gt;&lt;D xsi:type="xsd:double"&gt;34.389614&lt;/D&gt;&lt;D xsi:type="xsd:double"&gt;33.082474&lt;/D&gt;&lt;D xsi:type="xsd:double"&gt;38.131226&lt;/D&gt;&lt;D xsi:type="xsd:double"&gt;27.783823&lt;/D&gt;&lt;D xsi:type="xsd:double"&gt;52.288986&lt;/D&gt;&lt;D xsi:type="xsd:double"&gt;41.353416&lt;/D&gt;&lt;D xsi:type="xsd:double"&gt;51.909004&lt;/D&gt;&lt;D xsi:type="xsd:double"&gt;43.36245&lt;/D&gt;&lt;D xsi:type="xsd:double"&gt;28.94224&lt;/D&gt;&lt;D xsi:type="xsd:double"&gt;19.234419&lt;/D&gt;&lt;D xsi:type="xsd:double"&gt;-1.1862874&lt;/D&gt;&lt;D xsi:type="xsd:double"&gt;-3.0369937&lt;/D&gt;&lt;D xsi:type="xsd:double"&gt;-9.779161&lt;/D&gt;&lt;D xsi:type="xsd:double"&gt;-10.664976&lt;/D&gt;&lt;D xsi:type="xsd:double"&gt;-21.049606&lt;/D&gt;&lt;D xsi:type="xsd:double"&gt;-21.745258&lt;/D&gt;&lt;D xsi:type="xsd:double"&gt;-31.780117&lt;/D&gt;&lt;D xsi:type="xsd:double"&gt;-34.658306&lt;/D&gt;&lt;D xsi:type="xsd:double"&gt;-33.33824&lt;/D&gt;&lt;D xsi:type="xsd:double"&gt;-36.61102&lt;/D&gt;&lt;D xsi:type="xsd:double"&gt;-36.094814&lt;/D&gt;&lt;D xsi:type="xsd:double"&gt;-30.814028&lt;/D&gt;&lt;D xsi:type="xsd:double"&gt;-30.074608&lt;/D&gt;&lt;D xsi:type="xsd:double"&gt;-32.080215&lt;/D&gt;&lt;D xsi:type="xsd:double"&gt;-35.143013&lt;/D&gt;&lt;D xsi:type="xsd:double"&gt;-44.297062&lt;/D&gt;&lt;D xsi:type="xsd:double"&gt;-25.487429&lt;/D&gt;&lt;D xsi:type="xsd:double"&gt;-20.125425&lt;/D&gt;&lt;D xsi:type="xsd:double"&gt;-13.541073&lt;/D&gt;&lt;D xsi:type="xsd:double"&gt;-8.955794&lt;/D&gt;&lt;D xsi:type="xsd:double"&gt;-7.0040884&lt;/D&gt;&lt;D xsi:type="xsd:double"&gt;-7.408327&lt;/D&gt;&lt;D xsi:type="xsd:double"&gt;-11.865007&lt;/D&gt;&lt;D xsi:type="xsd:double"&gt;-16.561634&lt;/D&gt;&lt;D xsi:type="xsd:double"&gt;0.785017&lt;/D&gt;&lt;D xsi:type="xsd:double"&gt;-4.4820666&lt;/D&gt;&lt;D xsi:type="xsd:double"&gt;1.1087179&lt;/D&gt;&lt;D xsi:type="xsd:double"&gt;16.818523&lt;/D&gt;&lt;D xsi:type="xsd:double"&gt;-7.022214&lt;/D&gt;&lt;D xsi:type="xsd:double"&gt;-15.123582&lt;/D&gt;&lt;D xsi:type="xsd:double"&gt;-30.699598&lt;/D&gt;&lt;D xsi:type="xsd:double"&gt;-17.480677&lt;/D&gt;&lt;D xsi:type="xsd:double"&gt;-16.205555&lt;/D&gt;&lt;D xsi:type="xsd:double"&gt;-0.49241185&lt;/D&gt;&lt;D xsi:type="xsd:double"&gt;0.006520748&lt;/D&gt;&lt;D xsi:type="xsd:double"&gt;-1.7740905&lt;/D&gt;&lt;D xsi:type="xsd:double"&gt;-11.145043&lt;/D&gt;&lt;D xsi:type="xsd:double"&gt;-7.251048&lt;/D&gt;&lt;D xsi:type="xsd:double"&gt;34.066868&lt;/D&gt;&lt;/FQL&gt;&lt;FQL&gt;&lt;Q&gt;UAE^FG_TOTAL_RETURNC(-10AY,0,AM)&lt;/Q&gt;&lt;R&gt;121&lt;/R&gt;&lt;C&gt;1&lt;/C&gt;&lt;D xsi:type="xsd:double"&gt;-4.084057&lt;/D&gt;&lt;D xsi:type="xsd:double"&gt;-7.3584137&lt;/D&gt;&lt;D xsi:type="xsd:double"&gt;-4.1053114&lt;/D&gt;&lt;D xsi:type="xsd:double"&gt;-10.361844&lt;/D&gt;&lt;D xsi:type="xsd:double"&gt;3.5600424&lt;/D&gt;&lt;D xsi:type="xsd:double"&gt;-0.9897351&lt;/D&gt;&lt;D xsi:type="xsd:double"&gt;-2.3204625&lt;/D&gt;&lt;D xsi:type="xsd:double"&gt;15.4667015&lt;/D&gt;&lt;D xsi:type="xsd:double"&gt;-5.7962&lt;/D&gt;&lt;D xsi:type="xsd:double"&gt;0.85213184&lt;/D&gt;&lt;D xsi:type="xsd:double"&gt;1.0437369&lt;/D&gt;&lt;D xsi:type="xsd:double"&gt;-12.420064&lt;/D&gt;&lt;D xsi:type="xsd:double"&gt;-0.028085709&lt;/D&gt;&lt;D xsi:type="xsd:double"&gt;-3.3707798&lt;/D&gt;&lt;D xsi:type="xsd:double"&gt;-10.581398&lt;/D&gt;&lt;D xsi:type="xsd:double"&gt;3.2025814&lt;/D&gt;&lt;D xsi:type="xsd:double"&gt;-6.072104&lt;/D&gt;&lt;D xsi:type="xsd:double"&gt;10.976421&lt;/D&gt;&lt;D xsi:type="xsd:double"&gt;2.2002459&lt;/D&gt;&lt;D xsi:type="xsd:double"&gt;-1.2029052&lt;/D&gt;&lt;D xsi:type="xsd:double"&gt;-2.3137033&lt;/D&gt;&lt;D xsi:type="xsd:double"&gt;6.2384605&lt;/D&gt;&lt;D xsi:type="xsd:double"&gt;2.2235632&lt;/D&gt;&lt;D xsi:type="xsd:double"&gt;0.32334328&lt;/D&gt;&lt;D xsi:type="xsd:double"&gt;-2.2560835&lt;/D&gt;&lt;D xsi:type="xsd:double"&gt;-4.276979&lt;/D&gt;&lt;D xsi:type="xsd:double"&gt;0.6225467&lt;/D&gt;&lt;D xsi:type="xsd:double"&gt;7.176864&lt;/D&gt;&lt;D xsi:type="xsd:double"&gt;-0.9970665&lt;/D&gt;&lt;D xsi:type="xsd:double"&gt;0.5337715&lt;/D&gt;&lt;D xsi:type="xsd:double"&gt;0.29404163&lt;/D&gt;&lt;D xsi:type="xsd:double"&gt;-1.1950612&lt;/D&gt;&lt;D xsi:type="xsd:double"&gt;2.101493&lt;/D&gt;&lt;D xsi:type="xsd:double"&gt;1.5947104&lt;/D&gt;&lt;D xsi:type="xsd:double"&gt;5.771494&lt;/D&gt;&lt;D xsi:type="xsd:double"&gt;-0.6681442&lt;/D&gt;&lt;D xsi:type="xsd:double"&gt;-1.681608&lt;/D&gt;&lt;D xsi:type="xsd:double"&gt;1.2257576&lt;/D&gt;&lt;D xsi:type="xsd:double"&gt;-6.7868233&lt;/D&gt;&lt;D xsi:type="xsd:double"&gt;5.206442&lt;/D&gt;&lt;D xsi:type="xsd:double"&gt;0.3114462&lt;/D&gt;&lt;D xsi:type="xsd:double"&gt;-4.205078&lt;/D&gt;&lt;D xsi:type="xsd:double"&gt;-0.48105717&lt;/D&gt;&lt;D xsi:type="xsd:double"&gt;-1.087606&lt;/D&gt;&lt;D xsi:type="xsd:double"&gt;-0.1832664&lt;/D&gt;&lt;D xsi:type="xsd:double"&gt;-3.46995&lt;/D&gt;&lt;D xsi:type="xsd:double"&gt;5.360687&lt;/D&gt;&lt;D xsi:type="xsd:double"&gt;-2.3241222&lt;/D&gt;&lt;D xsi:type="xsd:double"&gt;-1.5427709&lt;/D&gt;&lt;D xsi:type="xsd:double"&gt;-0.39255023&lt;/D&gt;&lt;D xsi:type="xsd:double"&gt;-3.803277&lt;/D&gt;&lt;D xsi:type="xsd:double"&gt;-4.0601673&lt;/D&gt;&lt;D xsi:type="xsd:double"&gt;1.3571382&lt;/D&gt;&lt;D xsi:type="xsd:double"&gt;3.4531355&lt;/D&gt;&lt;D xsi:type="xsd:double"&gt;0.68119764&lt;/D&gt;&lt;D xsi:type="xsd:double"&gt;3.8565636&lt;/D&gt;&lt;D xsi:type="xsd:double"&gt;-8.013034&lt;/D&gt;&lt;D xsi:type="xsd:double"&gt;-0.120806694&lt;/D&gt;&lt;D xsi:type="xsd:double"&gt;3.3431292&lt;/D&gt;&lt;D xsi:type="xsd:double"&gt;-0.8176327&lt;/D&gt;&lt;D xsi:type="xsd:double"&gt;-4.1577044&lt;/D&gt;&lt;D xsi:type="xsd:double"&gt;4.936421&lt;/D&gt;&lt;D xsi:type="xsd:double"&gt;-3.7776172&lt;/D&gt;&lt;D xsi:type="xsd:double"&gt;-0.9629667&lt;/D&gt;&lt;D xsi:type="xsd:double"&gt;-2.1690369&lt;/D&gt;&lt;D xsi:type="xsd:double"&gt;-7.874614&lt;/D&gt;&lt;D xsi:type="xsd:double"&gt;-24.232365&lt;/D&gt;&lt;D xsi:type="xsd:double"&gt;12.924433&lt;/D&gt;&lt;D xsi:type="xsd:double"&gt;1.794374&lt;/D&gt;&lt;D xsi:type="xsd:double"&gt;1.5138865&lt;/D&gt;&lt;D xsi:type="xsd:double"&gt;3.7623644&lt;/D&gt;&lt;D xsi:type="xsd:double"&gt;3.8645148&lt;/D&gt;&lt;D xsi:type="xsd:double"&gt;-3.5369813&lt;/D&gt;&lt;D xsi:type="xsd:double"&gt;0.47619343&lt;/D&gt;&lt;D xsi:type="xsd:double"&gt;11.848343&lt;/D&gt;&lt;D xsi:type="xsd:double"&gt;0.06235838&lt;/D&gt;&lt;D xsi:type="xsd:double"&gt;13.474571&lt;/D&gt;&lt;D xsi:type="xsd:double"&gt;-2.837938&lt;/D&gt;&lt;D xsi:type="xsd:double"&gt;3.766334&lt;/D&gt;&lt;D xsi:type="xsd:double"&gt;1.5555501&lt;/D&gt;&lt;D xsi:type="xsd:double"&gt;8.061266&lt;/D&gt;&lt;D xsi:type="xsd:double"&gt;-0.29872656&lt;/D&gt;&lt;D xsi:type="xsd:double"&gt;0.14015436&lt;/D&gt;&lt;D xsi:type="xsd:double"&gt;4.198742&lt;/D&gt;&lt;D xsi:type="xsd:double"&gt;-0.6380141&lt;/D&gt;&lt;D xsi:type="xsd:double"&gt;4.4271708&lt;/D&gt;&lt;D xsi:type="xsd:double"&gt;6.473136&lt;/D&gt;&lt;D xsi:type="xsd:double"&gt;1.8968582&lt;/D&gt;&lt;D xsi:type="xsd:double"&gt;-0.060641766&lt;/D&gt;&lt;D xsi:type="xsd:double"&gt;11.529123&lt;/D&gt;&lt;D xsi:type="xsd:double"&gt;3.5277605&lt;/D&gt;&lt;D xsi:type="xsd:double"&gt;-1.6207397&lt;/D&gt;&lt;D xsi:type="xsd:double"&gt;-8.333331&lt;/D&gt;&lt;D xsi:type="xsd:double"&gt;-7.685292&lt;/D&gt;&lt;D xsi:type="xsd:double"&gt;6.3912153&lt;/D&gt;&lt;D xsi:type="xsd:double"&gt;-3.3373713&lt;/D&gt;&lt;D xsi:type="xsd:double"&gt;-3.640926&lt;/D&gt;&lt;D xsi:type="xsd:double"&gt;0&lt;/D&gt;&lt;D xsi:type="xsd:double"&gt;1.4332175&lt;/D&gt;&lt;D xsi:type="xsd:double"&gt;-2.8713763&lt;/D&gt;&lt;D xsi:type="xsd:double"&gt;-2.3194194&lt;/D&gt;&lt;D xsi:type="xsd:double"&gt;0.06784201&lt;/D&gt;&lt;D xsi:type="xsd:double"&gt;-2.6779711&lt;/D&gt;&lt;D xsi:type="xsd:double"&gt;5.398822&lt;/D&gt;&lt;D xsi:type="xsd:double"&gt;-2.2471905&lt;/D&gt;&lt;D xsi:type="xsd:double"&gt;1.0546684&lt;/D&gt;&lt;D xsi:type="xsd:double"&gt;5.2233696&lt;/D&gt;&lt;D xsi:type="xsd:double"&gt;-1.2410223&lt;/D&gt;&lt;D xsi:type="xsd:double"&gt;2.9100537&lt;/D&gt;&lt;D xsi:type="xsd:double"&gt;-6.4910054&lt;/D&gt;&lt;D xsi:type="xsd:double"&gt;1.580751&lt;/D&gt;&lt;D xsi:type="xsd:double"&gt;0.92549324&lt;/D&gt;&lt;D xsi:type="xsd:double"&gt;-0.67476034&lt;/D&gt;&lt;D xsi:type="xsd:double"&gt;-0.13587475&lt;/D&gt;&lt;D xsi:type="xsd:double"&gt;1.6326547&lt;/D&gt;&lt;D xsi:type="xsd:double"&gt;-2.409637&lt;/D&gt;&lt;D xsi:type="xsd:double"&gt;-5.761319&lt;/D&gt;&lt;D xsi:type="xsd:double"&gt;4.6935916&lt;/D&gt;&lt;D xsi:type="xsd:double"&gt;3.3959508&lt;/D&gt;&lt;D xsi:type="xsd:double"&gt;5.520618&lt;/D&gt;&lt;D xsi:type="xsd:double"&gt;-3.1125844&lt;/D&gt;&lt;/FQL&gt;&lt;FQL&gt;&lt;Q&gt;EPU^FMA_DIV_YLD(NTMA,-10AY,0,AM,"PORTAGG","MEANR")&lt;/Q&gt;&lt;R&gt;121&lt;/R&gt;&lt;C&gt;1&lt;/C&gt;&lt;D xsi:type="xsd:double"&gt;2.27479972547513&lt;/D&gt;&lt;D xsi:type="xsd:double"&gt;2.23681952284976&lt;/D&gt;&lt;D xsi:type="xsd:double"&gt;2.01810595642865&lt;/D&gt;&lt;D xsi:type="xsd:double"&gt;2.1362845338949&lt;/D&gt;&lt;D xsi:type="xsd:double"&gt;2.20373929262001&lt;/D&gt;&lt;D xsi:type="xsd:double"&gt;2.22899386108701&lt;/D&gt;&lt;D xsi:type="xsd:double"&gt;2.37263537347733&lt;/D&gt;&lt;D xsi:type="xsd:double"&gt;1.87215245329886&lt;/D&gt;&lt;D xsi:type="xsd:double"&gt;1.88917297317395&lt;/D&gt;&lt;D xsi:type="xsd:double"&gt;1.99453272198696&lt;/D&gt;&lt;D xsi:type="xsd:double"&gt;2.09911112225541&lt;/D&gt;&lt;D xsi:type="xsd:double"&gt;2.37305077077584&lt;/D&gt;&lt;D xsi:type="xsd:double"&gt;2.50666166930727&lt;/D&gt;&lt;D xsi:type="xsd:double"&gt;2.4556068840758&lt;/D&gt;&lt;D xsi:type="xsd:double"&gt;2.42271233243705&lt;/D&gt;&lt;D xsi:type="xsd:double"&gt;2.68790833554389&lt;/D&gt;&lt;D xsi:type="xsd:double"&gt;2.72224305947007&lt;/D&gt;&lt;D xsi:type="xsd:double"&gt;2.21850498286196&lt;/D&gt;&lt;D xsi:type="xsd:double"&gt;2.12432212615034&lt;/D&gt;&lt;D xsi:type="xsd:double"&gt;1.7110663337837&lt;/D&gt;&lt;D xsi:type="xsd:double"&gt;1.88372295716988&lt;/D&gt;&lt;D xsi:type="xsd:double"&gt;1.78395182041684&lt;/D&gt;&lt;D xsi:type="xsd:double"&gt;1.60049216932792&lt;/D&gt;&lt;D xsi:type="xsd:double"&gt;1.4400715239378&lt;/D&gt;&lt;D xsi:type="xsd:double"&gt;1.54596246576466&lt;/D&gt;&lt;D xsi:type="xsd:double"&gt;1.7511143338773&lt;/D&gt;&lt;D xsi:type="xsd:double"&gt;1.98121855254127&lt;/D&gt;&lt;D xsi:type="xsd:double"&gt;2.26602562870778&lt;/D&gt;&lt;D xsi:type="xsd:double"&gt;1.96553199715112&lt;/D&gt;&lt;D xsi:type="xsd:double"&gt;1.99106641096681&lt;/D&gt;&lt;D xsi:type="xsd:double"&gt;2.10742487555512&lt;/D&gt;&lt;D xsi:type="xsd:double"&gt;2.02260793627692&lt;/D&gt;&lt;D xsi:type="xsd:double"&gt;2.28189549375542&lt;/D&gt;&lt;D xsi:type="xsd:double"&gt;2.28176630368352&lt;/D&gt;&lt;D xsi:type="xsd:double"&gt;2.28849509911475&lt;/D&gt;&lt;D xsi:type="xsd:double"&gt;2.02633958431685&lt;/D&gt;&lt;D xsi:type="xsd:double"&gt;2.24603254455154&lt;/D&gt;&lt;D xsi:type="xsd:double"&gt;2.25502290873593&lt;/D&gt;&lt;D xsi:type="xsd:double"&gt;2.72049859133368&lt;/D&gt;&lt;D xsi:type="xsd:double"&gt;2.64299632482708&lt;/D&gt;&lt;D xsi:type="xsd:double"&gt;2.50554115404332&lt;/D&gt;&lt;D xsi:type="xsd:double"&gt;2.32799203186567&lt;/D&gt;&lt;D xsi:type="xsd:double"&gt;2.11942003863083&lt;/D&gt;&lt;D xsi:type="xsd:double"&gt;2.11136194432115&lt;/D&gt;&lt;D xsi:type="xsd:double"&gt;4.71604367663624&lt;/D&gt;&lt;D xsi:type="xsd:double"&gt;2.06695961129914&lt;/D&gt;&lt;D xsi:type="xsd:double"&gt;4.23374181721607&lt;/D&gt;&lt;D xsi:type="xsd:double"&gt;2.49298035696572&lt;/D&gt;&lt;D xsi:type="xsd:double"&gt;2.2838038217857&lt;/D&gt;&lt;D xsi:type="xsd:double"&gt;2.51663320185564&lt;/D&gt;&lt;D xsi:type="xsd:double"&gt;2.25068347715741&lt;/D&gt;&lt;D xsi:type="xsd:double"&gt;2.45499457446524&lt;/D&gt;&lt;D xsi:type="xsd:double"&gt;2.07166220070989&lt;/D&gt;&lt;D xsi:type="xsd:double"&gt;2.21908445341994&lt;/D&gt;&lt;D xsi:type="xsd:double"&gt;2.24819021632873&lt;/D&gt;&lt;D xsi:type="xsd:double"&gt;2.50195112764969&lt;/D&gt;&lt;D xsi:type="xsd:double"&gt;2.73573267735226&lt;/D&gt;&lt;D xsi:type="xsd:double"&gt;2.66104141393855&lt;/D&gt;&lt;D xsi:type="xsd:double"&gt;2.88804417859842&lt;/D&gt;&lt;D xsi:type="xsd:double"&gt;2.94437366262763&lt;/D&gt;&lt;D xsi:type="xsd:double"&gt;3.13195644143156&lt;/D&gt;&lt;D xsi:type="xsd:double"&gt;2.91862359094267&lt;/D&gt;&lt;D xsi:type="xsd:double"&gt;2.84134766594331&lt;/D&gt;&lt;D xsi:type="xsd:double"&gt;2.57665174859263&lt;/D&gt;&lt;D xsi:type="xsd:double"&gt;2.90967196454645&lt;/D&gt;&lt;D xsi:type="xsd:double"&gt;3.23856720331678&lt;/D&gt;&lt;D xsi:type="xsd:double"&gt;4.59737788184931&lt;/D&gt;&lt;D xsi:type="xsd:double"&gt;3.43245410413474&lt;/D&gt;&lt;D xsi:type="xsd:double"&gt;3.23805873309417&lt;/D&gt;&lt;D xsi:type="xsd:double"&gt;3.15020185676389&lt;/D&gt;&lt;D xsi:type="xsd:double"&gt;2.86617841465769&lt;/D&gt;&lt;D xsi:type="xsd:double"&gt;2.64876363201712&lt;/D&gt;&lt;D xsi:type="xsd:double"&gt;2.67213504454837&lt;/D&gt;&lt;D xsi:type="xsd:double"&gt;2.47227790696248&lt;/D&gt;&lt;D xsi:type="xsd:double"&gt;1.81971508244711&lt;/D&gt;&lt;D xsi:type="xsd:double"&gt;1.64782216938326&lt;/D&gt;&lt;D xsi:type="xsd:double"&gt;1.66812290205593&lt;/D&gt;&lt;D xsi:type="xsd:double"&gt;1.78911833601503&lt;/D&gt;&lt;D xsi:type="xsd:double"&gt;2.14004642284943&lt;/D&gt;&lt;D xsi:type="xsd:double"&gt;2.42555721449166&lt;/D&gt;&lt;D xsi:type="xsd:double"&gt;2.49345117653865&lt;/D&gt;&lt;D xsi:type="xsd:double"&gt;2.83604958567804&lt;/D&gt;&lt;D xsi:type="xsd:double"&gt;3.34205642716905&lt;/D&gt;&lt;D xsi:type="xsd:double"&gt;3.51840687103647&lt;/D&gt;&lt;D xsi:type="xsd:double"&gt;3.66827415017654&lt;/D&gt;&lt;D xsi:type="xsd:double"&gt;3.68026109800592&lt;/D&gt;&lt;D xsi:type="xsd:double"&gt;4.01999997626662&lt;/D&gt;&lt;D xsi:type="xsd:double"&gt;4.10730344431733&lt;/D&gt;&lt;D xsi:type="xsd:double"&gt;3.86937993469216&lt;/D&gt;&lt;D xsi:type="xsd:double"&gt;3.27635892174316&lt;/D&gt;&lt;D xsi:type="xsd:double"&gt;3.57026224851667&lt;/D&gt;&lt;D xsi:type="xsd:double"&gt;4.27017224919627&lt;/D&gt;&lt;D xsi:type="xsd:double"&gt;4.58912560976804&lt;/D&gt;&lt;D xsi:type="xsd:double"&gt;5.14275602316821&lt;/D&gt;&lt;D xsi:type="xsd:double"&gt;5.45963042017575&lt;/D&gt;&lt;D xsi:type="xsd:double"&gt;5.19793538004922&lt;/D&gt;&lt;D xsi:type="xsd:double"&gt;5.11934697758657&lt;/D&gt;&lt;D xsi:type="xsd:double"&gt;4.4639802357804&lt;/D&gt;&lt;D xsi:type="xsd:double"&gt;3.68110416551323&lt;/D&gt;&lt;D xsi:type="xsd:double"&gt;3.79723892821952&lt;/D&gt;&lt;D xsi:type="xsd:double"&gt;3.83924615768347&lt;/D&gt;&lt;D xsi:type="xsd:double"&gt;4.3513116144074&lt;/D&gt;&lt;D xsi:type="xsd:double"&gt;4.80785972885994&lt;/D&gt;&lt;D xsi:type="xsd:double"&gt;4.79525497507043&lt;/D&gt;&lt;D xsi:type="xsd:double"&gt;5.15821281279039&lt;/D&gt;&lt;D xsi:type="xsd:double"&gt;4.9292651305492&lt;/D&gt;&lt;D xsi:type="xsd:double"&gt;4.3207365101399&lt;/D&gt;&lt;D xsi:type="xsd:double"&gt;4.65147843159549&lt;/D&gt;&lt;D xsi:type="xsd:double"&gt;5.17552658090883&lt;/D&gt;&lt;D xsi:type="xsd:double"&gt;4.81944783636139&lt;/D&gt;&lt;D xsi:type="xsd:double"&gt;3.9332410083883&lt;/D&gt;&lt;D xsi:type="xsd:double"&gt;3.68585146755701&lt;/D&gt;&lt;D xsi:type="xsd:double"&gt;3.54095562396777&lt;/D&gt;&lt;D xsi:type="xsd:double"&gt;3.65061223063743&lt;/D&gt;&lt;D xsi:type="xsd:double"&gt;3.28704227452618&lt;/D&gt;&lt;D xsi:type="xsd:double"&gt;3.50895829627153&lt;/D&gt;&lt;D xsi:type="xsd:double"&gt;3.87209762311293&lt;/D&gt;&lt;D xsi:type="xsd:double"&gt;3.99016705904882&lt;/D&gt;&lt;D xsi:type="xsd:double"&gt;4.28763683952599&lt;/D&gt;&lt;D xsi:type="xsd:double"&gt;4.05140196884274&lt;/D&gt;&lt;D xsi:type="xsd:double"&gt;3.73809976580406&lt;/D&gt;&lt;/FQL&gt;&lt;FQL&gt;&lt;Q&gt;INDA^FMA_PE(LTMA,-10AY,0,AM,"PORTAGG","MEANR")&lt;/Q&gt;&lt;R&gt;121&lt;/R&gt;&lt;C&gt;1&lt;/C&gt;&lt;D xsi:type="xsd:double"&gt;18.0865304004231&lt;/D&gt;&lt;D xsi:type="xsd:double"&gt;18.818325280518&lt;/D&gt;&lt;D xsi:type="xsd:double"&gt;19.7082085138774&lt;/D&gt;&lt;D xsi:type="xsd:double"&gt;19.533985469832&lt;/D&gt;&lt;D xsi:type="xsd:double"&gt;20.442483034375&lt;/D&gt;&lt;D xsi:type="xsd:double"&gt;21.0662459673235&lt;/D&gt;&lt;D xsi:type="xsd:double"&gt;20.7311504363626&lt;/D&gt;&lt;D xsi:type="xsd:double"&gt;20.27639671761&lt;/D&gt;&lt;D xsi:type="xsd:double"&gt;20.1998209907518&lt;/D&gt;&lt;D xsi:type="xsd:double"&gt;20.857810627965&lt;/D&gt;&lt;D xsi:type="xsd:double"&gt;21.0448394880063&lt;/D&gt;&lt;D xsi:type="xsd:double"&gt;20.357510353656&lt;/D&gt;&lt;D xsi:type="xsd:double"&gt;20.4090302162601&lt;/D&gt;&lt;D xsi:type="xsd:double"&gt;20.632861510691&lt;/D&gt;&lt;D xsi:type="xsd:double"&gt;20.2622333228267&lt;/D&gt;&lt;D xsi:type="xsd:double"&gt;20.596452642103&lt;/D&gt;&lt;D xsi:type="xsd:double"&gt;19.3868456028872&lt;/D&gt;&lt;D xsi:type="xsd:double"&gt;18.9713436566505&lt;/D&gt;&lt;D xsi:type="xsd:double"&gt;18.9231124769817&lt;/D&gt;&lt;D xsi:type="xsd:double"&gt;18.8917593541238&lt;/D&gt;&lt;D xsi:type="xsd:double"&gt;19.1586995730446&lt;/D&gt;&lt;D xsi:type="xsd:double"&gt;19.2389500380004&lt;/D&gt;&lt;D xsi:type="xsd:double"&gt;19.5719483493976&lt;/D&gt;&lt;D xsi:type="xsd:double"&gt;19.8275380119362&lt;/D&gt;&lt;D xsi:type="xsd:double"&gt;19.8589222434774&lt;/D&gt;&lt;D xsi:type="xsd:double"&gt;19.5386251055354&lt;/D&gt;&lt;D xsi:type="xsd:double"&gt;18.7297556649267&lt;/D&gt;&lt;D xsi:type="xsd:double"&gt;19.0618543843464&lt;/D&gt;&lt;D xsi:type="xsd:double"&gt;19.9779250246436&lt;/D&gt;&lt;D xsi:type="xsd:double"&gt;20.5194242918664&lt;/D&gt;&lt;D xsi:type="xsd:double"&gt;20.4507564095486&lt;/D&gt;&lt;D xsi:type="xsd:double"&gt;20.4030534467433&lt;/D&gt;&lt;D xsi:type="xsd:double"&gt;20.440480632683&lt;/D&gt;&lt;D xsi:type="xsd:double"&gt;20.2980030697453&lt;/D&gt;&lt;D xsi:type="xsd:double"&gt;20.8667163997858&lt;/D&gt;&lt;D xsi:type="xsd:double"&gt;21.0074511318503&lt;/D&gt;&lt;D xsi:type="xsd:double"&gt;20.8553990090204&lt;/D&gt;&lt;D xsi:type="xsd:double"&gt;21.9614482139908&lt;/D&gt;&lt;D xsi:type="xsd:double"&gt;21.5430478950975&lt;/D&gt;&lt;D xsi:type="xsd:double"&gt;22.5389983821536&lt;/D&gt;&lt;D xsi:type="xsd:double"&gt;22.1082498718561&lt;/D&gt;&lt;D xsi:type="xsd:double"&gt;21.7403746862655&lt;/D&gt;&lt;D xsi:type="xsd:double"&gt;21.3789722458739&lt;/D&gt;&lt;D xsi:type="xsd:double"&gt;21.3874188158108&lt;/D&gt;&lt;D xsi:type="xsd:double"&gt;21.2756037071128&lt;/D&gt;&lt;D xsi:type="xsd:double"&gt;21.1154595932037&lt;/D&gt;&lt;D xsi:type="xsd:double"&gt;22.0372605447537&lt;/D&gt;&lt;D xsi:type="xsd:double"&gt;22.5089098632271&lt;/D&gt;&lt;D xsi:type="xsd:double"&gt;21.2150612805271&lt;/D&gt;&lt;D xsi:type="xsd:double"&gt;21.1309620436668&lt;/D&gt;&lt;D xsi:type="xsd:double"&gt;21.7191547461568&lt;/D&gt;&lt;D xsi:type="xsd:double"&gt;21.1715392788815&lt;/D&gt;&lt;D xsi:type="xsd:double"&gt;21.8937730575955&lt;/D&gt;&lt;D xsi:type="xsd:double"&gt;21.7126950083259&lt;/D&gt;&lt;D xsi:type="xsd:double"&gt;21.6489420679892&lt;/D&gt;&lt;D xsi:type="xsd:double"&gt;21.5622875903765&lt;/D&gt;&lt;D xsi:type="xsd:double"&gt;21.7775631110453&lt;/D&gt;&lt;D xsi:type="xsd:double"&gt;21.5007604855348&lt;/D&gt;&lt;D xsi:type="xsd:double"&gt;20.8760676721375&lt;/D&gt;&lt;D xsi:type="xsd:double"&gt;20.9111599348913&lt;/D&gt;&lt;D xsi:type="xsd:double"&gt;21.2498024950041&lt;/D&gt;&lt;D xsi:type="xsd:double"&gt;22.6601185632953&lt;/D&gt;&lt;D xsi:type="xsd:double"&gt;22.9803606134318&lt;/D&gt;&lt;D xsi:type="xsd:double"&gt;23.5360997042205&lt;/D&gt;&lt;D xsi:type="xsd:double"&gt;22.4166698245675&lt;/D&gt;&lt;D xsi:type="xsd:double"&gt;21.2732342271517&lt;/D&gt;&lt;D xsi:type="xsd:double"&gt;19.9193616730218&lt;/D&gt;&lt;D xsi:type="xsd:double"&gt;21.2093925373256&lt;/D&gt;&lt;D xsi:type="xsd:double"&gt;22.2328599939667&lt;/D&gt;&lt;D xsi:type="xsd:double"&gt;23.7885220147834&lt;/D&gt;&lt;D xsi:type="xsd:double"&gt;24.8371882473887&lt;/D&gt;&lt;D xsi:type="xsd:double"&gt;25.5875130392493&lt;/D&gt;&lt;D xsi:type="xsd:double"&gt;26.0580535954477&lt;/D&gt;&lt;D xsi:type="xsd:double"&gt;25.9994581518537&lt;/D&gt;&lt;D xsi:type="xsd:double"&gt;30.8114656125558&lt;/D&gt;&lt;D xsi:type="xsd:double"&gt;33.7612421834756&lt;/D&gt;&lt;D xsi:type="xsd:double"&gt;33.264301254158&lt;/D&gt;&lt;D xsi:type="xsd:double"&gt;31.2299694742522&lt;/D&gt;&lt;D xsi:type="xsd:double"&gt;30.4380443871854&lt;/D&gt;&lt;D xsi:type="xsd:double"&gt;29.5836099097359&lt;/D&gt;&lt;D xsi:type="xsd:double"&gt;29.41354867055&lt;/D&gt;&lt;D xsi:type="xsd:double"&gt;28.9159400807779&lt;/D&gt;&lt;D xsi:type="xsd:double"&gt;28.9644975887661&lt;/D&gt;&lt;D xsi:type="xsd:double"&gt;29.5406924387251&lt;/D&gt;&lt;D xsi:type="xsd:double"&gt;29.2172744208571&lt;/D&gt;&lt;D xsi:type="xsd:double"&gt;29.0404684003569&lt;/D&gt;&lt;D xsi:type="xsd:double"&gt;28.5969258728792&lt;/D&gt;&lt;D xsi:type="xsd:double"&gt;28.6216651610867&lt;/D&gt;&lt;D xsi:type="xsd:double"&gt;28.0772297480648&lt;/D&gt;&lt;D xsi:type="xsd:double"&gt;26.3818589605376&lt;/D&gt;&lt;D xsi:type="xsd:double"&gt;26.2833306660576&lt;/D&gt;&lt;D xsi:type="xsd:double"&gt;25.7071553823014&lt;/D&gt;&lt;D xsi:type="xsd:double"&gt;25.1540803663845&lt;/D&gt;&lt;D xsi:type="xsd:double"&gt;24.3106576181522&lt;/D&gt;&lt;D xsi:type="xsd:double"&gt;25.4610813952386&lt;/D&gt;&lt;D xsi:type="xsd:double"&gt;25.6923849996528&lt;/D&gt;&lt;D xsi:type="xsd:double"&gt;24.7071329799321&lt;/D&gt;&lt;D xsi:type="xsd:double"&gt;25.8995942691531&lt;/D&gt;&lt;D xsi:type="xsd:double"&gt;27.039620151847&lt;/D&gt;&lt;D xsi:type="xsd:double"&gt;26.1876486499399&lt;/D&gt;&lt;D xsi:type="xsd:double"&gt;24.9722487123275&lt;/D&gt;&lt;D xsi:type="xsd:double"&gt;24.1646821337193&lt;/D&gt;&lt;D xsi:type="xsd:double"&gt;23.7968934053412&lt;/D&gt;&lt;D xsi:type="xsd:double"&gt;23.8197479385479&lt;/D&gt;&lt;D xsi:type="xsd:double"&gt;23.9741358234623&lt;/D&gt;&lt;D xsi:type="xsd:double"&gt;24.279752476007&lt;/D&gt;&lt;D xsi:type="xsd:double"&gt;23.7820519665579&lt;/D&gt;&lt;D xsi:type="xsd:double"&gt;23.4641555473394&lt;/D&gt;&lt;D xsi:type="xsd:double"&gt;23.4852637105096&lt;/D&gt;&lt;D xsi:type="xsd:double"&gt;23.0823389680572&lt;/D&gt;&lt;D xsi:type="xsd:double"&gt;24.1649204087899&lt;/D&gt;&lt;D xsi:type="xsd:double"&gt;25.5764189478143&lt;/D&gt;&lt;D xsi:type="xsd:double"&gt;26.129462994737&lt;/D&gt;&lt;D xsi:type="xsd:double"&gt;26.2107922208969&lt;/D&gt;&lt;D xsi:type="xsd:double"&gt;25.9516509102626&lt;/D&gt;&lt;D xsi:type="xsd:double"&gt;25.753974975628&lt;/D&gt;&lt;D xsi:type="xsd:double"&gt;25.8539864786004&lt;/D&gt;&lt;D xsi:type="xsd:double"&gt;26.2016377344967&lt;/D&gt;&lt;D xsi:type="xsd:double"&gt;26.4366629772361&lt;/D&gt;&lt;D xsi:type="xsd:double"&gt;27.3143498797732&lt;/D&gt;&lt;D xsi:type="xsd:double"&gt;27.7377854907545&lt;/D&gt;&lt;/FQL&gt;&lt;FQL&gt;&lt;Q&gt;PASP-FDS^FG_PRICE_CHANGE(0,-3AM)&lt;/Q&gt;&lt;R&gt;1&lt;/R&gt;&lt;C&gt;1&lt;/C&gt;&lt;D xsi:type="xsd:double"&gt;-5.59241706161138&lt;/D&gt;&lt;/FQL&gt;&lt;FQL&gt;&lt;Q&gt;W-FDS^FG_PRICE(0)&lt;/Q&gt;&lt;R&gt;1&lt;/R&gt;&lt;C&gt;1&lt;/C&gt;&lt;D xsi:type="xsd:double"&gt;6.035&lt;/D&gt;&lt;/FQL&gt;&lt;FQL&gt;&lt;Q&gt;FC0000IN^FG_PRICE(0)&lt;/Q&gt;&lt;R&gt;1&lt;/R&gt;&lt;C&gt;1&lt;/C&gt;&lt;D xsi:type="xsd:double"&gt;1479.6033&lt;/D&gt;&lt;/FQL&gt;&lt;FQL&gt;&lt;Q&gt;FC0000PE^FG_PRICE(0)&lt;/Q&gt;&lt;R&gt;1&lt;/R&gt;&lt;C&gt;1&lt;/C&gt;&lt;D xsi:type="xsd:double"&gt;833.5565&lt;/D&gt;&lt;/FQL&gt;&lt;FQL&gt;&lt;Q&gt;TUR^FG_PRICE(0)&lt;/Q&gt;&lt;R&gt;1&lt;/R&gt;&lt;C&gt;1&lt;/C&gt;&lt;D xsi:type="xsd:double"&gt;33.7&lt;/D&gt;&lt;/FQL&gt;&lt;FQL&gt;&lt;Q&gt;EWW^FG_PRICE_MAVG(0,,,,30)&lt;/Q&gt;&lt;R&gt;1&lt;/R&gt;&lt;C&gt;1&lt;/C&gt;&lt;D xsi:type="xsd:double"&gt;53.593666&lt;/D&gt;&lt;/FQL&gt;&lt;FQL&gt;&lt;Q&gt;UAE^P_PRICE(0)/P_PRICE_LOW_PR(0,,,,,,"PRICE","INTRA","52W")-1&lt;/Q&gt;&lt;R&gt;1&lt;/R&gt;&lt;C&gt;1&lt;/C&gt;&lt;D xsi:type="xsd:double"&gt;0.104567766&lt;/D&gt;&lt;/FQL&gt;&lt;FQL&gt;&lt;Q&gt;MCHI^FG_TOTAL_RETURNC(0,-12AM)&lt;/Q&gt;&lt;R&gt;1&lt;/R&gt;&lt;C&gt;1&lt;/C&gt;&lt;D xsi:type="xsd:double"&gt;34.066868&lt;/D&gt;&lt;/FQL&gt;&lt;FQL&gt;&lt;Q&gt;EWZ^FG_TOTAL_RETURNC(0,-12AM)&lt;/Q&gt;&lt;R&gt;1&lt;/R&gt;&lt;C&gt;1&lt;/C&gt;&lt;D xsi:type="xsd:double"&gt;7.3101044&lt;/D&gt;&lt;/FQL&gt;&lt;FQL&gt;&lt;Q&gt;EWT^FMA_PCT_ABOVE_MAVG(200,0,,,,"PORTAGG")&lt;/Q&gt;&lt;R&gt;1&lt;/R&gt;&lt;C&gt;1&lt;/C&gt;&lt;D xsi:type="xsd:double"&gt;64.7727272727273&lt;/D&gt;&lt;/FQL&gt;&lt;FQL&gt;&lt;Q&gt;EPHE^PERCENT_CHANGE(FMA_EPS(+1,0,,,,"PORTAGG","MEAN"),FMA_EPS(+1,-1AM,,,,"PORTAGG","MEAN"))&lt;/Q&gt;&lt;R&gt;1&lt;/R&gt;&lt;C&gt;1&lt;/C&gt;&lt;D xsi:type="xsd:double"&gt;2.38811597545711&lt;/D&gt;&lt;/FQL&gt;&lt;FQL&gt;&lt;Q&gt;ECH^PERCENT_CHANGE(FMA_EPS(+1,0,,,,"PORTAGG","MEAN"),FMA_EPS(+1,-1AM,,,,"PORTAGG","MEAN"))&lt;/Q&gt;&lt;R&gt;1&lt;/R&gt;&lt;C&gt;1&lt;/C&gt;&lt;D xsi:type="xsd:double"&gt;2.89481776779437&lt;/D&gt;&lt;/FQL&gt;&lt;FQL&gt;&lt;Q&gt;EWJ^PERCENT_CHANGE(FMA_EPS(+1,0,,,,"PORTAGG","MEAN"),FMA_EPS(+1,-1AM,,,,"PORTAGG","MEAN"))&lt;/Q&gt;&lt;R&gt;1&lt;/R&gt;&lt;C&gt;1&lt;/C&gt;&lt;D xsi:type="xsd:double"&gt;12.6709648593149&lt;/D&gt;&lt;/FQL&gt;&lt;FQL&gt;&lt;Q&gt;TUR^FMA_COS_DOWN("EPS","1M",+1,NOW,,,"PORTAGG","MEANR")&lt;/Q&gt;&lt;R&gt;1&lt;/R&gt;&lt;C&gt;1&lt;/C&gt;&lt;D xsi:type="xsd:double"&gt;28&lt;/D&gt;&lt;/FQL&gt;&lt;FQL&gt;&lt;Q&gt;EPU^SIZE(FG_CONSTITUENTS)&lt;/Q&gt;&lt;R&gt;1&lt;/R&gt;&lt;C&gt;1&lt;/C&gt;&lt;D xsi:type="xsd:long"&gt;26&lt;/D&gt;&lt;/FQL&gt;&lt;FQL&gt;&lt;Q&gt;EPHE^FMA_RBICS_REV_CURRENT(30, LOC, "PORTAGG")&lt;/Q&gt;&lt;R&gt;1&lt;/R&gt;&lt;C&gt;1&lt;/C&gt;&lt;D xsi:type="xsd:double"&gt;40.96055344443&lt;/D&gt;&lt;/FQL&gt;&lt;FQL&gt;&lt;Q&gt;REFAEREPO-FDS^FG_YIELD(NOW,,,0)&lt;/Q&gt;&lt;R&gt;1&lt;/R&gt;&lt;C&gt;1&lt;/C&gt;&lt;D xsi:type="xsd:double"&gt;4.9&lt;/D&gt;&lt;/FQL&gt;&lt;FQL&gt;&lt;Q&gt;REFMYON-FDS^(SUBARRAY(NOT_NA(NO_REPEAT_F(FG_YIELD(NOW,-10AY,D))),0,1)-SUBARRAY(NOT_NA(NO_REPEAT_F(FG_YIELD(NOW,-10AY,D))),1,1))*100&lt;/Q&gt;&lt;R&gt;1&lt;/R&gt;&lt;C&gt;1&lt;/C&gt;&lt;D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xsi:type="xsd:double"&gt;25&lt;/D&gt;&lt;/FQL&gt;&lt;FQL&gt;&lt;Q&gt;TRYIN10Y-FDS^PCTCHG(FG_YIELD(0,,,,"YTM"),FG_YIELD(-1AM,,,,"YTM"))&lt;/Q&gt;&lt;R&gt;1&lt;/R&gt;&lt;C&gt;1&lt;/C&gt;&lt;D xsi:type="xsd:double"&gt;-1.6073875&lt;/D&gt;&lt;/FQL&gt;&lt;FQL&gt;&lt;Q&gt;TRYTR7Y-FDS^FG_YIELD(0,,,,"YTM")&lt;/Q&gt;&lt;R&gt;1&lt;/R&gt;&lt;C&gt;1&lt;/C&gt;&lt;D xsi:type="xsd:double"&gt;26.094818&lt;/D&gt;&lt;/FQL&gt;&lt;FQL&gt;&lt;Q&gt;CC_PH^IMF_IFS_RCPI_Q(0)&lt;/Q&gt;&lt;R&gt;0&lt;/R&gt;&lt;C&gt;0&lt;/C&gt;&lt;/FQL&gt;&lt;FQL&gt;&lt;Q&gt;UAE^FMA_DIV_YLD(NTMA,NOW,NOW,M,"PORTAGG","MEANR")&lt;/Q&gt;&lt;R&gt;1&lt;/R&gt;&lt;C&gt;1&lt;/C&gt;&lt;D xsi:type="xsd:double"&gt;5.21806431474157&lt;/D&gt;&lt;/FQL&gt;&lt;FQL&gt;&lt;Q&gt;INDA^FMA_PE(NTMA,0,,,"PORTAGG","MEANR")&lt;/Q&gt;&lt;R&gt;1&lt;/R&gt;&lt;C&gt;1&lt;/C&gt;&lt;D xsi:type="xsd:double"&gt;25.095950141794&lt;/D&gt;&lt;/FQL&gt;&lt;FQL&gt;&lt;Q&gt;EWW^FMA_PE(NTMA,0,,,"PORTAGG","MEANR")&lt;/Q&gt;&lt;R&gt;1&lt;/R&gt;&lt;C&gt;1&lt;/C&gt;&lt;D xsi:type="xsd:double"&gt;10.837585004185&lt;/D&gt;&lt;/FQL&gt;&lt;FQL&gt;&lt;Q&gt;EPHE^FMA_PE(NTMA,0,,,"PORTAGG","MEANR")&lt;/Q&gt;&lt;R&gt;1&lt;/R&gt;&lt;C&gt;1&lt;/C&gt;&lt;D xsi:type="xsd:double"&gt;10.2651365309382&lt;/D&gt;&lt;/FQL&gt;&lt;FQL&gt;&lt;Q&gt;CNYA^FMA_EVAL_EBITDA(NTMA,0,,,"PORTAGG","MEANR")&lt;/Q&gt;&lt;R&gt;1&lt;/R&gt;&lt;C&gt;1&lt;/C&gt;&lt;D xsi:type="xsd:double"&gt;10.6499345246379&lt;/D&gt;&lt;/FQL&gt;&lt;FQL&gt;&lt;Q&gt;TRYSA10Y-FDS^FG_YIELD(-10AY,0,Y,,"YTM")&lt;/Q&gt;&lt;R&gt;10&lt;/R&gt;&lt;C&gt;1&lt;/C&gt;&lt;D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xsi:type="xsd:double"&gt;4.608568&lt;/D&gt;&lt;/FQL&gt;&lt;FQL&gt;&lt;Q&gt;CAGDPY@CN^EE_ACTUAL_ANNUAL(MED,0)&lt;/Q&gt;&lt;R&gt;1&lt;/R&gt;&lt;C&gt;1&lt;/C&gt;&lt;D xsi:type="xsd:double"&gt;1.41410583295463&lt;/D&gt;&lt;/FQL&gt;&lt;FQL&gt;&lt;Q&gt;CC_CN^FG_COMPANY_NAME&lt;/Q&gt;&lt;R&gt;1&lt;/R&gt;&lt;C&gt;1&lt;/C&gt;&lt;D xsi:type="xsd:string"&gt;China&lt;/D&gt;&lt;/FQL&gt;&lt;FQL&gt;&lt;Q&gt;USDAED^FG_PRICE_CHANGE(0,-1AM)&lt;/Q&gt;&lt;R&gt;1&lt;/R&gt;&lt;C&gt;1&lt;/C&gt;&lt;D xsi:type="xsd:double"&gt;0.0054478645&lt;/D&gt;&lt;/FQL&gt;&lt;FQL&gt;&lt;Q&gt;USDTHB^FG_PRICE(0)&lt;/Q&gt;&lt;R&gt;1&lt;/R&gt;&lt;C&gt;1&lt;/C&gt;&lt;D xsi:type="xsd:double"&gt;33.1375&lt;/D&gt;&lt;/FQL&gt;&lt;FQL&gt;&lt;Q&gt;USDZAR^STD(FG_PRICE_CHANGE(0,-1AY,AM))&lt;/Q&gt;&lt;R&gt;1&lt;/R&gt;&lt;C&gt;1&lt;/C&gt;&lt;D xsi:type="xsd:double"&gt;2.2534987222902&lt;/D&gt;&lt;/FQL&gt;&lt;FQL&gt;&lt;Q&gt;USDTWD^FG_PRICE_CHANGE(0,-1AY)&lt;/Q&gt;&lt;R&gt;1&lt;/R&gt;&lt;C&gt;1&lt;/C&gt;&lt;D xsi:type="xsd:double"&gt;-1.5544891&lt;/D&gt;&lt;/FQL&gt;&lt;FQL&gt;&lt;Q&gt;USDIDR^STD(FG_PRICE_CHANGE(0,-3AY,M))&lt;/Q&gt;&lt;R&gt;1&lt;/R&gt;&lt;C&gt;1&lt;/C&gt;&lt;D xsi:type="xsd:double"&gt;1.79377015211473&lt;/D&gt;&lt;/FQL&gt;&lt;FQL&gt;&lt;Q&gt;FC0000KR^FMA_EPS(NTMA,-20AY,0,CY,,"PORTAGG","MEANR")&lt;/Q&gt;&lt;R&gt;20&lt;/R&gt;&lt;C&gt;1&lt;/C&gt;&lt;D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xsi:type="xsd:double"&gt;35.9089311675123&lt;/D&gt;&lt;D xsi:type="xsd:double"&gt;42.808723562906&lt;/D&gt;&lt;D xsi:type="xsd:double"&gt;51.3103857218496&lt;/D&gt;&lt;D xsi:type="xsd:double"&gt;35.4043159577052&lt;/D&gt;&lt;D xsi:type="xsd:double"&gt;41.7009444224857&lt;/D&gt;&lt;/FQL&gt;&lt;FQL&gt;&lt;Q&gt;CNYA^FG_TOTAL_RETURNC(-10AY,0,AM)&lt;/Q&gt;&lt;R&gt;121&lt;/R&gt;&lt;C&gt;1&lt;/C&gt;&lt;D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xsi:type="xsd:double"&gt;2.468145&lt;/D&gt;&lt;D xsi:type="xsd:double"&gt;2.5640965&lt;/D&gt;&lt;D xsi:type="xsd:double"&gt;-1.4015138&lt;/D&gt;&lt;D xsi:type="xsd:double"&gt;2.0361066&lt;/D&gt;&lt;D xsi:type="xsd:double"&gt;3.275609&lt;/D&gt;&lt;D xsi:type="xsd:double"&gt;-7.3518753&lt;/D&gt;&lt;D xsi:type="xsd:double"&gt;3.4689069&lt;/D&gt;&lt;D xsi:type="xsd:double"&gt;1.0404587&lt;/D&gt;&lt;D xsi:type="xsd:double"&gt;1.2776494&lt;/D&gt;&lt;D xsi:type="xsd:double"&gt;-1.5477359&lt;/D&gt;&lt;D xsi:type="xsd:double"&gt;4.6129227&lt;/D&gt;&lt;D xsi:type="xsd:double"&gt;3.4249902&lt;/D&gt;&lt;D xsi:type="xsd:double"&gt;3.8338661&lt;/D&gt;&lt;D xsi:type="xsd:double"&gt;5.470085&lt;/D&gt;&lt;D xsi:type="xsd:double"&gt;1.3290167&lt;/D&gt;&lt;D xsi:type="xsd:double"&gt;0.46385527&lt;/D&gt;&lt;D xsi:type="xsd:double"&gt;-0.047767162&lt;/D&gt;&lt;D xsi:type="xsd:double"&gt;5.312252&lt;/D&gt;&lt;D xsi:type="xsd:double"&gt;3.990996&lt;/D&gt;&lt;D xsi:type="xsd:double"&gt;-4.42037&lt;/D&gt;&lt;D xsi:type="xsd:double"&gt;-1.9019961&lt;/D&gt;&lt;D xsi:type="xsd:double"&gt;-4.0556965&lt;/D&gt;&lt;D xsi:type="xsd:double"&gt;0.9111643&lt;/D&gt;&lt;D xsi:type="xsd:double"&gt;-13.948833&lt;/D&gt;&lt;D xsi:type="xsd:double"&gt;-2.5583148&lt;/D&gt;&lt;D xsi:type="xsd:double"&gt;-0.6177604&lt;/D&gt;&lt;D xsi:type="xsd:double"&gt;1.2820482&lt;/D&gt;&lt;D xsi:type="xsd:double"&gt;-3.1630218&lt;/D&gt;&lt;D xsi:type="xsd:double"&gt;-0.00039339066&lt;/D&gt;&lt;D xsi:type="xsd:double"&gt;-8.425361&lt;/D&gt;&lt;D xsi:type="xsd:double"&gt;11.84243&lt;/D&gt;&lt;D xsi:type="xsd:double"&gt;15.821016&lt;/D&gt;&lt;D xsi:type="xsd:double"&gt;5.50189&lt;/D&gt;&lt;D xsi:type="xsd:double"&gt;-2.403134&lt;/D&gt;&lt;D xsi:type="xsd:double"&gt;-9.681744&lt;/D&gt;&lt;D xsi:type="xsd:double"&gt;8.207714&lt;/D&gt;&lt;D xsi:type="xsd:double"&gt;-6.127363&lt;/D&gt;&lt;D xsi:type="xsd:double"&gt;2.200222&lt;/D&gt;&lt;D xsi:type="xsd:double"&gt;-0.82526803&lt;/D&gt;&lt;D xsi:type="xsd:double"&gt;5.3183794&lt;/D&gt;&lt;D xsi:type="xsd:double"&gt;-3.4352481&lt;/D&gt;&lt;D xsi:type="xsd:double"&gt;9.979439&lt;/D&gt;&lt;D xsi:type="xsd:double"&gt;-11.712891&lt;/D&gt;&lt;D xsi:type="xsd:double"&gt;14.412415&lt;/D&gt;&lt;D xsi:type="xsd:double"&gt;-10.658914&lt;/D&gt;&lt;D xsi:type="xsd:double"&gt;-0.2628386&lt;/D&gt;&lt;D xsi:type="xsd:double"&gt;9.180677&lt;/D&gt;&lt;D xsi:type="xsd:double"&gt;10.239899&lt;/D&gt;&lt;D xsi:type="xsd:double"&gt;12.598192&lt;/D&gt;&lt;D xsi:type="xsd:double"&gt;1.797688&lt;/D&gt;&lt;D xsi:type="xsd:double"&gt;-3.215599&lt;/D&gt;&lt;D xsi:type="xsd:double"&gt;4.7657967&lt;/D&gt;&lt;D xsi:type="xsd:double"&gt;6.8624854&lt;/D&gt;&lt;D xsi:type="xsd:double"&gt;4.4608593&lt;/D&gt;&lt;D xsi:type="xsd:double"&gt;7.25863&lt;/D&gt;&lt;D xsi:type="xsd:double"&gt;-3.504157&lt;/D&gt;&lt;D xsi:type="xsd:double"&gt;-5.4471197&lt;/D&gt;&lt;D xsi:type="xsd:double"&gt;1.2001872&lt;/D&gt;&lt;D xsi:type="xsd:double"&gt;5.692601&lt;/D&gt;&lt;D xsi:type="xsd:double"&gt;-2.8484702&lt;/D&gt;&lt;D xsi:type="xsd:double"&gt;-1.8278599&lt;/D&gt;&lt;D xsi:type="xsd:double"&gt;0.21210909&lt;/D&gt;&lt;D xsi:type="xsd:double"&gt;-0.8819401&lt;/D&gt;&lt;D xsi:type="xsd:double"&gt;1.7914414&lt;/D&gt;&lt;D xsi:type="xsd:double"&gt;1.7948627&lt;/D&gt;&lt;D xsi:type="xsd:double"&gt;0.62065125&lt;/D&gt;&lt;D xsi:type="xsd:double"&gt;-8.015621&lt;/D&gt;&lt;D xsi:type="xsd:double"&gt;0.29962063&lt;/D&gt;&lt;D xsi:type="xsd:double"&gt;-6.3978076&lt;/D&gt;&lt;D xsi:type="xsd:double"&gt;-10.984034&lt;/D&gt;&lt;D xsi:type="xsd:double"&gt;4.272485&lt;/D&gt;&lt;D xsi:type="xsd:double"&gt;8.914244&lt;/D&gt;&lt;D xsi:type="xsd:double"&gt;-9.146011&lt;/D&gt;&lt;D xsi:type="xsd:double"&gt;-3.597337&lt;/D&gt;&lt;D xsi:type="xsd:double"&gt;-7.4631333&lt;/D&gt;&lt;D xsi:type="xsd:double"&gt;-5.5609703&lt;/D&gt;&lt;D xsi:type="xsd:double"&gt;11.225891&lt;/D&gt;&lt;D xsi:type="xsd:double"&gt;-0.09803772&lt;/D&gt;&lt;D xsi:type="xsd:double"&gt;6.857145&lt;/D&gt;&lt;D xsi:type="xsd:double"&gt;-0.8021414&lt;/D&gt;&lt;D xsi:type="xsd:double"&gt;-0.92841387&lt;/D&gt;&lt;D xsi:type="xsd:double"&gt;-3.5066545&lt;/D&gt;&lt;D xsi:type="xsd:double"&gt;-5.5451155&lt;/D&gt;&lt;D xsi:type="xsd:double"&gt;-1.9865274&lt;/D&gt;&lt;D xsi:type="xsd:double"&gt;5.256021&lt;/D&gt;&lt;D xsi:type="xsd:double"&gt;-6.7010345&lt;/D&gt;&lt;D xsi:type="xsd:double"&gt;-4.142952&lt;/D&gt;&lt;D xsi:type="xsd:double"&gt;-1.1534512&lt;/D&gt;&lt;D xsi:type="xsd:double"&gt;-0.61953664&lt;/D&gt;&lt;D xsi:type="xsd:double"&gt;-3.0139804&lt;/D&gt;&lt;D xsi:type="xsd:double"&gt;-9.137458&lt;/D&gt;&lt;D xsi:type="xsd:double"&gt;13.654089&lt;/D&gt;&lt;D xsi:type="xsd:double"&gt;0.7246375&lt;/D&gt;&lt;D xsi:type="xsd:double"&gt;3.445661&lt;/D&gt;&lt;D xsi:type="xsd:double"&gt;-3.4772992&lt;/D&gt;&lt;D xsi:type="xsd:double"&gt;-3.3540308&lt;/D&gt;&lt;D xsi:type="xsd:double"&gt;-0.35419464&lt;/D&gt;&lt;D xsi:type="xsd:double"&gt;-2.7251184&lt;/D&gt;&lt;D xsi:type="xsd:double"&gt;34.064163&lt;/D&gt;&lt;/FQL&gt;&lt;FQL&gt;&lt;Q&gt;EPHE^FMA_ROE(NTMA,-20AY,NOW,FY,"PORTAGG","MEANR")&lt;/Q&gt;&lt;R&gt;20&lt;/R&gt;&lt;C&gt;1&lt;/C&gt;&lt;D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xsi:type="xsd:double"&gt;2.574&lt;/D&gt;&lt;/FQL&gt;&lt;FQL&gt;&lt;Q&gt;CAGDPY@MX^EE_ACTUAL_ANNUAL(MED,0)&lt;/Q&gt;&lt;R&gt;1&lt;/R&gt;&lt;C&gt;1&lt;/C&gt;&lt;D xsi:type="xsd:double"&gt;-0.465&lt;/D&gt;&lt;/FQL&gt;&lt;FQL&gt;&lt;Q&gt;USDSAR^STD(FG_PRICE_CHANGE(0,-3AY,M))&lt;/Q&gt;&lt;R&gt;1&lt;/R&gt;&lt;C&gt;1&lt;/C&gt;&lt;D xsi:type="xsd:double"&gt;0.0437191799140736&lt;/D&gt;&lt;/FQL&gt;&lt;FQL&gt;&lt;Q&gt;USDINR^STD(FG_PRICE_CHANGE(0,-1AY,AM))&lt;/Q&gt;&lt;R&gt;1&lt;/R&gt;&lt;C&gt;1&lt;/C&gt;&lt;D xsi:type="xsd:double"&gt;0.322750730620573&lt;/D&gt;&lt;/FQL&gt;&lt;FQL&gt;&lt;Q&gt;USDKRW^FG_COMPANY_NAME&lt;/Q&gt;&lt;R&gt;1&lt;/R&gt;&lt;C&gt;1&lt;/C&gt;&lt;D xsi:type="xsd:string"&gt;South Korean Won per U.S. Dollar&lt;/D&gt;&lt;/FQL&gt;&lt;FQL&gt;&lt;Q&gt;USDPLN^FG_PRICE_CHANGE(0,-1AM)&lt;/Q&gt;&lt;R&gt;1&lt;/R&gt;&lt;C&gt;1&lt;/C&gt;&lt;D xsi:type="xsd:double"&gt;0.80063343&lt;/D&gt;&lt;/FQL&gt;&lt;FQL&gt;&lt;Q&gt;USDIDR^FG_COMPANY_NAME&lt;/Q&gt;&lt;R&gt;1&lt;/R&gt;&lt;C&gt;1&lt;/C&gt;&lt;D xsi:type="xsd:string"&gt;Indonesian R</t>
        </r>
      </text>
    </comment>
    <comment ref="A5" authorId="0" shapeId="0" xr:uid="{20A03410-A6DC-43B1-A58B-680012D05D7B}">
      <text>
        <r>
          <rPr>
            <b/>
            <sz val="9"/>
            <color indexed="81"/>
            <rFont val="Tahoma"/>
            <charset val="1"/>
          </rPr>
          <t>upiah per U.S. Dollar&lt;/D&gt;&lt;/FQL&gt;&lt;FQL&gt;&lt;Q&gt;FC0000CL^JULIAN(FMA_EPS(NTMA,-20AY,0,CY,,"PORTAGG","MEANR").DATES)&lt;/Q&gt;&lt;R&gt;20&lt;/R&gt;&lt;C&gt;1&lt;/C&gt;&lt;D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xsi:type="xsd:long"&gt;45289&lt;/D&gt;&lt;/FQL&gt;&lt;FQL&gt;&lt;Q&gt;EWM^FG_TOTAL_RETURNC(-10AY,0,AM)&lt;/Q&gt;&lt;R&gt;121&lt;/R&gt;&lt;C&gt;1&lt;/C&gt;&lt;D xsi:type="xsd:double"&gt;-3.8053691&lt;/D&gt;&lt;D xsi:type="xsd:double"&gt;-1.232171&lt;/D&gt;&lt;D xsi:type="xsd:double"&gt;-8.371634&lt;/D&gt;&lt;D xsi:type="xsd:double"&gt;-3.6314845&lt;/D&gt;&lt;D xsi:type="xsd:double"&gt;1.6704679&lt;/D&gt;&lt;D xsi:type="xsd:double"&gt;0.0746727&lt;/D&gt;&lt;D xsi:type="xsd:double"&gt;1.044774&lt;/D&gt;&lt;D xsi:type="xsd:double"&gt;1.0339737&lt;/D&gt;&lt;D xsi:type="xsd:double"&gt;-6.1403513&lt;/D&gt;&lt;D xsi:type="xsd:double"&gt;-2.3208976&lt;/D&gt;&lt;D xsi:type="xsd:double"&gt;-3.7964463&lt;/D&gt;&lt;D xsi:type="xsd:double"&gt;-16.120905&lt;/D&gt;&lt;D xsi:type="xsd:double"&gt;0.40040016&lt;/D&gt;&lt;D xsi:type="xsd:double"&gt;6.8793654&lt;/D&gt;&lt;D xsi:type="xsd:double"&gt;-0.83955526&lt;/D&gt;&lt;D xsi:type="xsd:double"&gt;-0.6976664&lt;/D&gt;&lt;D xsi:type="xsd:double"&gt;1.9379854&lt;/D&gt;&lt;D xsi:type="xsd:double"&gt;3.929019&lt;/D&gt;&lt;D xsi:type="xsd:double"&gt;8.536589&lt;/D&gt;&lt;D xsi:type="xsd:double"&gt;-7.303369&lt;/D&gt;&lt;D xsi:type="xsd:double"&gt;-1.9393921&lt;/D&gt;&lt;D xsi:type="xsd:double"&gt;3.6755562&lt;/D&gt;&lt;D xsi:type="xsd:double"&gt;-1.2077212&lt;/D&gt;&lt;D xsi:type="xsd:double"&gt;0.73349476&lt;/D&gt;&lt;D xsi:type="xsd:double"&gt;-1.0922372&lt;/D&gt;&lt;D xsi:type="xsd:double"&gt;-3.3128798&lt;/D&gt;&lt;D xsi:type="xsd:double"&gt;-6.757617&lt;/D&gt;&lt;D xsi:type="xsd:double"&gt;-0.13154745&lt;/D&gt;&lt;D xsi:type="xsd:double"&gt;4.877174&lt;/D&gt;&lt;D xsi:type="xsd:double"&gt;1.0183334&lt;/D&gt;&lt;D xsi:type="xsd:double"&gt;3.1921983&lt;/D&gt;&lt;D xsi:type="xsd:double"&gt;3.9726496&lt;/D&gt;&lt;D xsi:type="xsd:double"&gt;1.8164635&lt;/D&gt;&lt;D xsi:type="xsd:double"&gt;-1.2324929&lt;/D&gt;&lt;D xsi:type="xsd:double"&gt;0.4408002&lt;/D&gt;&lt;D xsi:type="xsd:double"&gt;0.75235367&lt;/D&gt;&lt;D xsi:type="xsd:double"&gt;0.497818&lt;/D&gt;&lt;D xsi:type="xsd:double"&gt;-1.2383878&lt;/D&gt;&lt;D xsi:type="xsd:double"&gt;2.225709&lt;/D&gt;&lt;D xsi:type="xsd:double"&gt;7.803786&lt;/D&gt;&lt;D xsi:type="xsd:double"&gt;5.032754&lt;/D&gt;&lt;D xsi:type="xsd:double"&gt;-0.39693713&lt;/D&gt;&lt;D xsi:type="xsd:double"&gt;2.4765134&lt;/D&gt;&lt;D xsi:type="xsd:double"&gt;-3.333336&lt;/D&gt;&lt;D xsi:type="xsd:double"&gt;-5.229884&lt;/D&gt;&lt;D xsi:type="xsd:double"&gt;-5.1119146&lt;/D&gt;&lt;D xsi:type="xsd:double"&gt;6.388521&lt;/D&gt;&lt;D xsi:type="xsd:double"&gt;-0.39829016&lt;/D&gt;&lt;D xsi:type="xsd:double"&gt;-1.2919068&lt;/D&gt;&lt;D xsi:type="xsd:double"&gt;-4.5185447&lt;/D&gt;&lt;D xsi:type="xsd:double"&gt;0.09791851&lt;/D&gt;&lt;D xsi:type="xsd:double"&gt;-1.6489446&lt;/D&gt;&lt;D xsi:type="xsd:double"&gt;3.0701756&lt;/D&gt;&lt;D xsi:type="xsd:double"&gt;-0.29460192&lt;/D&gt;&lt;D xsi:type="xsd:double"&gt;-1.904136&lt;/D&gt;&lt;D xsi:type="xsd:double"&gt;-0.7697463&lt;/D&gt;&lt;D xsi:type="xsd:double"&gt;0.06746054&lt;/D&gt;&lt;D xsi:type="xsd:double"&gt;3.2031536&lt;/D&gt;&lt;D xsi:type="xsd:double"&gt;-5.8178186&lt;/D&gt;&lt;D xsi:type="xsd:double"&gt;-2.3296833&lt;/D&gt;&lt;D xsi:type="xsd:double"&gt;0&lt;/D&gt;&lt;D xsi:type="xsd:double"&gt;2.674377&lt;/D&gt;&lt;D xsi:type="xsd:double"&gt;-3.9774716&lt;/D&gt;&lt;D xsi:type="xsd:double"&gt;5.9431076&lt;/D&gt;&lt;D xsi:type="xsd:double"&gt;-6.2631187&lt;/D&gt;&lt;D xsi:type="xsd:double"&gt;-4.4792833&lt;/D&gt;&lt;D xsi:type="xsd:double"&gt;-15.201246&lt;/D&gt;&lt;D xsi:type="xsd:double"&gt;6.082952&lt;/D&gt;&lt;D xsi:type="xsd:double"&gt;17.636835&lt;/D&gt;&lt;D xsi:type="xsd:double"&gt;-1.5306473&lt;/D&gt;&lt;D xsi:type="xsd:double"&gt;3.3320546&lt;/D&gt;&lt;D xsi:type="xsd:double"&gt;-3.632319&lt;/D&gt;&lt;D xsi:type="xsd:double"&gt;0.8076906&lt;/D&gt;&lt;D xsi:type="xsd:double"&gt;-2.6325762&lt;/D&gt;&lt;D xsi:type="xsd:double"&gt;12.539185&lt;/D&gt;&lt;D xsi:type="xsd:double"&gt;0.27855635&lt;/D&gt;&lt;D xsi:type="xsd:double"&gt;-4.131937&lt;/D&gt;&lt;D xsi:type="xsd:double"&gt;-0.8692503&lt;/D&gt;&lt;D xsi:type="xsd:double"&gt;-0.4749775&lt;/D&gt;&lt;D xsi:type="xsd:double"&gt;1.762116&lt;/D&gt;&lt;D xsi:type="xsd:double"&gt;-0.72149634&lt;/D&gt;&lt;D xsi:type="xsd:double"&gt;-4.459029&lt;/D&gt;&lt;D xsi:type="xsd:double"&gt;-2.706945&lt;/D&gt;&lt;D xsi:type="xsd:double"&gt;6.612909&lt;/D&gt;&lt;D xsi:type="xsd:double"&gt;-4.4629335&lt;/D&gt;&lt;D xsi:type="xsd:double"&gt;1.3855934&lt;/D&gt;&lt;D xsi:type="xsd:double"&gt;-3.9047241&lt;/D&gt;&lt;D xsi:type="xsd:double"&gt;4.7558665&lt;/D&gt;&lt;D xsi:type="xsd:double"&gt;-1.8429458&lt;/D&gt;&lt;D xsi:type="xsd:double"&gt;5.22449&lt;/D&gt;&lt;D xsi:type="xsd:double"&gt;0.6206393&lt;/D&gt;&lt;D xsi:type="xsd:double"&gt;-4.780263&lt;/D&gt;&lt;D xsi:type="xsd:double"&gt;-4.372472&lt;/D&gt;&lt;D xsi:type="xsd:double"&gt;-4.824567&lt;/D&gt;&lt;D xsi:type="xsd:double"&gt;2.3150206&lt;/D&gt;&lt;D xsi:type="xsd:double"&gt;-1.5971661&lt;/D&gt;&lt;D xsi:type="xsd:double"&gt;-8.070337&lt;/D&gt;&lt;D xsi:type="xsd:double"&gt;-0.5885184&lt;/D&gt;&lt;D xsi:type="xsd:double"&gt;13.61618&lt;/D&gt;&lt;D xsi:type="xsd:double"&gt;-1.0048628&lt;/D&gt;&lt;D xsi:type="xsd:double"&gt;4.7387004&lt;/D&gt;&lt;D xsi:type="xsd:double"&gt;-6.976742&lt;/D&gt;&lt;D xsi:type="xsd:double"&gt;1.6363621&lt;/D&gt;&lt;D xsi:type="xsd:double"&gt;-2.1019757&lt;/D&gt;&lt;D xsi:type="xsd:double"&gt;-5.0708055&lt;/D&gt;&lt;D xsi:type="xsd:double"&gt;-0.88567734&lt;/D&gt;&lt;D xsi:type="xsd:double"&gt;5.5363417&lt;/D&gt;&lt;D xsi:type="xsd:double"&gt;-0.56206584&lt;/D&gt;&lt;D xsi:type="xsd:double"&gt;-4.050863&lt;/D&gt;&lt;D xsi:type="xsd:double"&gt;4.17279&lt;/D&gt;&lt;D xsi:type="xsd:double"&gt;0.6597638&lt;/D&gt;&lt;D xsi:type="xsd:double"&gt;0.8146286&lt;/D&gt;&lt;D xsi:type="xsd:double"&gt;0.23629665&lt;/D&gt;&lt;D xsi:type="xsd:double"&gt;2.0273447&lt;/D&gt;&lt;D xsi:type="xsd:double"&gt;1.0166407&lt;/D&gt;&lt;D xsi:type="xsd:double"&gt;4.254353&lt;/D&gt;&lt;D xsi:type="xsd:double"&gt;1.1408448&lt;/D&gt;&lt;D xsi:type="xsd:double"&gt;1.1168599&lt;/D&gt;&lt;D xsi:type="xsd:double"&gt;4.9694777&lt;/D&gt;&lt;D xsi:type="xsd:double"&gt;5.647838&lt;/D&gt;&lt;D xsi:type="xsd:double"&gt;3.1446457&lt;/D&gt;&lt;/FQL&gt;&lt;FQL&gt;&lt;Q&gt;EWT^FG_PRICE(0)&lt;/Q&gt;&lt;R&gt;1&lt;/R&gt;&lt;C&gt;1&lt;/C&gt;&lt;D xsi:type="xsd:double"&gt;53.65&lt;/D&gt;&lt;/FQL&gt;&lt;FQL&gt;&lt;Q&gt;EIDO^FG_PRICE_MAVG(0,,,,60)&lt;/Q&gt;&lt;R&gt;1&lt;/R&gt;&lt;C&gt;1&lt;/C&gt;&lt;D xsi:type="xsd:double"&gt;21.421333&lt;/D&gt;&lt;/FQL&gt;&lt;FQL&gt;&lt;Q&gt;KSA^PERCENT_CHANGE(FMA_EPS(+1,0,,,,"PORTAGG","MEAN"),FMA_EPS(+1,-1AM,,,,"PORTAGG","MEAN"))&lt;/Q&gt;&lt;R&gt;1&lt;/R&gt;&lt;C&gt;1&lt;/C&gt;&lt;D xsi:type="xsd:double"&gt;0.459728308576911&lt;/D&gt;&lt;/FQL&gt;&lt;FQL&gt;&lt;Q&gt;UAE^FMA_PCT_ABOVE_MAVG(200,0,,,,"PORTAGG")&lt;/Q&gt;&lt;R&gt;1&lt;/R&gt;&lt;C&gt;1&lt;/C&gt;&lt;D xsi:type="xsd:double"&gt;48.780487804878&lt;/D&gt;&lt;/FQL&gt;&lt;FQL&gt;&lt;Q&gt;SET-BKK^FMA_PCT_ABOVE_MAVG(200,0,,,,"PORTAGG")&lt;/Q&gt;&lt;R&gt;1&lt;/R&gt;&lt;C&gt;1&lt;/C&gt;&lt;D xsi:type="xsd:double"&gt;45.1851851851852&lt;/D&gt;&lt;/FQL&gt;&lt;FQL&gt;&lt;Q&gt;MCHI^FMA_PCT_ABOVE_MAVG(200,0,,,,"PORTAGG")&lt;/Q&gt;&lt;R&gt;1&lt;/R&gt;&lt;C&gt;1&lt;/C&gt;&lt;D xsi:type="xsd:double"&gt;90.7251264755481&lt;/D&gt;&lt;/FQL&gt;&lt;FQL&gt;&lt;Q&gt;GREK^FMA_PCT_ABOVE_MAVG(200,0,,,,"PORTAGG")&lt;/Q&gt;&lt;R&gt;1&lt;/R&gt;&lt;C&gt;1&lt;/C&gt;&lt;D xsi:type="xsd:double"&gt;55.1724137931034&lt;/D&gt;&lt;/FQL&gt;&lt;FQL&gt;&lt;Q&gt;SPY^FMA_COS_UP("EPS","1M",+1,NOW,,,"PORTAGG","MEANR")&lt;/Q&gt;&lt;R&gt;1&lt;/R&gt;&lt;C&gt;1&lt;/C&gt;&lt;D xsi:type="xsd:double"&gt;148&lt;/D&gt;&lt;/FQL&gt;&lt;FQL&gt;&lt;Q&gt;VNM^FMA_COS_UP("EPS","1M",+1,NOW,,,"PORTAGG","MEANR")&lt;/Q&gt;&lt;R&gt;1&lt;/R&gt;&lt;C&gt;1&lt;/C&gt;&lt;D xsi:type="xsd:double"&gt;7&lt;/D&gt;&lt;/FQL&gt;&lt;FQL&gt;&lt;Q&gt;INDA^FMA_COS_UP("EPS","1M",+1,NOW,,,"PORTAGG","MEANR")&lt;/Q&gt;&lt;R&gt;1&lt;/R&gt;&lt;C&gt;1&lt;/C&gt;&lt;D xsi:type="xsd:double"&gt;46&lt;/D&gt;&lt;/FQL&gt;&lt;FQL&gt;&lt;Q&gt;EWM^SIZE(FG_CONSTITUENTS)&lt;/Q&gt;&lt;R&gt;1&lt;/R&gt;&lt;C&gt;1&lt;/C&gt;&lt;D xsi:type="xsd:long"&gt;35&lt;/D&gt;&lt;/FQL&gt;&lt;FQL&gt;&lt;Q&gt;CNYA^SIZE(FG_CONSTITUENTS)&lt;/Q&gt;&lt;R&gt;1&lt;/R&gt;&lt;C&gt;1&lt;/C&gt;&lt;D xsi:type="xsd:long"&gt;433&lt;/D&gt;&lt;/FQL&gt;&lt;FQL&gt;&lt;Q&gt;EPU^FMA_RBICS_REV_CURRENT(30, LOC, "PORTAGG")&lt;/Q&gt;&lt;R&gt;1&lt;/R&gt;&lt;C&gt;1&lt;/C&gt;&lt;D xsi:type="xsd:double"&gt;29.8040222376735&lt;/D&gt;&lt;/FQL&gt;&lt;FQL&gt;&lt;Q&gt;EWW^FG_ROE(0)&lt;/Q&gt;&lt;R&gt;1&lt;/R&gt;&lt;C&gt;1&lt;/C&gt;&lt;D xsi:type="xsd:double"&gt;11.0014059450157&lt;/D&gt;&lt;/FQL&gt;&lt;FQL&gt;&lt;Q&gt;REFEUREFI-FDS^FG_YIELD(NOW,,,0)&lt;/Q&gt;&lt;R&gt;1&lt;/R&gt;&lt;C&gt;1&lt;/C&gt;&lt;D xsi:type="xsd:double"&gt;3.65&lt;/D&gt;&lt;/FQL&gt;&lt;FQL&gt;&lt;Q&gt;REFMYON-FDS^PROPER_NAME(0,,,"SECURITY","NAME")&lt;/Q&gt;&lt;R&gt;1&lt;/R&gt;&lt;C&gt;1&lt;/C&gt;&lt;D xsi:type="xsd:string"&gt;Malaysia Policy Rate - Overnight&lt;/D&gt;&lt;/FQL&gt;&lt;FQL&gt;&lt;Q&gt;TRYGR10Y-FDS^PCTCHG(FG_YIELD(0,,,,"YTM"),FG_YIELD(-1AM,,,,"YTM"))&lt;/Q&gt;&lt;R&gt;1&lt;/R&gt;&lt;C&gt;1&lt;/C&gt;&lt;D xsi:type="xsd:double"&gt;-5.570617&lt;/D&gt;&lt;/FQL&gt;&lt;FQL&gt;&lt;Q&gt;TRYPH10Y-FDS^PCTCHG(FG_YIELD(0,,,,"YTM"),FG_YIELD(-1AM,,,,"YTM"))&lt;/Q&gt;&lt;R&gt;1&lt;/R&gt;&lt;C&gt;1&lt;/C&gt;&lt;D xsi:type="xsd:double"&gt;-6.441056&lt;/D&gt;&lt;/FQL&gt;&lt;FQL&gt;&lt;Q&gt;EWY^FMA_EVAL_EBITDA(NTMA,0,,,"PORTAGG","MEANR")&lt;/Q&gt;&lt;R&gt;1&lt;/R&gt;&lt;C&gt;1&lt;/C&gt;&lt;D xsi:type="xsd:double"&gt;5.57576581917386&lt;/D&gt;&lt;/FQL&gt;&lt;FQL&gt;&lt;Q&gt;EWT^FMA_PE(LTM,0,,,"PORTAGG","MEANR")&lt;/Q&gt;&lt;R&gt;1&lt;/R&gt;&lt;C&gt;1&lt;/C&gt;&lt;D xsi:type="xsd:double"&gt;20.8066937088419&lt;/D&gt;&lt;/FQL&gt;&lt;FQL&gt;&lt;Q&gt;EPOL^FG_FCF_YIELD_NTM(0)&lt;/Q&gt;&lt;R&gt;1&lt;/R&gt;&lt;C&gt;1&lt;/C&gt;&lt;D xsi:type="xsd:double"&gt;3.14170326013304&lt;/D&gt;&lt;/FQL&gt;&lt;FQL&gt;&lt;Q&gt;ECH^FMA_EVAL_EBIT(LTMA,NOW,NOW,M,"PORTAGG","MEANR")&lt;/Q&gt;&lt;R&gt;1&lt;/R&gt;&lt;C&gt;1&lt;/C&gt;&lt;D xsi:type="xsd:double"&gt;9.70751974742368&lt;/D&gt;&lt;/FQL&gt;&lt;FQL&gt;&lt;Q&gt;ECH^FG_COMPANY_NAME&lt;/Q&gt;&lt;R&gt;1&lt;/R&gt;&lt;C&gt;1&lt;/C&gt;&lt;D xsi:type="xsd:string"&gt;iShares MSCI Chile ETF&lt;/D&gt;&lt;/FQL&gt;&lt;FQL&gt;&lt;Q&gt;DUMMY^ECON_EXPR_DATA('FDS_ECON[PMIDMMANHE]',,,M)&lt;/Q&gt;&lt;R&gt;1&lt;/R&gt;&lt;C&gt;1&lt;/C&gt;&lt;D xsi:type="xsd:double"&gt;47.52011&lt;/D&gt;&lt;/FQL&gt;&lt;FQL&gt;&lt;Q&gt;CAGDPY@TR^EE_ACTUAL_ANNUAL(MED,0)&lt;/Q&gt;&lt;R&gt;1&lt;/R&gt;&lt;C&gt;1&lt;/C&gt;&lt;D xsi:type="xsd:double"&gt;-5.00968477984364&lt;/D&gt;&lt;/FQL&gt;&lt;FQL&gt;&lt;Q&gt;CC_TR^FG_COMPANY_NAME&lt;/Q&gt;&lt;R&gt;1&lt;/R&gt;&lt;C&gt;1&lt;/C&gt;&lt;D xsi:type="xsd:string"&gt;Turkey&lt;/D&gt;&lt;/FQL&gt;&lt;FQL&gt;&lt;Q&gt;USDAED^FG_PRICE_CHANGE(0,-3AM)&lt;/Q&gt;&lt;R&gt;1&lt;/R&gt;&lt;C&gt;1&lt;/C&gt;&lt;D xsi:type="xsd:double"&gt;0.0027179718&lt;/D&gt;&lt;/FQL&gt;&lt;FQL&gt;&lt;Q&gt;USDTHB^FG_COMPANY_NAME&lt;/Q&gt;&lt;R&gt;1&lt;/R&gt;&lt;C&gt;1&lt;/C&gt;&lt;D xsi:type="xsd:string"&gt;Thailand Baht per U.S. Dollar&lt;/D&gt;&lt;/FQL&gt;&lt;FQL&gt;&lt;Q&gt;USDZAR^FG_PRICE_CHANGE(0,-1AY)&lt;/Q&gt;&lt;R&gt;1&lt;/R&gt;&lt;C&gt;1&lt;/C&gt;&lt;D xsi:type="xsd:double"&gt;-9.296608&lt;/D&gt;&lt;/FQL&gt;&lt;FQL&gt;&lt;Q&gt;USDMYR^FG_PRICE_CHANGE(0,-6AM)&lt;/Q&gt;&lt;R&gt;1&lt;/R&gt;&lt;C&gt;1&lt;/C&gt;&lt;D xsi:type="xsd:double"&gt;-11.2197695&lt;/D&gt;&lt;/FQL&gt;&lt;FQL&gt;&lt;Q&gt;FC0000AE^FMA_EPS(NTMA,-20AY,0,CY,,"PORTAGG","MEANR")&lt;/Q&gt;&lt;R&gt;20&lt;/R&gt;&lt;C&gt;1&lt;/C&gt;&lt;D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xsi:type="xsd:double"&gt;11.0560462161177&lt;/D&gt;&lt;/FQL&gt;&lt;FQL&gt;&lt;Q&gt;EIDO^P_PRICE_RETURNS_PR('52W',2,-10AY,0,AM)&lt;/Q&gt;&lt;R&gt;121&lt;/R&gt;&lt;C&gt;1&lt;/C&gt;&lt;D xsi:type="xsd:double"&gt;7.663083&lt;/D&gt;&lt;D xsi:type="xsd:double"&gt;10.873735&lt;/D&gt;&lt;D xsi:type="xsd:double"&gt;22.41832&lt;/D&gt;&lt;D xsi:type="xsd:double"&gt;22.31829&lt;/D&gt;&lt;D xsi:type="xsd:double"&gt;24.819767&lt;/D&gt;&lt;D xsi:type="xsd:double"&gt;10.573602&lt;/D&gt;&lt;D xsi:type="xsd:double"&gt;-1.5916765&lt;/D&gt;&lt;D xsi:type="xsd:double"&gt;-9.397406&lt;/D&gt;&lt;D xsi:type="xsd:double"&gt;-8.89048&lt;/D&gt;&lt;D xsi:type="xsd:double"&gt;-10.293203&lt;/D&gt;&lt;D xsi:type="xsd:double"&gt;-18.88262&lt;/D&gt;&lt;D xsi:type="xsd:double"&gt;-31.520473&lt;/D&gt;&lt;D xsi:type="xsd:double"&gt;-31.581932&lt;/D&gt;&lt;D xsi:type="xsd:double"&gt;-20.016462&lt;/D&gt;&lt;D xsi:type="xsd:double"&gt;-24.45066&lt;/D&gt;&lt;D xsi:type="xsd:double"&gt;-22.794891&lt;/D&gt;&lt;D xsi:type="xsd:double"&gt;-20.970064&lt;/D&gt;&lt;D xsi:type="xsd:double"&gt;-13.7606735&lt;/D&gt;&lt;D xsi:type="xsd:double"&gt;-13.122296&lt;/D&gt;&lt;D xsi:type="xsd:double"&gt;-7.2354674&lt;/D&gt;&lt;D xsi:type="xsd:double"&gt;-6.3362303&lt;/D&gt;&lt;D xsi:type="xsd:double"&gt;6.453669&lt;/D&gt;&lt;D xsi:type="xsd:double"&gt;19.240177&lt;/D&gt;&lt;D xsi:type="xsd:double"&gt;33.51433&lt;/D&gt;&lt;D xsi:type="xsd:double"&gt;52.672077&lt;/D&gt;&lt;D xsi:type="xsd:double"&gt;19.955181&lt;/D&gt;&lt;D xsi:type="xsd:double"&gt;16.87168&lt;/D&gt;&lt;D xsi:type="xsd:double"&gt;17.87163&lt;/D&gt;&lt;D xsi:type="xsd:double"&gt;17.781807&lt;/D&gt;&lt;D xsi:type="xsd:double"&gt;5.961716&lt;/D&gt;&lt;D xsi:type="xsd:double"&gt;11.375273&lt;/D&gt;&lt;D xsi:type="xsd:double"&gt;17.329395&lt;/D&gt;&lt;D xsi:type="xsd:double"&gt;21.412682&lt;/D&gt;&lt;D xsi:type="xsd:double"&gt;13.562477&lt;/D&gt;&lt;D xsi:type="xsd:double"&gt;2.6468992&lt;/D&gt;&lt;D xsi:type="xsd:double"&gt;8.551228&lt;/D&gt;&lt;D xsi:type="xsd:double"&gt;0.39756298&lt;/D&gt;&lt;D xsi:type="xsd:double"&gt;7.3786497&lt;/D&gt;&lt;D xsi:type="xsd:double"&gt;15.150452&lt;/D&gt;&lt;D xsi:type="xsd:double"&gt;18.258465&lt;/D&gt;&lt;D xsi:type="xsd:double"&gt;19.617498&lt;/D&gt;&lt;D xsi:type="xsd:double"&gt;18.851805&lt;/D&gt;&lt;D xsi:type="xsd:double"&gt;5.9865594&lt;/D&gt;&lt;D xsi:type="xsd:double"&gt;-4.9410343&lt;/D&gt;&lt;D xsi:type="xsd:double"&gt;-3.0728579&lt;/D&gt;&lt;D xsi:type="xsd:double"&gt;-18.262703&lt;/D&gt;&lt;D xsi:type="xsd:double"&gt;-7.4391365&lt;/D&gt;&lt;D xsi:type="xsd:double"&gt;-11.331773&lt;/D&gt;&lt;D xsi:type="xsd:double"&gt;-16.238434&lt;/D&gt;&lt;D xsi:type="xsd:double"&gt;-13.996726&lt;/D&gt;&lt;D xsi:type="xsd:double"&gt;-3.1156719&lt;/D&gt;&lt;D xsi:type="xsd:double"&gt;-10.271067&lt;/D&gt;&lt;D xsi:type="xsd:double"&gt;-5.0855217&lt;/D&gt;&lt;D xsi:type="xsd:double"&gt;-7.414639&lt;/D&gt;&lt;D xsi:type="xsd:double"&gt;-2.4106324&lt;/D&gt;&lt;D xsi:type="xsd:double"&gt;5.459285&lt;/D&gt;&lt;D xsi:type="xsd:double"&gt;0.6809354&lt;/D&gt;&lt;D xsi:type="xsd:double"&gt;21.210182&lt;/D&gt;&lt;D xsi:type="xsd:double"&gt;7.201314&lt;/D&gt;&lt;D xsi:type="xsd:double"&gt;8.666468&lt;/D&gt;&lt;D xsi:type="xsd:double"&gt;11.0008&lt;/D&gt;&lt;D xsi:type="xsd:double"&gt;12.619972&lt;/D&gt;&lt;D xsi:type="xsd:double"&gt;-1.4805138&lt;/D&gt;&lt;D xsi:type="xsd:double"&gt;4.4701457&lt;/D&gt;&lt;D xsi:type="xsd:double"&gt;-10.421294&lt;/D&gt;&lt;D xsi:type="xsd:double"&gt;-12.63268&lt;/D&gt;&lt;D xsi:type="xsd:double"&gt;-45.564907&lt;/D&gt;&lt;D xsi:type="xsd:double"&gt;-38.799595&lt;/D&gt;&lt;D xsi:type="xsd:double"&gt;-21.019178&lt;/D&gt;&lt;D xsi:type="xsd:double"&gt;-28.421337&lt;/D&gt;&lt;D xsi:type="xsd:double"&gt;-27.193832&lt;/D&gt;&lt;D xsi:type="xsd:double"&gt;-21.63114&lt;/D&gt;&lt;D xsi:type="xsd:double"&gt;-26.049597&lt;/D&gt;&lt;D xsi:type="xsd:double"&gt;-23.555744&lt;/D&gt;&lt;D xsi:type="xsd:double"&gt;-5.9046087&lt;/D&gt;&lt;D xsi:type="xsd:double"&gt;-7.1370125&lt;/D&gt;&lt;D xsi:type="xsd:double"&gt;-0.53019524&lt;/D&gt;&lt;D xsi:type="xsd:double"&gt;7.2470307&lt;/D&gt;&lt;D xsi:type="xsd:double"&gt;63.702454&lt;/D&gt;&lt;D xsi:type="xsd:double"&gt;40.872456&lt;/D&gt;&lt;D xsi:type="xsd:double"&gt;16.634321&lt;/D&gt;&lt;D xsi:type="xsd:double"&gt;13.658487&lt;/D&gt;&lt;D xsi:type="xsd:double"&gt;15.015661&lt;/D&gt;&lt;D xsi:type="xsd:double"&gt;13.196075&lt;/D&gt;&lt;D xsi:type="xsd:double"&gt;25.268066&lt;/D&gt;&lt;D xsi:type="xsd:double"&gt;24.774897&lt;/D&gt;&lt;D xsi:type="xsd:double"&gt;2.9893637&lt;/D&gt;&lt;D xsi:type="xsd:double"&gt;0.39391518&lt;/D&gt;&lt;D xsi:type="xsd:double"&gt;-0.6286204&lt;/D&gt;&lt;D xsi:type="xsd:double"&gt;3.7290215&lt;/D&gt;&lt;D xsi:type="xsd:double"&gt;14.609158&lt;/D&gt;&lt;D xsi:type="xsd:double"&gt;18.903769&lt;/D&gt;&lt;D xsi:type="xsd:double"&gt;11.228967&lt;/D&gt;&lt;D xsi:type="xsd:double"&gt;11.132347&lt;/D&gt;&lt;D xsi:type="xsd:double"&gt;15.516722&lt;/D&gt;&lt;D xsi:type="xsd:double"&gt;15.699077&lt;/D&gt;&lt;D xsi:type="xsd:double"&gt;10.018897&lt;/D&gt;&lt;D xsi:type="xsd:double"&gt;0.7346153&lt;/D&gt;&lt;D xsi:type="xsd:double"&gt;4.79275&lt;/D&gt;&lt;D xsi:type="xsd:double"&gt;-1.0096014&lt;/D&gt;&lt;D xsi:type="xsd:double"&gt;3.6732554&lt;/D&gt;&lt;D xsi:type="xsd:double"&gt;-3.256476&lt;/D&gt;&lt;D xsi:type="xsd:double"&gt;-1.902622&lt;/D&gt;&lt;D xsi:type="xsd:double"&gt;-2.107513&lt;/D&gt;&lt;D xsi:type="xsd:double"&gt;-2.094525&lt;/D&gt;&lt;D xsi:type="xsd:double"&gt;7.911372&lt;/D&gt;&lt;D xsi:type="xsd:double"&gt;2.3542166&lt;/D&gt;&lt;D xsi:type="xsd:double"&gt;-0.12212992&lt;/D&gt;&lt;D xsi:type="xsd:double"&gt;-3.0228198&lt;/D&gt;&lt;D xsi:type="xsd:double"&gt;-5.0018907&lt;/D&gt;&lt;D xsi:type="xsd:double"&gt;-5.4522634&lt;/D&gt;&lt;D xsi:type="xsd:double"&gt;1.2004018&lt;/D&gt;&lt;D xsi:type="xsd:double"&gt;-3.5708725&lt;/D&gt;&lt;D xsi:type="xsd:double"&gt;1.4543533&lt;/D&gt;&lt;D xsi:type="xsd:double"&gt;-5.116707&lt;/D&gt;&lt;D xsi:type="xsd:double"&gt;-10.741687&lt;/D&gt;&lt;D xsi:type="xsd:double"&gt;-13.241559&lt;/D&gt;&lt;D xsi:type="xsd:double"&gt;-11.354214&lt;/D&gt;&lt;D xsi:type="xsd:double"&gt;-7.776946&lt;/D&gt;&lt;D xsi:type="xsd:double"&gt;-2.9724896&lt;/D&gt;&lt;D xsi:type="xsd:double"&gt;3.881979&lt;/D&gt;&lt;/FQL&gt;&lt;FQL&gt;&lt;Q&gt;GREK^FMA_PE(NTMA,-10AY,0,AM,"PORTAGG","MEANR")&lt;/Q&gt;&lt;R&gt;121&lt;/R&gt;&lt;C&gt;1&lt;/C&gt;&lt;D xsi:type="xsd:double"&gt;7.05599697268794&lt;/D&gt;&lt;D xsi:type="xsd:double"&gt;6.40976756934884&lt;/D&gt;&lt;D xsi:type="xsd:double"&gt;6.75392606862994&lt;/D&gt;&lt;D xsi:type="xsd:double"&gt;4.64343504738436&lt;/D&gt;&lt;D xsi:type="xsd:double"&gt;4.61691086846432&lt;/D&gt;&lt;D xsi:type="xsd:double"&gt;4.9998406674627&lt;/D&gt;&lt;D xsi:type="xsd:double"&gt;5.18309389389646&lt;/D&gt;&lt;D xsi:type="xsd:double"&gt;5.19178823149592&lt;/D&gt;&lt;D xsi:type="xsd:double"&gt;5.72047685948869&lt;/D&gt;&lt;D xsi:type="xsd:double"&gt;4.74942256821343&lt;/D&gt;&lt;D xsi:type="xsd:double"&gt;4.14444179923887&lt;/D&gt;&lt;D xsi:type="xsd:double"&gt;3.86636827327097&lt;/D&gt;&lt;D xsi:type="xsd:double"&gt;4.46858541645381&lt;/D&gt;&lt;D xsi:type="xsd:double"&gt;4.30205768302101&lt;/D&gt;&lt;D xsi:type="xsd:double"&gt;6.14496740297539&lt;/D&gt;&lt;D xsi:type="xsd:double"&gt;8.2502436040741&lt;/D&gt;&lt;D xsi:type="xsd:double"&gt;9.95550872043168&lt;/D&gt;&lt;D xsi:type="xsd:double"&gt;9.0076411208225&lt;/D&gt;&lt;D xsi:type="xsd:double"&gt;9.01568011666422&lt;/D&gt;&lt;D xsi:type="xsd:double"&gt;9.87942861110214&lt;/D&gt;&lt;D xsi:type="xsd:double"&gt;10.6925284336569&lt;/D&gt;&lt;D xsi:type="xsd:double"&gt;8.24174786063725&lt;/D&gt;&lt;D xsi:type="xsd:double"&gt;8.64349829969028&lt;/D&gt;&lt;D xsi:type="xsd:double"&gt;8.79438624776316&lt;/D&gt;&lt;D xsi:type="xsd:double"&gt;8.87243389335727&lt;/D&gt;&lt;D xsi:type="xsd:double"&gt;8.44890231704693&lt;/D&gt;&lt;D xsi:type="xsd:double"&gt;9.24607324971046&lt;/D&gt;&lt;D xsi:type="xsd:double"&gt;9.09437862453177&lt;/D&gt;&lt;D xsi:type="xsd:double"&gt;8.76326956932598&lt;/D&gt;&lt;D xsi:type="xsd:double"&gt;9.24773842941561&lt;/D&gt;&lt;D xsi:type="xsd:double"&gt;9.46177451029839&lt;/D&gt;&lt;D xsi:type="xsd:double"&gt;12.0552141449853&lt;/D&gt;&lt;D xsi:type="xsd:double"&gt;13.6886285876452&lt;/D&gt;&lt;D xsi:type="xsd:double"&gt;13.0673287245972&lt;/D&gt;&lt;D xsi:type="xsd:double"&gt;12.6118466731952&lt;/D&gt;&lt;D xsi:type="xsd:double"&gt;11.6157249986909&lt;/D&gt;&lt;D xsi:type="xsd:double"&gt;11.2402897055402&lt;/D&gt;&lt;D xsi:type="xsd:double"&gt;12.1805810469125&lt;/D&gt;&lt;D xsi:type="xsd:double"&gt;12.3611266164962&lt;/D&gt;&lt;D xsi:type="xsd:double"&gt;13.9188330278812&lt;/D&gt;&lt;D xsi:type="xsd:double"&gt;14.9090678930461&lt;/D&gt;&lt;D xsi:type="xsd:double"&gt;14.1382485060325&lt;/D&gt;&lt;D xsi:type="xsd:double"&gt;13.2355717971612&lt;/D&gt;&lt;D xsi:type="xsd:double"&gt;14.834895035579&lt;/D&gt;&lt;D xsi:type="xsd:double"&gt;14.9621336718118&lt;/D&gt;&lt;D xsi:type="xsd:double"&gt;14.6787721807466&lt;/D&gt;&lt;D xsi:type="xsd:double"&gt;14.5509157184601&lt;/D&gt;&lt;D xsi:type="xsd:double"&gt;14.2889528812085&lt;/D&gt;&lt;D xsi:type="xsd:double"&gt;13.7349778894577&lt;/D&gt;&lt;D xsi:type="xsd:double"&gt;11.8920343015053&lt;/D&gt;&lt;D xsi:type="xsd:double"&gt;12.4672779331897&lt;/D&gt;&lt;D xsi:type="xsd:double"&gt;10.6059778836042&lt;/D&gt;&lt;D xsi:type="xsd:double"&gt;11.1528141938226&lt;/D&gt;&lt;D xsi:type="xsd:double"&gt;12.8076835322297&lt;/D&gt;&lt;D xsi:type="xsd:double"&gt;13.9485625364155&lt;/D&gt;&lt;D xsi:type="xsd:double"&gt;13.9981641446923&lt;/D&gt;&lt;D xsi:type="xsd:double"&gt;14.5672452537964&lt;/D&gt;&lt;D xsi:type="xsd:double"&gt;14.9919736698298&lt;/D&gt;&lt;D xsi:type="xsd:double"&gt;13.8463433349827&lt;/D&gt;&lt;D xsi:type="xsd:double"&gt;13.6056678515432&lt;/D&gt;&lt;D xsi:type="xsd:double"&gt;12.0399920990506&lt;/D&gt;&lt;D xsi:type="xsd:double"&gt;11.9208174021614&lt;/D&gt;&lt;D xsi:type="xsd:double"&gt;11.3190911555121&lt;/D&gt;&lt;D xsi:type="xsd:double"&gt;11.3707790661249&lt;/D&gt;&lt;D xsi:type="xsd:double"&gt;10.7156610314464&lt;/D&gt;&lt;D xsi:type="xsd:double"&gt;9.27289474130076&lt;/D&gt;&lt;D xsi:type="xsd:double"&gt;6.7607666980139&lt;/D&gt;&lt;D xsi:type="xsd:double"&gt;10.0344437324418&lt;/D&gt;&lt;D xsi:type="xsd:double"&gt;11.7475961938237&lt;/D&gt;&lt;D xsi:type="xsd:double"&gt;13.8777951085259&lt;/D&gt;&lt;D xsi:type="xsd:double"&gt;12.6851869470135&lt;/D&gt;&lt;D xsi:type="xsd:double"&gt;12.828520029247&lt;/D&gt;&lt;D xsi:type="xsd:double"&gt;11.5258870615671&lt;/D&gt;&lt;D xsi:type="xsd:double"&gt;9.34515226195128&lt;/D&gt;&lt;D xsi:type="xsd:double"&gt;12.3935018958065&lt;/D&gt;&lt;D xsi:type="xsd:double"&gt;12.1855688370142&lt;/D&gt;&lt;D xsi:type="xsd:double"&gt;11.2304801793961&lt;/D&gt;&lt;D xsi:type="xsd:double"&gt;12.1843417787424&lt;/D&gt;&lt;D xsi:type="xsd:double"&gt;12.1514454535887&lt;/D&gt;&lt;D xsi:type="xsd:double"&gt;12.8981922303547&lt;/D&gt;&lt;D xsi:type="xsd:double"&gt;12.589609001989&lt;/D&gt;&lt;D xsi:type="xsd:double"&gt;11.9649355337912&lt;/D&gt;&lt;D xsi:type="xsd:double"&gt;11.2744646610896&lt;/D&gt;&lt;D xsi:type="xsd:double"&gt;11.1110996823916&lt;/D&gt;&lt;D xsi:type="xsd:double"&gt;10.1594057411261&lt;/D&gt;&lt;D xsi:type="xsd:double"&gt;11.2276768603644&lt;/D&gt;&lt;D xsi:type="xsd:double"&gt;9.73460391958803&lt;/D&gt;&lt;D xsi:type="xsd:double"&gt;9.61026999559914&lt;/D&gt;&lt;D xsi:type="xsd:double"&gt;10.0649636992747&lt;/D&gt;&lt;D xsi:type="xsd:double"&gt;9.33944785957465&lt;/D&gt;&lt;D xsi:type="xsd:double"&gt;10.0622762402905&lt;/D&gt;&lt;D xsi:type="xsd:double"&gt;9.67025932408599&lt;/D&gt;&lt;D xsi:type="xsd:double"&gt;9.55386758146727&lt;/D&gt;&lt;D xsi:type="xsd:double"&gt;7.84610341534436&lt;/D&gt;&lt;D xsi:type="xsd:double"&gt;8.2694206450983&lt;/D&gt;&lt;D xsi:type="xsd:double"&gt;7.12112228779996&lt;/D&gt;&lt;D xsi:type="xsd:double"&gt;6.62773065771044&lt;/D&gt;&lt;D xsi:type="xsd:double"&gt;6.72220938753262&lt;/D&gt;&lt;D xsi:type="xsd:double"&gt;6.80934592185484&lt;/D&gt;&lt;D xsi:type="xsd:double"&gt;6.82100559372544&lt;/D&gt;&lt;D xsi:type="xsd:double"&gt;7.48129476062507&lt;/D&gt;&lt;D xsi:type="xsd:double"&gt;7.86329465096803&lt;/D&gt;&lt;D xsi:type="xsd:double"&gt;7.21745501353871&lt;/D&gt;&lt;D xsi:type="xsd:double"&gt;6.96423621571203&lt;/D&gt;&lt;D xsi:type="xsd:double"&gt;7.49914308961432&lt;/D&gt;&lt;D xsi:type="xsd:double"&gt;7.98727198059101&lt;/D&gt;&lt;D xsi:type="xsd:double"&gt;7.9099462203562&lt;/D&gt;&lt;D xsi:type="xsd:double"&gt;7.27897485967923&lt;/D&gt;&lt;D xsi:type="xsd:double"&gt;6.53801335770371&lt;/D&gt;&lt;D xsi:type="xsd:double"&gt;6.7029257933195&lt;/D&gt;&lt;D xsi:type="xsd:double"&gt;6.71051069586406&lt;/D&gt;&lt;D xsi:type="xsd:double"&gt;6.65651784375644&lt;/D&gt;&lt;D xsi:type="xsd:double"&gt;6.96491210411481&lt;/D&gt;&lt;D xsi:type="xsd:double"&gt;7.21339917361594&lt;/D&gt;&lt;D xsi:type="xsd:double"&gt;6.85093974831298&lt;/D&gt;&lt;D xsi:type="xsd:double"&gt;7.08460567815539&lt;/D&gt;&lt;D xsi:type="xsd:double"&gt;7.16410784434863&lt;/D&gt;&lt;D xsi:type="xsd:double"&gt;7.14820946470626&lt;/D&gt;&lt;D xsi:type="xsd:double"&gt;6.98982446409788&lt;/D&gt;&lt;D xsi:type="xsd:double"&gt;6.99686996758302&lt;/D&gt;&lt;D xsi:type="xsd:double"&gt;6.86023036391221&lt;/D&gt;&lt;/FQL&gt;&lt;FQL&gt;&lt;Q&gt;SET-BKK^FMA_PE(LTMA,-10AY,0,AM,"PORTAGG","MEANR")&lt;/Q&gt;&lt;R&gt;121&lt;/R&gt;&lt;C&gt;1&lt;/C&gt;&lt;D xsi:type="xsd:double"&gt;19.0826663434152&lt;/D&gt;&lt;D xsi:type="xsd:double"&gt;19.4984494598084&lt;/D&gt;&lt;D xsi:type="xsd:double"&gt;20.2048049601285&lt;/D&gt;&lt;D xsi:type="xsd:double"&gt;19.2508733401759&lt;/D&gt;&lt;D xsi:type="xsd:double"&gt;22.4377735614399&lt;/D&gt;&lt;D xsi:type="xsd:double"&gt;23.5919317171857&lt;/D&gt;&lt;D xsi:type="xsd:double"&gt;22.7700133436565&lt;/D&gt;&lt;D xsi:type="xsd:double"&gt;22.0905645606783&lt;/D&gt;&lt;D xsi:type="xsd:double"&gt;21.4825544750254&lt;/D&gt;&lt;D xsi:type="xsd:double"&gt;20.994889714468&lt;/D&gt;&lt;D xsi:type="xsd:double"&gt;20.1976475053529&lt;/D&gt;&lt;D xsi:type="xsd:double"&gt;19.1902474486734&lt;/D&gt;&lt;D xsi:type="xsd:double"&gt;18.3356542847826&lt;/D&gt;&lt;D xsi:type="xsd:double"&gt;18.4611054911952&lt;/D&gt;&lt;D xsi:type="xsd:double"&gt;15.5246747515989&lt;/D&gt;&lt;D xsi:type="xsd:double"&gt;14.2249200590428&lt;/D&gt;&lt;D xsi:type="xsd:double"&gt;15.5981826446526&lt;/D&gt;&lt;D xsi:type="xsd:double"&gt;16.6597550114123&lt;/D&gt;&lt;D xsi:type="xsd:double"&gt;16.554027586802&lt;/D&gt;&lt;D xsi:type="xsd:double"&gt;16.3808618128267&lt;/D&gt;&lt;D xsi:type="xsd:double"&gt;16.440678702918&lt;/D&gt;&lt;D xsi:type="xsd:double"&gt;16.404903394169&lt;/D&gt;&lt;D xsi:type="xsd:double"&gt;16.6440645128704&lt;/D&gt;&lt;D xsi:type="xsd:double"&gt;16.4829948791182&lt;/D&gt;&lt;D xsi:type="xsd:double"&gt;16.1417313850702&lt;/D&gt;&lt;D xsi:type="xsd:double"&gt;15.9745980305073&lt;/D&gt;&lt;D xsi:type="xsd:double"&gt;16.0562207884455&lt;/D&gt;&lt;D xsi:type="xsd:double"&gt;16.312178958174&lt;/D&gt;&lt;D xsi:type="xsd:double"&gt;16.6822589419131&lt;/D&gt;&lt;D xsi:type="xsd:double"&gt;16.3667730063428&lt;/D&gt;&lt;D xsi:type="xsd:double"&gt;16.2931097203186&lt;/D&gt;&lt;D xsi:type="xsd:double"&gt;16.1379834422901&lt;/D&gt;&lt;D xsi:type="xsd:double"&gt;16.0508853259376&lt;/D&gt;&lt;D xsi:type="xsd:double"&gt;16.0269321444571&lt;/D&gt;&lt;D xsi:type="xsd:double"&gt;16.0118379383248&lt;/D&gt;&lt;D xsi:type="xsd:double"&gt;16.2160578107945&lt;/D&gt;&lt;D xsi:type="xsd:double"&gt;16.6421275572107&lt;/D&gt;&lt;D xsi:type="xsd:double"&gt;16.9939269865223&lt;/D&gt;&lt;D xsi:type="xsd:double"&gt;17.0883761643853&lt;/D&gt;&lt;D xsi:type="xsd:double"&gt;18.1261451351652&lt;/D&gt;&lt;D xsi:type="xsd:double"&gt;18.3650037540151&lt;/D&gt;&lt;D xsi:type="xsd:double"&gt;17.8145005953151&lt;/D&gt;&lt;D xsi:type="xsd:double"&gt;17.4322130205903&lt;/D&gt;&lt;D xsi:type="xsd:double"&gt;17.3105333948335&lt;/D&gt;&lt;D xsi:type="xsd:double"&gt;17.0263956947336&lt;/D&gt;&lt;D xsi:type="xsd:double"&gt;16.411816366778&lt;/D&gt;&lt;D xsi:type="xsd:double"&gt;16.5808987812363&lt;/D&gt;&lt;D xsi:type="xsd:double"&gt;16.4366294028651&lt;/D&gt;&lt;D xsi:type="xsd:double"&gt;16.3102178261675&lt;/D&gt;&lt;D xsi:type="xsd:double"&gt;15.7301179105318&lt;/D&gt;&lt;D xsi:type="xsd:double"&gt;15.4565476696751&lt;/D&gt;&lt;D xsi:type="xsd:double"&gt;14.2173652319773&lt;/D&gt;&lt;D xsi:type="xsd:double"&gt;15.550246517628&lt;/D&gt;&lt;D xsi:type="xsd:double"&gt;16.2353402640264&lt;/D&gt;&lt;D xsi:type="xsd:double"&gt;16.1410844648314&lt;/D&gt;&lt;D xsi:type="xsd:double"&gt;16.1686275678231&lt;/D&gt;&lt;D xsi:type="xsd:double"&gt;15.9559163048988&lt;/D&gt;&lt;D xsi:type="xsd:double"&gt;16.5446311901519&lt;/D&gt;&lt;D xsi:type="xsd:double"&gt;16.2830148251258&lt;/D&gt;&lt;D xsi:type="xsd:double"&gt;16.3906775944269&lt;/D&gt;&lt;D xsi:type="xsd:double"&gt;16.3257117962706&lt;/D&gt;&lt;D xsi:type="xsd:double"&gt;16.6019470293965&lt;/D&gt;&lt;D xsi:type="xsd:double"&gt;16.9294959772205&lt;/D&gt;&lt;D xsi:type="xsd:double"&gt;17.1911255016273&lt;/D&gt;&lt;D xsi:type="xsd:double"&gt;16.1296364048104&lt;/D&gt;&lt;D xsi:type="xsd:double"&gt;14.947082842224&lt;/D&gt;&lt;D xsi:type="xsd:double"&gt;14.6735015505624&lt;/D&gt;&lt;D xsi:type="xsd:double"&gt;15.6641121344134&lt;/D&gt;&lt;D xsi:type="xsd:double"&gt;17.5948484277499&lt;/D&gt;&lt;D xsi:type="xsd:double"&gt;18.785767726758&lt;/D&gt;&lt;D xsi:type="xsd:double"&gt;19.4544381318954&lt;/D&gt;&lt;D xsi:type="xsd:double"&gt;20.6475956275796&lt;/D&gt;&lt;D xsi:type="xsd:double"&gt;20.9233338182772&lt;/D&gt;&lt;D xsi:type="xsd:double"&gt;20.1766980612211&lt;/D&gt;&lt;D xsi:type="xsd:double"&gt;24.8181769541425&lt;/D&gt;&lt;D xsi:type="xsd:double"&gt;27.3599037759906&lt;/D&gt;&lt;D xsi:type="xsd:double"&gt;26.9902112939599&lt;/D&gt;&lt;D xsi:type="xsd:double"&gt;27.7036458553127&lt;/D&gt;&lt;D xsi:type="xsd:double"&gt;27.0315827308772&lt;/D&gt;&lt;D xsi:type="xsd:double"&gt;26.1300651962846&lt;/D&gt;&lt;D xsi:type="xsd:double"&gt;24.8914796165832&lt;/D&gt;&lt;D xsi:type="xsd:double"&gt;23.6916015477509&lt;/D&gt;&lt;D xsi:type="xsd:double"&gt;22.5277762660664&lt;/D&gt;&lt;D xsi:type="xsd:double"&gt;22.5598696084981&lt;/D&gt;&lt;D xsi:type="xsd:double"&gt;21.2372943438892&lt;/D&gt;&lt;D xsi:type="xsd:double"&gt;20.3027067672667&lt;/D&gt;&lt;D xsi:type="xsd:double"&gt;19.0353015414123&lt;/D&gt;&lt;D xsi:type="xsd:double"&gt;19.0818416865701&lt;/D&gt;&lt;D xsi:type="xsd:double"&gt;18.9456479734355&lt;/D&gt;&lt;D xsi:type="xsd:double"&gt;18.8931374907665&lt;/D&gt;&lt;D xsi:type="xsd:double"&gt;18.8174034104368&lt;/D&gt;&lt;D xsi:type="xsd:double"&gt;18.4088687423847&lt;/D&gt;&lt;D xsi:type="xsd:double"&gt;18.1636557309292&lt;/D&gt;&lt;D xsi:type="xsd:double"&gt;17.5212279807696&lt;/D&gt;&lt;D xsi:type="xsd:double"&gt;17.2847384814237&lt;/D&gt;&lt;D xsi:type="xsd:double"&gt;16.8936697865677&lt;/D&gt;&lt;D xsi:type="xsd:double"&gt;16.1374574656867&lt;/D&gt;&lt;D xsi:type="xsd:double"&gt;16.4159672457312&lt;/D&gt;&lt;D xsi:type="xsd:double"&gt;16.8493446846854&lt;/D&gt;&lt;D xsi:type="xsd:double"&gt;17.0042695788474&lt;/D&gt;&lt;D xsi:type="xsd:double"&gt;17.4948452923507&lt;/D&gt;&lt;D xsi:type="xsd:double"&gt;17.430105655692&lt;/D&gt;&lt;D xsi:type="xsd:double"&gt;17.3193384097617&lt;/D&gt;&lt;D xsi:type="xsd:double"&gt;17.0815263167789&lt;/D&gt;&lt;D xsi:type="xsd:double"&gt;17.1206842973293&lt;/D&gt;&lt;D xsi:type="xsd:double"&gt;17.0776662571891&lt;/D&gt;&lt;D xsi:type="xsd:double"&gt;17.2674276990397&lt;/D&gt;&lt;D xsi:type="xsd:double"&gt;17.6763102786158&lt;/D&gt;&lt;D xsi:type="xsd:double"&gt;16.7106815535841&lt;/D&gt;&lt;D xsi:type="xsd:double"&gt;16.6600938211863&lt;/D&gt;&lt;D xsi:type="xsd:double"&gt;16.017766752119&lt;/D&gt;&lt;D xsi:type="xsd:double"&gt;16.1004635513068&lt;/D&gt;&lt;D xsi:type="xsd:double"&gt;16.0129855624575&lt;/D&gt;&lt;D xsi:type="xsd:double"&gt;16.6713638802458&lt;/D&gt;&lt;D xsi:type="xsd:double"&gt;16.4670944627434&lt;/D&gt;&lt;D xsi:type="xsd:double"&gt;16.3100791685532&lt;/D&gt;&lt;D xsi:type="xsd:double"&gt;16.0413145467607&lt;/D&gt;&lt;D xsi:type="xsd:double"&gt;15.5967425040272&lt;/D&gt;&lt;D xsi:type="xsd:double"&gt;15.5458312305277&lt;/D&gt;&lt;D xsi:type="xsd:double"&gt;15.9349999583351&lt;/D&gt;&lt;D xsi:type="xsd:double"&gt;16.7141074994682&lt;/D&gt;&lt;/FQL&gt;&lt;FQL&gt;&lt;Q&gt;DDR3512M-FDS^FG_PRICE(0)/MAX(FG_PRICE(0,-1AY))&lt;/Q&gt;&lt;R&gt;1&lt;/R&gt;&lt;C&gt;1&lt;/C&gt;&lt;D xsi:type="xsd:double"&gt;0.841590528846154&lt;/D&gt;&lt;/FQL&gt;&lt;FQL&gt;&lt;Q&gt;PASP-FDS^FG_PRICE_CHANGE(0,-6AM)&lt;/Q&gt;&lt;R&gt;1&lt;/R&gt;&lt;C&gt;1&lt;/C&gt;&lt;D xsi:type="xsd:double"&gt;-2.35294117647059&lt;/D&gt;&lt;/FQL&gt;&lt;FQL&gt;&lt;Q&gt;PLATI-FDS^FG_PRICE_CHANGE(0,-1AM)&lt;/Q&gt;&lt;R&gt;1&lt;/R&gt;&lt;C&gt;1&lt;/C&gt;&lt;D xsi:type="xsd:double"&gt;8.19672131147542&lt;/D&gt;&lt;/FQL&gt;&lt;FQL&gt;&lt;Q&gt;TIOS-FDS^FG_PRICE_CHANGE(0,-1AY)&lt;/Q&gt;&lt;R&gt;1&lt;/R&gt;&lt;C&gt;1&lt;/C&gt;&lt;D xsi:type="xsd:double"&gt;-8.55285376561972&lt;/D&gt;&lt;/FQL&gt;&lt;FQL&gt;&lt;Q&gt;FC0000TR^FG_PRICE(0)&lt;/Q&gt;&lt;R&gt;1&lt;/R&gt;&lt;C&gt;1&lt;/C&gt;&lt;D xsi:type="xsd:double"&gt;207.1595&lt;/D&gt;&lt;/FQL&gt;&lt;FQL&gt;&lt;Q&gt;KSA^FG_PRICE_MAVG(0,,,,60)&lt;/Q&gt;&lt;R&gt;1&lt;/R&gt;&lt;C&gt;1&lt;/C&gt;&lt;D xsi:type="xsd:double"&gt;41.8025&lt;/D&gt;&lt;/FQL&gt;&lt;FQL&gt;&lt;Q&gt;EWY^FG_TOTAL_RETURNC(0,-12AM)&lt;/Q&gt;&lt;R&gt;1&lt;/R&gt;&lt;C&gt;1&lt;/C&gt;&lt;D xsi:type="xsd:double"&gt;11.199498&lt;/D&gt;&lt;/FQL&gt;&lt;FQL&gt;&lt;Q&gt;EWT^FG_TOTAL_RETURNC(0,-12AM)&lt;/Q&gt;&lt;R&gt;1&lt;/R&gt;&lt;C&gt;1&lt;/C&gt;&lt;D xsi:type="xsd:double"&gt;37.044155&lt;/D&gt;&lt;/FQL&gt;&lt;FQL&gt;&lt;Q&gt;EPU^FG_TOTAL_RETURNC(0,-12AM)&lt;/Q&gt;&lt;R&gt;1&lt;/R&gt;&lt;C&gt;1&lt;/C&gt;&lt;D xsi:type="xsd:double"&gt;54.4497&lt;/D&gt;&lt;/FQL&gt;&lt;FQL&gt;&lt;Q&gt;EPHE^P_PRICE(0)/P_PRICE_LOW_PR(0,,,,,,"PRICE","INTRA","52W")-1&lt;/Q&gt;&lt;R&gt;1&lt;/R&gt;&lt;C&gt;1&lt;/C&gt;&lt;D xsi:type="xsd:double"&gt;0.2660035&lt;/D&gt;&lt;/FQL&gt;&lt;FQL&gt;&lt;Q&gt;ECH^P_PRICE(0)/P_PRICE_LOW_PR(0,,,,,,"PRICE","INTRA","52W")-1&lt;/Q&gt;&lt;R&gt;1&lt;/R&gt;&lt;C&gt;1&lt;/C&gt;&lt;D xsi:type="xsd:double"&gt;0.10942125&lt;/D&gt;&lt;/FQL&gt;&lt;FQL&gt;&lt;Q&gt;SPY^P_PRICE(0)/P_PRICE_HIGH_PR(0,,,,,,"PRICE","INTRA","52W")&lt;/Q&gt;&lt;R&gt;1&lt;/R&gt;&lt;C&gt;1&lt;/C&gt;&lt;D xsi:type="xsd:double"&gt;0.9880113&lt;/D&gt;&lt;/FQL&gt;&lt;FQL&gt;&lt;Q&gt;VGK^FG_TOTAL_RETURNC(0,-3AM)&lt;/Q&gt;&lt;R&gt;1&lt;/R&gt;&lt;C&gt;1&lt;/C&gt;&lt;D xsi:type="xsd:double"&gt;2.4023652&lt;/D&gt;&lt;/FQL&gt;&lt;FQL&gt;&lt;Q&gt;TRYBR10Y-FDS^FG_YIELD_NAME&lt;/Q&gt;&lt;R&gt;1&lt;/R&gt;&lt;C&gt;1&lt;/C&gt;&lt;D xsi:type="xsd:string"&gt;Treasury - Brazil Benchmark Bond 10Y&lt;/D&gt;&lt;/FQL&gt;&lt;FQL&gt;&lt;Q&gt;TRYQA10Y-FDS^FG_YIELD(0,,,,"YTM")&lt;/Q&gt;&lt;R&gt;0&lt;/R&gt;&lt;C&gt;0&lt;/C&gt;&lt;/FQL&gt;&lt;FQL&gt;&lt;Q&gt;TRYMY10Y-FDS^FG_YIELD(0,,,,"YTM")&lt;/Q&gt;&lt;R&gt;1&lt;/R&gt;&lt;C&gt;1&lt;/C&gt;&lt;D xsi:type="xsd:double"&gt;3.760762&lt;/D&gt;&lt;/FQL&gt;&lt;FQL&gt;&lt;Q&gt;CC_TH^IMF_IFS_RCPI_Q(0)&lt;/Q&gt;&lt;R&gt;0&lt;/R&gt;&lt;C&gt;0&lt;/C&gt;&lt;/FQL&gt;&lt;FQL&gt;&lt;Q&gt;VWO^FG_FCF_YIELD_NTM(0)&lt;/Q&gt;&lt;R&gt;1&lt;/R&gt;&lt;C&gt;1&lt;/C&gt;&lt;D xsi:type="xsd:double"&gt;5.38251240390823&lt;/D&gt;&lt;/FQL&gt;&lt;FQL&gt;&lt;Q&gt;KSA^JULIAN(FMA_DIV_YLD(NTMA,NOW,NOW,M,"PORTAGG","MEANR").DATES)&lt;/Q&gt;&lt;R&gt;1&lt;/R&gt;&lt;C&gt;1&lt;/C&gt;&lt;D xsi:type="xsd:long"&gt;45565&lt;/D&gt;&lt;/FQL&gt;&lt;FQL&gt;&lt;Q&gt;TUR^FMA_DIV_YLD(NTMA,NOW,NOW,M,"PORTAGG","MEANR")&lt;/Q&gt;&lt;R&gt;1&lt;/R&gt;&lt;C&gt;1&lt;/C&gt;&lt;D xsi:type="xsd:double"&gt;4.88339606897054&lt;/D&gt;&lt;/FQL&gt;&lt;FQL&gt;&lt;Q&gt;MCHI^FMA_EVAL_EBIT(LTMA,NOW,NOW,M,"PORTAGG","MEANR")&lt;/Q&gt;&lt;R&gt;1&lt;/R&gt;&lt;C&gt;1&lt;/C&gt;&lt;D xsi:type="xsd:double"&gt;15.291166744349&lt;/D&gt;&lt;/FQL&gt;&lt;FQL&gt;&lt;Q&gt;TUR^FG_COMPANY_NAME&lt;/Q&gt;&lt;R&gt;1&lt;/R&gt;&lt;C&gt;1&lt;/C&gt;&lt;D xsi:type="xsd:string"&gt;iShares MSCI Turkey ETF&lt;/D&gt;&lt;/FQL&gt;&lt;FQL&gt;&lt;Q&gt;EZA^FMA_ROE(NTMA,-20AY,NOW,FY,"PORTAGG","MEANR")&lt;/Q&gt;&lt;R&gt;20&lt;/R&gt;&lt;C&gt;1&lt;/C&gt;&lt;D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xsi:type="xsd:double"&gt;16.932589581546&lt;/D&gt;&lt;D xsi:type="xsd:double"&gt;16.8118349535848&lt;/D&gt;&lt;D xsi:type="xsd:double"&gt;14.5722752976358&lt;/D&gt;&lt;/FQL&gt;&lt;FQL&gt;&lt;Q&gt;TRYGR10Y-FDS^FG_YIELD(-10AY,0,Y,,"YTM")&lt;/Q&gt;&lt;R&gt;10&lt;/R&gt;&lt;C&gt;1&lt;/C&gt;&lt;D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xsi:type="xsd:long"&gt;45289&lt;/D&gt;&lt;/FQL&gt;&lt;FQL&gt;&lt;Q&gt;CC_TW^FG_COMPANY_NAME&lt;/Q&gt;&lt;R&gt;1&lt;/R&gt;&lt;C&gt;1&lt;/C&gt;&lt;D xsi:type="xsd:string"&gt;Taiwan, China&lt;/D&gt;&lt;/FQL&gt;&lt;FQL&gt;&lt;Q&gt;USDTRY^FG_PRICE(0)&lt;/Q&gt;&lt;R&gt;1&lt;/R&gt;&lt;C&gt;1&lt;/C&gt;&lt;D xsi:type="xsd:double"&gt;34.17175&lt;/D&gt;&lt;/FQL&gt;&lt;FQL&gt;&lt;Q&gt;USDEUR^FG_PRICE_CHANGE(0,-3AM)&lt;/Q&gt;&lt;R&gt;1&lt;/R&gt;&lt;C&gt;1&lt;/C&gt;&lt;D xsi:type="xsd:double"&gt;-1.937741&lt;/D&gt;&lt;/FQL&gt;&lt;FQL&gt;&lt;Q&gt;USDBRL^FG_PRICE(0)&lt;/Q&gt;&lt;R&gt;1&lt;/R&gt;&lt;C&gt;1&lt;/C&gt;&lt;D xsi:type="xsd:double"&gt;5.49475&lt;/D&gt;&lt;/FQL&gt;&lt;FQL&gt;&lt;Q&gt;USDPEN^FG_PRICE_CHANGE(0,-3AM)&lt;/Q&gt;&lt;R&gt;1&lt;/R&gt;&lt;C&gt;1&lt;/C&gt;&lt;D xsi:type="xsd:double"&gt;-1.484853&lt;/D&gt;&lt;/FQL&gt;&lt;FQL&gt;&lt;Q&gt;USDCNH^FG_PRICE_CHANGE(0,-6AM)&lt;/Q&gt;&lt;R&gt;1&lt;/R&gt;&lt;C&gt;1&lt;/C&gt;&lt;D xsi:type="xsd:double"&gt;-2.7935147&lt;/D&gt;&lt;/FQL&gt;&lt;FQL&gt;&lt;Q&gt;MCHI^FG_TOTAL_RETURNC(-10AY,0,AM)&lt;/Q&gt;&lt;R&gt;121&lt;/R&gt;&lt;C&gt;1&lt;/C&gt;&lt;D xsi:type="xsd:double"&gt;-9.262472&lt;/D&gt;&lt;D xsi:type="xsd:double"&gt;3.7563682&lt;/D&gt;&lt;D xsi:type="xsd:double"&gt;0.69544315&lt;/D&gt;&lt;D xsi:type="xsd:double"&gt;3.0400157&lt;/D&gt;&lt;D xsi:type="xsd:double"&gt;3.1237602&lt;/D&gt;&lt;D xsi:type="xsd:double"&gt;0.32799244&lt;/D&gt;&lt;D xsi:type="xsd:double"&gt;7.8269243&lt;/D&gt;&lt;D xsi:type="xsd:double"&gt;12.823259&lt;/D&gt;&lt;D xsi:type="xsd:double"&gt;-3.746444&lt;/D&gt;&lt;D xsi:type="xsd:double"&gt;-7.623583&lt;/D&gt;&lt;D xsi:type="xsd:double"&gt;-11.514282&lt;/D&gt;&lt;D xsi:type="xsd:double"&gt;-12.992281&lt;/D&gt;&lt;D xsi:type="xsd:double"&gt;6.95287&lt;/D&gt;&lt;D xsi:type="xsd:double"&gt;4.341185&lt;/D&gt;&lt;D xsi:type="xsd:double"&gt;-3.2824636&lt;/D&gt;&lt;D xsi:type="xsd:double"&gt;-2.1971107&lt;/D&gt;&lt;D xsi:type="xsd:double"&gt;-14.589864&lt;/D&gt;&lt;D xsi:type="xsd:double"&gt;5.7989955&lt;/D&gt;&lt;D xsi:type="xsd:double"&gt;5.0595284&lt;/D&gt;&lt;D xsi:type="xsd:double"&gt;-2.9272914&lt;/D&gt;&lt;D xsi:type="xsd:double"&gt;2.4319053&lt;/D&gt;&lt;D xsi:type="xsd:double"&gt;2.1152258&lt;/D&gt;&lt;D xsi:type="xsd:double"&gt;2.833724&lt;/D&gt;&lt;D xsi:type="xsd:double"&gt;9.132314&lt;/D&gt;&lt;D xsi:type="xsd:double"&gt;1.4399052&lt;/D&gt;&lt;D xsi:type="xsd:double"&gt;-4.8755407&lt;/D&gt;&lt;D xsi:type="xsd:double"&gt;-0.75692534&lt;/D&gt;&lt;D xsi:type="xsd:double"&gt;-2.7697742&lt;/D&gt;&lt;D xsi:type="xsd:double"&gt;6.6078305&lt;/D&gt;&lt;D xsi:type="xsd:double"&gt;3.2689452&lt;/D&gt;&lt;D xsi:type="xsd:double"&gt;3.4943461&lt;/D&gt;&lt;D xsi:type="xsd:double"&gt;1.5491605&lt;/D&gt;&lt;D xsi:type="xsd:double"&gt;6.532371&lt;/D&gt;&lt;D xsi:type="xsd:double"&gt;1.3850093&lt;/D&gt;&lt;D xsi:type="xsd:double"&gt;7.8866124&lt;/D&gt;&lt;D xsi:type="xsd:double"&gt;4.6319723&lt;/D&gt;&lt;D xsi:type="xsd:double"&gt;4.539609&lt;/D&gt;&lt;D xsi:type="xsd:double"&gt;1.3704896&lt;/D&gt;&lt;D xsi:type="xsd:double"&gt;-0.7899225&lt;/D&gt;&lt;D xsi:type="xsd:double"&gt;8.076715&lt;/D&gt;&lt;D xsi:type="xsd:double"&gt;2.91332&lt;/D&gt;&lt;D xsi:type="xsd:double"&gt;-3.8069963&lt;/D&gt;&lt;D xsi:type="xsd:double"&gt;-2.0875633&lt;/D&gt;&lt;D xsi:type="xsd:double"&gt;-1.5398324&lt;/D&gt;&lt;D xsi:type="xsd:double"&gt;5.0676703&lt;/D&gt;&lt;D xsi:type="xsd:double"&gt;-8.637148&lt;/D&gt;&lt;D xsi:type="xsd:double"&gt;-2.8486013&lt;/D&gt;&lt;D xsi:type="xsd:double"&gt;-1.6037524&lt;/D&gt;&lt;D xsi:type="xsd:double"&gt;-4.1159034&lt;/D&gt;&lt;D xsi:type="xsd:double"&gt;-3.6916256&lt;/D&gt;&lt;D xsi:type="xsd:double"&gt;4.3679833&lt;/D&gt;&lt;D xsi:type="xsd:double"&gt;-12.027109&lt;/D&gt;&lt;D xsi:type="xsd:double"&gt;15.588236&lt;/D&gt;&lt;D xsi:type="xsd:double"&gt;3.8337588&lt;/D&gt;&lt;D xsi:type="xsd:double"&gt;3.8065672&lt;/D&gt;&lt;D xsi:type="xsd:double"&gt;1.6367674&lt;/D&gt;&lt;D xsi:type="xsd:double"&gt;-13.781357&lt;/D&gt;&lt;D xsi:type="xsd:double"&gt;9.148979&lt;/D&gt;&lt;D xsi:type="xsd:double"&gt;-7.269412&lt;/D&gt;&lt;D xsi:type="xsd:double"&gt;0.41071177&lt;/D&gt;&lt;D xsi:type="xsd:double"&gt;0.9247</t>
        </r>
      </text>
    </comment>
    <comment ref="A6" authorId="0" shapeId="0" xr:uid="{F5A5C61A-1B06-4C67-BBFB-0894229A74BE}">
      <text>
        <r>
          <rPr>
            <b/>
            <sz val="9"/>
            <color indexed="81"/>
            <rFont val="Tahoma"/>
            <charset val="1"/>
          </rPr>
          <t>78&lt;/D&gt;&lt;D xsi:type="xsd:double"&gt;4.6167374&lt;/D&gt;&lt;D xsi:type="xsd:double"&gt;-0.3200233&lt;/D&gt;&lt;D xsi:type="xsd:double"&gt;10.827839&lt;/D&gt;&lt;D xsi:type="xsd:double"&gt;-6.185561&lt;/D&gt;&lt;D xsi:type="xsd:double"&gt;2.6898503&lt;/D&gt;&lt;D xsi:type="xsd:double"&gt;-10.23798&lt;/D&gt;&lt;D xsi:type="xsd:double"&gt;2.6512384&lt;/D&gt;&lt;D xsi:type="xsd:double"&gt;11.5098&lt;/D&gt;&lt;D xsi:type="xsd:double"&gt;6.4734697&lt;/D&gt;&lt;D xsi:type="xsd:double"&gt;6.8874598&lt;/D&gt;&lt;D xsi:type="xsd:double"&gt;2.8653622&lt;/D&gt;&lt;D xsi:type="xsd:double"&gt;-1.386112&lt;/D&gt;&lt;D xsi:type="xsd:double"&gt;5.4196596&lt;/D&gt;&lt;D xsi:type="xsd:double"&gt;3.4615397&lt;/D&gt;&lt;D xsi:type="xsd:double"&gt;1.1059284&lt;/D&gt;&lt;D xsi:type="xsd:double"&gt;13.37533&lt;/D&gt;&lt;D xsi:type="xsd:double"&gt;-4.6840963&lt;/D&gt;&lt;D xsi:type="xsd:double"&gt;-5.234289&lt;/D&gt;&lt;D xsi:type="xsd:double"&gt;-1.3868809&lt;/D&gt;&lt;D xsi:type="xsd:double"&gt;0.2935171&lt;/D&gt;&lt;D xsi:type="xsd:double"&gt;-1.5427172&lt;/D&gt;&lt;D xsi:type="xsd:double"&gt;-11.41864&lt;/D&gt;&lt;D xsi:type="xsd:double"&gt;0.93876123&lt;/D&gt;&lt;D xsi:type="xsd:double"&gt;-7.176566&lt;/D&gt;&lt;D xsi:type="xsd:double"&gt;3.1852841&lt;/D&gt;&lt;D xsi:type="xsd:double"&gt;-8.565217&lt;/D&gt;&lt;D xsi:type="xsd:double"&gt;0.21506548&lt;/D&gt;&lt;D xsi:type="xsd:double"&gt;-1.1631608&lt;/D&gt;&lt;D xsi:type="xsd:double"&gt;-8.7054615&lt;/D&gt;&lt;D xsi:type="xsd:double"&gt;-3.3198&lt;/D&gt;&lt;D xsi:type="xsd:double"&gt;-6.2283096&lt;/D&gt;&lt;D xsi:type="xsd:double"&gt;1.1102438&lt;/D&gt;&lt;D xsi:type="xsd:double"&gt;8.180857&lt;/D&gt;&lt;D xsi:type="xsd:double"&gt;-11.785782&lt;/D&gt;&lt;D xsi:type="xsd:double"&gt;-1.8883228&lt;/D&gt;&lt;D xsi:type="xsd:double"&gt;-11.423844&lt;/D&gt;&lt;D xsi:type="xsd:double"&gt;-11.378503&lt;/D&gt;&lt;D xsi:type="xsd:double"&gt;25.916159&lt;/D&gt;&lt;D xsi:type="xsd:double"&gt;4.350233&lt;/D&gt;&lt;D xsi:type="xsd:double"&gt;6.9843173&lt;/D&gt;&lt;D xsi:type="xsd:double"&gt;-3.863728&lt;/D&gt;&lt;D xsi:type="xsd:double"&gt;-1.2472749&lt;/D&gt;&lt;D xsi:type="xsd:double"&gt;-6.635928&lt;/D&gt;&lt;D xsi:type="xsd:double"&gt;-2.2546709&lt;/D&gt;&lt;D xsi:type="xsd:double"&gt;0.8424401&lt;/D&gt;&lt;D xsi:type="xsd:double"&gt;6.553769&lt;/D&gt;&lt;D xsi:type="xsd:double"&gt;-5.283803&lt;/D&gt;&lt;D xsi:type="xsd:double"&gt;-7.953799&lt;/D&gt;&lt;D xsi:type="xsd:double"&gt;2.3911&lt;/D&gt;&lt;D xsi:type="xsd:double"&gt;-2.173406&lt;/D&gt;&lt;D xsi:type="xsd:double"&gt;-2.4127007&lt;/D&gt;&lt;D xsi:type="xsd:double"&gt;-10.504097&lt;/D&gt;&lt;D xsi:type="xsd:double"&gt;9.961152&lt;/D&gt;&lt;D xsi:type="xsd:double"&gt;1.8925071&lt;/D&gt;&lt;D xsi:type="xsd:double"&gt;10.87172&lt;/D&gt;&lt;D xsi:type="xsd:double"&gt;-1.7645776&lt;/D&gt;&lt;D xsi:type="xsd:double"&gt;-0.9530425&lt;/D&gt;&lt;D xsi:type="xsd:double"&gt;-5.8796406&lt;/D&gt;&lt;D xsi:type="xsd:double"&gt;1.2493968&lt;/D&gt;&lt;D xsi:type="xsd:double"&gt;33.05105&lt;/D&gt;&lt;/FQL&gt;&lt;FQL&gt;&lt;Q&gt;KSA^FMA_PE(NTMA,-10AY,0,AM,"PORTAGG","MEANR")&lt;/Q&gt;&lt;R&gt;121&lt;/R&gt;&lt;C&gt;1&lt;/C&gt;&lt;D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xsi:type="xsd:double"&gt;12.0098768757343&lt;/D&gt;&lt;D xsi:type="xsd:double"&gt;12.0493220286806&lt;/D&gt;&lt;D xsi:type="xsd:double"&gt;12.6522144715044&lt;/D&gt;&lt;D xsi:type="xsd:double"&gt;12.4465232036611&lt;/D&gt;&lt;D xsi:type="xsd:double"&gt;11.4787339669222&lt;/D&gt;&lt;D xsi:type="xsd:double"&gt;12.2891179936786&lt;/D&gt;&lt;D xsi:type="xsd:double"&gt;12.5668124885794&lt;/D&gt;&lt;D xsi:type="xsd:double"&gt;13.3485773958199&lt;/D&gt;&lt;D xsi:type="xsd:double"&gt;13.718636094986&lt;/D&gt;&lt;D xsi:type="xsd:double"&gt;13.3150054564946&lt;/D&gt;&lt;D xsi:type="xsd:double"&gt;13.0047312302121&lt;/D&gt;&lt;D xsi:type="xsd:double"&gt;12.2735277606759&lt;/D&gt;&lt;D xsi:type="xsd:double"&gt;11.2808365209919&lt;/D&gt;&lt;D xsi:type="xsd:double"&gt;12.2647937708745&lt;/D&gt;&lt;D xsi:type="xsd:double"&gt;14.328431399868&lt;/D&gt;&lt;D xsi:type="xsd:double"&gt;14.4899757919131&lt;/D&gt;&lt;D xsi:type="xsd:double"&gt;14.5177240122157&lt;/D&gt;&lt;D xsi:type="xsd:double"&gt;14.0393322260316&lt;/D&gt;&lt;D xsi:type="xsd:double"&gt;13.8930190269335&lt;/D&gt;&lt;D xsi:type="xsd:double"&gt;13.5157387187835&lt;/D&gt;&lt;D xsi:type="xsd:double"&gt;13.6932080584466&lt;/D&gt;&lt;D xsi:type="xsd:double"&gt;15.1010323431748&lt;/D&gt;&lt;D xsi:type="xsd:double"&gt;14.3468539071204&lt;/D&gt;&lt;D xsi:type="xsd:double"&gt;13.9741545019445&lt;/D&gt;&lt;D xsi:type="xsd:double"&gt;13.4874016304563&lt;/D&gt;&lt;D xsi:type="xsd:double"&gt;13.0463439001977&lt;/D&gt;&lt;D xsi:type="xsd:double"&gt;13.1275918805841&lt;/D&gt;&lt;D xsi:type="xsd:double"&gt;13.4209080919157&lt;/D&gt;&lt;D xsi:type="xsd:double"&gt;14.040289119381&lt;/D&gt;&lt;D xsi:type="xsd:double"&gt;13.6919267260882&lt;/D&gt;&lt;D xsi:type="xsd:double"&gt;14.6261309357954&lt;/D&gt;&lt;D xsi:type="xsd:double"&gt;14.7577193425954&lt;/D&gt;&lt;D xsi:type="xsd:double"&gt;15.1146558396209&lt;/D&gt;&lt;D xsi:type="xsd:double"&gt;14.8086674212784&lt;/D&gt;&lt;D xsi:type="xsd:double"&gt;14.6373270682363&lt;/D&gt;&lt;D xsi:type="xsd:double"&gt;14.2505997311608&lt;/D&gt;&lt;D xsi:type="xsd:double"&gt;14.1690810456151&lt;/D&gt;&lt;D xsi:type="xsd:double"&gt;13.9166566969745&lt;/D&gt;&lt;D xsi:type="xsd:double"&gt;14.2613494043621&lt;/D&gt;&lt;D xsi:type="xsd:double"&gt;14.4065182156616&lt;/D&gt;&lt;D xsi:type="xsd:double"&gt;15.9290266304331&lt;/D&gt;&lt;D xsi:type="xsd:double"&gt;15.9404537097185&lt;/D&gt;&lt;D xsi:type="xsd:double"&gt;16.8647161251727&lt;/D&gt;&lt;D xsi:type="xsd:double"&gt;17.5780642677666&lt;/D&gt;&lt;D xsi:type="xsd:double"&gt;15.9767177147739&lt;/D&gt;&lt;D xsi:type="xsd:double"&gt;16.8861785394949&lt;/D&gt;&lt;D xsi:type="xsd:double"&gt;16.6613637277673&lt;/D&gt;&lt;D xsi:type="xsd:double"&gt;16.761495610733&lt;/D&gt;&lt;D xsi:type="xsd:double"&gt;16.7346895230908&lt;/D&gt;&lt;D xsi:type="xsd:double"&gt;16.4821019425817&lt;/D&gt;&lt;D xsi:type="xsd:double"&gt;16.285712231795&lt;/D&gt;&lt;D xsi:type="xsd:double"&gt;17.0630306412289&lt;/D&gt;&lt;D xsi:type="xsd:double"&gt;16.2720520662115&lt;/D&gt;&lt;D xsi:type="xsd:double"&gt;15.7115152354088&lt;/D&gt;&lt;D xsi:type="xsd:double"&gt;15.1001736613439&lt;/D&gt;&lt;D xsi:type="xsd:double"&gt;17.8940198349019&lt;/D&gt;&lt;D xsi:type="xsd:double"&gt;19.4056189937401&lt;/D&gt;&lt;D xsi:type="xsd:double"&gt;19.1967233601402&lt;/D&gt;&lt;D xsi:type="xsd:double"&gt;19.4075920375515&lt;/D&gt;&lt;D xsi:type="xsd:double"&gt;20.6195645098245&lt;/D&gt;&lt;D xsi:type="xsd:double"&gt;21.2436079816972&lt;/D&gt;&lt;D xsi:type="xsd:double"&gt;20.0227135604793&lt;/D&gt;&lt;D xsi:type="xsd:double"&gt;20.0447669788499&lt;/D&gt;&lt;D xsi:type="xsd:double"&gt;19.1776770246636&lt;/D&gt;&lt;D xsi:type="xsd:double"&gt;18.1091626099123&lt;/D&gt;&lt;D xsi:type="xsd:double"&gt;18.7909532365272&lt;/D&gt;&lt;D xsi:type="xsd:double"&gt;19.2712575368828&lt;/D&gt;&lt;D xsi:type="xsd:double"&gt;19.3109705092848&lt;/D&gt;&lt;D xsi:type="xsd:double"&gt;19.353112245444&lt;/D&gt;&lt;D xsi:type="xsd:double"&gt;19.5786373201623&lt;/D&gt;&lt;D xsi:type="xsd:double"&gt;19.0980828816013&lt;/D&gt;&lt;D xsi:type="xsd:double"&gt;19.0462446263395&lt;/D&gt;&lt;D xsi:type="xsd:double"&gt;18.8161653836063&lt;/D&gt;&lt;D xsi:type="xsd:double"&gt;18.661217168994&lt;/D&gt;&lt;D xsi:type="xsd:double"&gt;17.2669582530362&lt;/D&gt;&lt;D xsi:type="xsd:double"&gt;17.6847997795982&lt;/D&gt;&lt;D xsi:type="xsd:double"&gt;18.8052755171949&lt;/D&gt;&lt;D xsi:type="xsd:double"&gt;19.5508871045305&lt;/D&gt;&lt;D xsi:type="xsd:double"&gt;18.9489088339517&lt;/D&gt;&lt;D xsi:type="xsd:double"&gt;19.2782598097297&lt;/D&gt;&lt;D xsi:type="xsd:double"&gt;16.9474329024204&lt;/D&gt;&lt;D xsi:type="xsd:double"&gt;15.3603163080908&lt;/D&gt;&lt;D xsi:type="xsd:double"&gt;16.2848316581378&lt;/D&gt;&lt;D xsi:type="xsd:double"&gt;15.8254876364358&lt;/D&gt;&lt;D xsi:type="xsd:double"&gt;15.0896874240598&lt;/D&gt;&lt;D xsi:type="xsd:double"&gt;15.0443654943438&lt;/D&gt;&lt;D xsi:type="xsd:double"&gt;14.5982209753316&lt;/D&gt;&lt;D xsi:type="xsd:double"&gt;14.6289370815892&lt;/D&gt;&lt;D xsi:type="xsd:double"&gt;14.7709386816701&lt;/D&gt;&lt;D xsi:type="xsd:double"&gt;14.5154320828671&lt;/D&gt;&lt;D xsi:type="xsd:double"&gt;15.591719615921&lt;/D&gt;&lt;D xsi:type="xsd:double"&gt;16.156169023025&lt;/D&gt;&lt;D xsi:type="xsd:double"&gt;16.4004991390242&lt;/D&gt;&lt;D xsi:type="xsd:double"&gt;17.1985678355104&lt;/D&gt;&lt;D xsi:type="xsd:double"&gt;17.0098140348083&lt;/D&gt;&lt;D xsi:type="xsd:double"&gt;17.1384549306554&lt;/D&gt;&lt;D xsi:type="xsd:double"&gt;16.0733623328849&lt;/D&gt;&lt;D xsi:type="xsd:double"&gt;15.9385114835267&lt;/D&gt;&lt;D xsi:type="xsd:double"&gt;16.458645650565&lt;/D&gt;&lt;D xsi:type="xsd:double"&gt;18.1256949624885&lt;/D&gt;&lt;D xsi:type="xsd:double"&gt;18.1622091653464&lt;/D&gt;&lt;D xsi:type="xsd:double"&gt;18.7718140557222&lt;/D&gt;&lt;D xsi:type="xsd:double"&gt;18.2525323868293&lt;/D&gt;&lt;D xsi:type="xsd:double"&gt;17.4607042879917&lt;/D&gt;&lt;D xsi:type="xsd:double"&gt;16.8441480951095&lt;/D&gt;&lt;D xsi:type="xsd:double"&gt;16.5032845556484&lt;/D&gt;&lt;D xsi:type="xsd:double"&gt;16.9786247883443&lt;/D&gt;&lt;D xsi:type="xsd:double"&gt;17.0908671578452&lt;/D&gt;&lt;D xsi:type="xsd:double"&gt;17.146426890939&lt;/D&gt;&lt;/FQL&gt;&lt;FQL&gt;&lt;Q&gt;EIDO^FMA_PE(NTMA,-10AY,0,AM,"PORTAGG","MEANR")&lt;/Q&gt;&lt;R&gt;121&lt;/R&gt;&lt;C&gt;1&lt;/C&gt;&lt;D xsi:type="xsd:double"&gt;13.8476998150438&lt;/D&gt;&lt;D xsi:type="xsd:double"&gt;14.4752828600095&lt;/D&gt;&lt;D xsi:type="xsd:double"&gt;15.0461779116047&lt;/D&gt;&lt;D xsi:type="xsd:double"&gt;14.9657655111364&lt;/D&gt;&lt;D xsi:type="xsd:double"&gt;15.4407377340198&lt;/D&gt;&lt;D xsi:type="xsd:double"&gt;16.1882854829003&lt;/D&gt;&lt;D xsi:type="xsd:double"&gt;16.0623472356164&lt;/D&gt;&lt;D xsi:type="xsd:double"&gt;14.5631625319222&lt;/D&gt;&lt;D xsi:type="xsd:double"&gt;15.0117562893414&lt;/D&gt;&lt;D xsi:type="xsd:double"&gt;14.5690629196576&lt;/D&gt;&lt;D xsi:type="xsd:double"&gt;14.4116709280393&lt;/D&gt;&lt;D xsi:type="xsd:double"&gt;13.5051285119626&lt;/D&gt;&lt;D xsi:type="xsd:double"&gt;12.6297728259526&lt;/D&gt;&lt;D xsi:type="xsd:double"&gt;14.1757407583937&lt;/D&gt;&lt;D xsi:type="xsd:double"&gt;14.5822404499829&lt;/D&gt;&lt;D xsi:type="xsd:double"&gt;14.4486119600486&lt;/D&gt;&lt;D xsi:type="xsd:double"&gt;14.3938727963872&lt;/D&gt;&lt;D xsi:type="xsd:double"&gt;15.2677777919524&lt;/D&gt;&lt;D xsi:type="xsd:double"&gt;15.1480302023711&lt;/D&gt;&lt;D xsi:type="xsd:double"&gt;14.6515312510666&lt;/D&gt;&lt;D xsi:type="xsd:double"&gt;14.878491681277&lt;/D&gt;&lt;D xsi:type="xsd:double"&gt;15.4976293174601&lt;/D&gt;&lt;D xsi:type="xsd:double"&gt;16.7763026545668&lt;/D&gt;&lt;D xsi:type="xsd:double"&gt;16.3531350210218&lt;/D&gt;&lt;D xsi:type="xsd:double"&gt;16.8722072780655&lt;/D&gt;&lt;D xsi:type="xsd:double"&gt;16.0079525076403&lt;/D&gt;&lt;D xsi:type="xsd:double"&gt;15.2765066147729&lt;/D&gt;&lt;D xsi:type="xsd:double"&gt;15.2788975493696&lt;/D&gt;&lt;D xsi:type="xsd:double"&gt;15.2969864934501&lt;/D&gt;&lt;D xsi:type="xsd:double"&gt;15.0727252770232&lt;/D&gt;&lt;D xsi:type="xsd:double"&gt;15.5387786936557&lt;/D&gt;&lt;D xsi:type="xsd:double"&gt;15.5657201148596&lt;/D&gt;&lt;D xsi:type="xsd:double"&gt;15.6434833925987&lt;/D&gt;&lt;D xsi:type="xsd:double"&gt;16.0576021165686&lt;/D&gt;&lt;D xsi:type="xsd:double"&gt;15.495707191601&lt;/D&gt;&lt;D xsi:type="xsd:double"&gt;15.6706460652008&lt;/D&gt;&lt;D xsi:type="xsd:double"&gt;15.6691547616762&lt;/D&gt;&lt;D xsi:type="xsd:double"&gt;15.6065004183268&lt;/D&gt;&lt;D xsi:type="xsd:double"&gt;14.8999542034186&lt;/D&gt;&lt;D xsi:type="xsd:double"&gt;15.6213577118766&lt;/D&gt;&lt;D xsi:type="xsd:double"&gt;15.8523218341257&lt;/D&gt;&lt;D xsi:type="xsd:double"&gt;15.382920875959&lt;/D&gt;&lt;D xsi:type="xsd:double"&gt;14.5742654952287&lt;/D&gt;&lt;D xsi:type="xsd:double"&gt;13.5781584109294&lt;/D&gt;&lt;D xsi:type="xsd:double"&gt;13.4072017622519&lt;/D&gt;&lt;D xsi:type="xsd:double"&gt;12.1392349295112&lt;/D&gt;&lt;D xsi:type="xsd:double"&gt;13.3368362097605&lt;/D&gt;&lt;D xsi:type="xsd:double"&gt;13.7068558070206&lt;/D&gt;&lt;D xsi:type="xsd:double"&gt;13.1688400529618&lt;/D&gt;&lt;D xsi:type="xsd:double"&gt;13.4646151412379&lt;/D&gt;&lt;D xsi:type="xsd:double"&gt;13.9996420135345&lt;/D&gt;&lt;D xsi:type="xsd:double"&gt;14.0847138707108&lt;/D&gt;&lt;D xsi:type="xsd:double"&gt;14.9081295739042&lt;/D&gt;&lt;D xsi:type="xsd:double"&gt;14.4714249590659&lt;/D&gt;&lt;D xsi:type="xsd:double"&gt;14.3363276315203&lt;/D&gt;&lt;D xsi:type="xsd:double"&gt;13.8789815541476&lt;/D&gt;&lt;D xsi:type="xsd:double"&gt;13.6782105283351&lt;/D&gt;&lt;D xsi:type="xsd:double"&gt;14.2411955302209&lt;/D&gt;&lt;D xsi:type="xsd:double"&gt;14.7669417707676&lt;/D&gt;&lt;D xsi:type="xsd:double"&gt;14.5762482128379&lt;/D&gt;&lt;D xsi:type="xsd:double"&gt;13.9860714508428&lt;/D&gt;&lt;D xsi:type="xsd:double"&gt;14.6051291834202&lt;/D&gt;&lt;D xsi:type="xsd:double"&gt;14.8632512368826&lt;/D&gt;&lt;D xsi:type="xsd:double"&gt;15.1364585261256&lt;/D&gt;&lt;D xsi:type="xsd:double"&gt;14.5331744532632&lt;/D&gt;&lt;D xsi:type="xsd:double"&gt;13.622888320676&lt;/D&gt;&lt;D xsi:type="xsd:double"&gt;10.8447059859074&lt;/D&gt;&lt;D xsi:type="xsd:double"&gt;11.8675592904107&lt;/D&gt;&lt;D xsi:type="xsd:double"&gt;14.985441936337&lt;/D&gt;&lt;D xsi:type="xsd:double"&gt;16.1739388602846&lt;/D&gt;&lt;D xsi:type="xsd:double"&gt;15.9508126317362&lt;/D&gt;&lt;D xsi:type="xsd:double"&gt;17.0659603513313&lt;/D&gt;&lt;D xsi:type="xsd:double"&gt;15.0942799578594&lt;/D&gt;&lt;D xsi:type="xsd:double"&gt;15.7217535641357&lt;/D&gt;&lt;D xsi:type="xsd:double"&gt;17.9143913811039&lt;/D&gt;&lt;D xsi:type="xsd:double"&gt;17.2940148014882&lt;/D&gt;&lt;D xsi:type="xsd:double"&gt;17.1583215588802&lt;/D&gt;&lt;D xsi:type="xsd:double"&gt;17.2419262308929&lt;/D&gt;&lt;D xsi:type="xsd:double"&gt;15.6499380731219&lt;/D&gt;&lt;D xsi:type="xsd:double"&gt;15.7807787519994&lt;/D&gt;&lt;D xsi:type="xsd:double"&gt;16.4066288414405&lt;/D&gt;&lt;D xsi:type="xsd:double"&gt;14.9391301410509&lt;/D&gt;&lt;D xsi:type="xsd:double"&gt;14.7388997917886&lt;/D&gt;&lt;D xsi:type="xsd:double"&gt;15.0969125558102&lt;/D&gt;&lt;D xsi:type="xsd:double"&gt;14.7676072290038&lt;/D&gt;&lt;D xsi:type="xsd:double"&gt;15.0905844784149&lt;/D&gt;&lt;D xsi:type="xsd:double"&gt;14.7273976931637&lt;/D&gt;&lt;D xsi:type="xsd:double"&gt;14.6573983222818&lt;/D&gt;&lt;D xsi:type="xsd:double"&gt;14.8103098504173&lt;/D&gt;&lt;D xsi:type="xsd:double"&gt;15.0074671942518&lt;/D&gt;&lt;D xsi:type="xsd:double"&gt;14.936281808707&lt;/D&gt;&lt;D xsi:type="xsd:double"&gt;14.7215743234056&lt;/D&gt;&lt;D xsi:type="xsd:double"&gt;13.6904702727458&lt;/D&gt;&lt;D xsi:type="xsd:double"&gt;12.2880383370566&lt;/D&gt;&lt;D xsi:type="xsd:double"&gt;12.72230786323&lt;/D&gt;&lt;D xsi:type="xsd:double"&gt;12.9257418879729&lt;/D&gt;&lt;D xsi:type="xsd:double"&gt;12.6802520748081&lt;/D&gt;&lt;D xsi:type="xsd:double"&gt;12.6746778390663&lt;/D&gt;&lt;D xsi:type="xsd:double"&gt;12.7832483115774&lt;/D&gt;&lt;D xsi:type="xsd:double"&gt;12.2273227855146&lt;/D&gt;&lt;D xsi:type="xsd:double"&gt;12.307502431589&lt;/D&gt;&lt;D xsi:type="xsd:double"&gt;11.8432514667088&lt;/D&gt;&lt;D xsi:type="xsd:double"&gt;11.9566733716106&lt;/D&gt;&lt;D xsi:type="xsd:double"&gt;12.0983894547309&lt;/D&gt;&lt;D xsi:type="xsd:double"&gt;13.3283592804771&lt;/D&gt;&lt;D xsi:type="xsd:double"&gt;13.3596187755753&lt;/D&gt;&lt;D xsi:type="xsd:double"&gt;13.5849196745038&lt;/D&gt;&lt;D xsi:type="xsd:double"&gt;13.684270000649&lt;/D&gt;&lt;D xsi:type="xsd:double"&gt;13.1894650295294&lt;/D&gt;&lt;D xsi:type="xsd:double"&gt;12.2953573096515&lt;/D&gt;&lt;D xsi:type="xsd:double"&gt;12.6122320822785&lt;/D&gt;&lt;D xsi:type="xsd:double"&gt;12.7815692116432&lt;/D&gt;&lt;D xsi:type="xsd:double"&gt;12.9335655426832&lt;/D&gt;&lt;D xsi:type="xsd:double"&gt;13.0453955295819&lt;/D&gt;&lt;D xsi:type="xsd:double"&gt;12.5476889352221&lt;/D&gt;&lt;D xsi:type="xsd:double"&gt;12.0354509353801&lt;/D&gt;&lt;D xsi:type="xsd:double"&gt;12.1668538149006&lt;/D&gt;&lt;D xsi:type="xsd:double"&gt;12.3076745664374&lt;/D&gt;&lt;D xsi:type="xsd:double"&gt;12.4993272434443&lt;/D&gt;&lt;D xsi:type="xsd:double"&gt;13.3213525588224&lt;/D&gt;&lt;D xsi:type="xsd:double"&gt;13.4167613893025&lt;/D&gt;&lt;/FQL&gt;&lt;FQL&gt;&lt;Q&gt;EWM^FMA_PE(LTMA,-10AY,0,AM,"PORTAGG","MEANR")&lt;/Q&gt;&lt;R&gt;121&lt;/R&gt;&lt;C&gt;1&lt;/C&gt;&lt;D xsi:type="xsd:double"&gt;16.7188357623039&lt;/D&gt;&lt;D xsi:type="xsd:double"&gt;16.7659202217568&lt;/D&gt;&lt;D xsi:type="xsd:double"&gt;16.2821685600348&lt;/D&gt;&lt;D xsi:type="xsd:double"&gt;16.2516335907868&lt;/D&gt;&lt;D xsi:type="xsd:double"&gt;16.3424264916206&lt;/D&gt;&lt;D xsi:type="xsd:double"&gt;17.0964566929811&lt;/D&gt;&lt;D xsi:type="xsd:double"&gt;17.0375130082945&lt;/D&gt;&lt;D xsi:type="xsd:double"&gt;16.9345666814184&lt;/D&gt;&lt;D xsi:type="xsd:double"&gt;16.749504557677&lt;/D&gt;&lt;D xsi:type="xsd:double"&gt;16.656335356023&lt;/D&gt;&lt;D xsi:type="xsd:double"&gt;16.7267988057419&lt;/D&gt;&lt;D xsi:type="xsd:double"&gt;15.9838917423335&lt;/D&gt;&lt;D xsi:type="xsd:double"&gt;16.177625811256&lt;/D&gt;&lt;D xsi:type="xsd:double"&gt;16.6089091266764&lt;/D&gt;&lt;D xsi:type="xsd:double"&gt;16.7189501903592&lt;/D&gt;&lt;D xsi:type="xsd:double"&gt;16.7571504590581&lt;/D&gt;&lt;D xsi:type="xsd:double"&gt;16.1956151086895&lt;/D&gt;&lt;D xsi:type="xsd:double"&gt;16.6411187333636&lt;/D&gt;&lt;D xsi:type="xsd:double"&gt;16.6778211099571&lt;/D&gt;&lt;D xsi:type="xsd:double"&gt;16.461608925518&lt;/D&gt;&lt;D xsi:type="xsd:double"&gt;16.5935463386591&lt;/D&gt;&lt;D xsi:type="xsd:double"&gt;16.67363379471&lt;/D&gt;&lt;D xsi:type="xsd:double"&gt;16.7342743220591&lt;/D&gt;&lt;D xsi:type="xsd:double"&gt;17.161386066035&lt;/D&gt;&lt;D xsi:type="xsd:double"&gt;17.1047122192987&lt;/D&gt;&lt;D xsi:type="xsd:double"&gt;17.1736955990734&lt;/D&gt;&lt;D xsi:type="xsd:double"&gt;16.9922141650758&lt;/D&gt;&lt;D xsi:type="xsd:double"&gt;16.9588558156309&lt;/D&gt;&lt;D xsi:type="xsd:double"&gt;17.1572294081406&lt;/D&gt;&lt;D xsi:type="xsd:double"&gt;17.0617237119603&lt;/D&gt;&lt;D xsi:type="xsd:double"&gt;17.1357391029208&lt;/D&gt;&lt;D xsi:type="xsd:double"&gt;17.2711800984465&lt;/D&gt;&lt;D xsi:type="xsd:double"&gt;17.2005352589974&lt;/D&gt;&lt;D xsi:type="xsd:double"&gt;17.2448558521033&lt;/D&gt;&lt;D xsi:type="xsd:double"&gt;17.2563985520161&lt;/D&gt;&lt;D xsi:type="xsd:double"&gt;17.4489690311956&lt;/D&gt;&lt;D xsi:type="xsd:double"&gt;17.4268151032922&lt;/D&gt;&lt;D xsi:type="xsd:double"&gt;17.3661762952293&lt;/D&gt;&lt;D xsi:type="xsd:double"&gt;17.4408446939639&lt;/D&gt;&lt;D xsi:type="xsd:double"&gt;18.3423715522958&lt;/D&gt;&lt;D xsi:type="xsd:double"&gt;18.9098347416561&lt;/D&gt;&lt;D xsi:type="xsd:double"&gt;18.5780269948128&lt;/D&gt;&lt;D xsi:type="xsd:double"&gt;18.3664150184421&lt;/D&gt;&lt;D xsi:type="xsd:double"&gt;18.175958707496&lt;/D&gt;&lt;D xsi:type="xsd:double"&gt;17.8861736083826&lt;/D&gt;&lt;D xsi:type="xsd:double"&gt;17.4525248255035&lt;/D&gt;&lt;D xsi:type="xsd:double"&gt;17.8148409490224&lt;/D&gt;&lt;D xsi:type="xsd:double"&gt;17.9371316985137&lt;/D&gt;&lt;D xsi:type="xsd:double"&gt;17.6493672989017&lt;/D&gt;&lt;D xsi:type="xsd:double"&gt;16.8015093774047&lt;/D&gt;&lt;D xsi:type="xsd:double"&gt;16.9020903744401&lt;/D&gt;&lt;D xsi:type="xsd:double"&gt;16.7106244182847&lt;/D&gt;&lt;D xsi:type="xsd:double"&gt;16.8917013829528&lt;/D&gt;&lt;D xsi:type="xsd:double"&gt;17.0922420713993&lt;/D&gt;&lt;D xsi:type="xsd:double"&gt;16.9570239157212&lt;/D&gt;&lt;D xsi:type="xsd:double"&gt;16.8915307738423&lt;/D&gt;&lt;D xsi:type="xsd:double"&gt;17.1110002883227&lt;/D&gt;&lt;D xsi:type="xsd:double"&gt;17.2817243091426&lt;/D&gt;&lt;D xsi:type="xsd:double"&gt;16.9760008095674&lt;/D&gt;&lt;D xsi:type="xsd:double"&gt;16.7979251653068&lt;/D&gt;&lt;D xsi:type="xsd:double"&gt;16.5887594685519&lt;/D&gt;&lt;D xsi:type="xsd:double"&gt;16.7823244267239&lt;/D&gt;&lt;D xsi:type="xsd:double"&gt;16.6942651094942&lt;/D&gt;&lt;D xsi:type="xsd:double"&gt;17.2509348715201&lt;/D&gt;&lt;D xsi:type="xsd:double"&gt;16.1833592827658&lt;/D&gt;&lt;D xsi:type="xsd:double"&gt;16.4097284319284&lt;/D&gt;&lt;D xsi:type="xsd:double"&gt;16.1714832586129&lt;/D&gt;&lt;D xsi:type="xsd:double"&gt;16.6623600247097&lt;/D&gt;&lt;D xsi:type="xsd:double"&gt;18.510150243567&lt;/D&gt;&lt;D xsi:type="xsd:double"&gt;19.0761970892358&lt;/D&gt;&lt;D xsi:type="xsd:double"&gt;19.6759509362406&lt;/D&gt;&lt;D xsi:type="xsd:double"&gt;20.3953413380132&lt;/D&gt;&lt;D xsi:type="xsd:double"&gt;20.199278727795&lt;/D&gt;&lt;D xsi:type="xsd:double"&gt;19.6552217581077&lt;/D&gt;&lt;D xsi:type="xsd:double"&gt;21.5638281432239&lt;/D&gt;&lt;D xsi:type="xsd:double"&gt;21.1764848345244&lt;/D&gt;&lt;D xsi:type="xsd:double"&gt;19.6541786013268&lt;/D&gt;&lt;D xsi:type="xsd:double"&gt;19.7668629263767&lt;/D&gt;&lt;D xsi:type="xsd:double"&gt;19.183609844746&lt;/D&gt;&lt;D xsi:type="xsd:double"&gt;18.568427557352&lt;/D&gt;&lt;D xsi:type="xsd:double"&gt;17.902398315562&lt;/D&gt;&lt;D xsi:type="xsd:double"&gt;17.1646873066841&lt;/D&gt;&lt;D xsi:type="xsd:double"&gt;16.3859290239586&lt;/D&gt;&lt;D xsi:type="xsd:double"&gt;16.1873107775009&lt;/D&gt;&lt;D xsi:type="xsd:double"&gt;15.5028578131671&lt;/D&gt;&lt;D xsi:type="xsd:double"&gt;14.978710258126&lt;/D&gt;&lt;D xsi:type="xsd:double"&gt;15.2539570417477&lt;/D&gt;&lt;D xsi:type="xsd:double"&gt;15.4860582210997&lt;/D&gt;&lt;D xsi:type="xsd:double"&gt;15.1042450035085&lt;/D&gt;&lt;D xsi:type="xsd:double"&gt;15.9489828184186&lt;/D&gt;&lt;D xsi:type="xsd:double"&gt;15.9315387819755&lt;/D&gt;&lt;D xsi:type="xsd:double"&gt;15.8492308812143&lt;/D&gt;&lt;D xsi:type="xsd:double"&gt;15.5801678234137&lt;/D&gt;&lt;D xsi:type="xsd:double"&gt;15.1248461934928&lt;/D&gt;&lt;D xsi:type="xsd:double"&gt;15.2349756726139&lt;/D&gt;&lt;D xsi:type="xsd:double"&gt;15.2200603597716&lt;/D&gt;&lt;D xsi:type="xsd:double"&gt;14.4345174807195&lt;/D&gt;&lt;D xsi:type="xsd:double"&gt;14.4649086618876&lt;/D&gt;&lt;D xsi:type="xsd:double"&gt;14.9102085252974&lt;/D&gt;&lt;D xsi:type="xsd:double"&gt;14.7888664025024&lt;/D&gt;&lt;D xsi:type="xsd:double"&gt;14.856343664312&lt;/D&gt;&lt;D xsi:type="xsd:double"&gt;14.863923565411&lt;/D&gt;&lt;D xsi:type="xsd:double"&gt;14.7052012627824&lt;/D&gt;&lt;D xsi:type="xsd:double"&gt;14.5705528051834&lt;/D&gt;&lt;D xsi:type="xsd:double"&gt;14.5312000148065&lt;/D&gt;&lt;D xsi:type="xsd:double"&gt;14.5533546585427&lt;/D&gt;&lt;D xsi:type="xsd:double"&gt;14.719134395252&lt;/D&gt;&lt;D xsi:type="xsd:double"&gt;14.987239339802&lt;/D&gt;&lt;D xsi:type="xsd:double"&gt;14.6837568782782&lt;/D&gt;&lt;D xsi:type="xsd:double"&gt;14.9194023767066&lt;/D&gt;&lt;D xsi:type="xsd:double"&gt;15.1306026120075&lt;/D&gt;&lt;D xsi:type="xsd:double"&gt;15.159854103913&lt;/D&gt;&lt;D xsi:type="xsd:double"&gt;15.4071495406558&lt;/D&gt;&lt;D xsi:type="xsd:double"&gt;15.8331396022837&lt;/D&gt;&lt;D xsi:type="xsd:double"&gt;15.6570023429295&lt;/D&gt;&lt;D xsi:type="xsd:double"&gt;15.6578580323917&lt;/D&gt;&lt;D xsi:type="xsd:double"&gt;15.4876223883622&lt;/D&gt;&lt;D xsi:type="xsd:double"&gt;15.4479041975335&lt;/D&gt;&lt;D xsi:type="xsd:double"&gt;15.3363440171899&lt;/D&gt;&lt;D xsi:type="xsd:double"&gt;15.7876475650902&lt;/D&gt;&lt;D xsi:type="xsd:double"&gt;15.6224669304749&lt;/D&gt;&lt;/FQL&gt;&lt;FQL&gt;&lt;Q&gt;FC0000CL^FG_PRICE(0)&lt;/Q&gt;&lt;R&gt;1&lt;/R&gt;&lt;C&gt;1&lt;/C&gt;&lt;D xsi:type="xsd:double"&gt;203.3391&lt;/D&gt;&lt;/FQL&gt;&lt;FQL&gt;&lt;Q&gt;UAE^FG_PRICE_MAVG(0,,,,30)&lt;/Q&gt;&lt;R&gt;1&lt;/R&gt;&lt;C&gt;1&lt;/C&gt;&lt;D xsi:type="xsd:double"&gt;15.096666&lt;/D&gt;&lt;/FQL&gt;&lt;FQL&gt;&lt;Q&gt;INDA^FG_PRICE_MAVG(0,,,,60)&lt;/Q&gt;&lt;R&gt;1&lt;/R&gt;&lt;C&gt;1&lt;/C&gt;&lt;D xsi:type="xsd:double"&gt;57.044918&lt;/D&gt;&lt;/FQL&gt;&lt;FQL&gt;&lt;Q&gt;EWY^FG_PRICE(0)&lt;/Q&gt;&lt;R&gt;1&lt;/R&gt;&lt;C&gt;1&lt;/C&gt;&lt;D xsi:type="xsd:double"&gt;62.7&lt;/D&gt;&lt;/FQL&gt;&lt;FQL&gt;&lt;Q&gt;EPOL^FG_PRICE_MAVG(0,,,,60)&lt;/Q&gt;&lt;R&gt;1&lt;/R&gt;&lt;C&gt;1&lt;/C&gt;&lt;D xsi:type="xsd:double"&gt;24.030333&lt;/D&gt;&lt;/FQL&gt;&lt;FQL&gt;&lt;Q&gt;CNYA^FG_PRICE(0)&lt;/Q&gt;&lt;R&gt;1&lt;/R&gt;&lt;C&gt;1&lt;/C&gt;&lt;D xsi:type="xsd:double"&gt;33.02&lt;/D&gt;&lt;/FQL&gt;&lt;FQL&gt;&lt;Q&gt;GREK^P_PRICE(0)/P_PRICE_LOW_PR(0,,,,,,"PRICE","INTRA","52W")-1&lt;/Q&gt;&lt;R&gt;1&lt;/R&gt;&lt;C&gt;1&lt;/C&gt;&lt;D xsi:type="xsd:double"&gt;0.35926533&lt;/D&gt;&lt;/FQL&gt;&lt;FQL&gt;&lt;Q&gt;EWZ^P_PRICE(0)/P_PRICE_LOW_PR(0,,,,,,"PRICE","INTRA","52W")-1&lt;/Q&gt;&lt;R&gt;1&lt;/R&gt;&lt;C&gt;1&lt;/C&gt;&lt;D xsi:type="xsd:double"&gt;0.11399162&lt;/D&gt;&lt;/FQL&gt;&lt;FQL&gt;&lt;Q&gt;EWW^P_PRICE(0)/P_PRICE_LOW_PR(0,,,,,,"PRICE","INTRA","52W")-1&lt;/Q&gt;&lt;R&gt;1&lt;/R&gt;&lt;C&gt;1&lt;/C&gt;&lt;D xsi:type="xsd:double"&gt;0.06242621&lt;/D&gt;&lt;/FQL&gt;&lt;FQL&gt;&lt;Q&gt;EWM^P_PRICE(0)/P_PRICE_LOW_PR(0,,,,,,"PRICE","INTRA","52W")-1&lt;/Q&gt;&lt;R&gt;1&lt;/R&gt;&lt;C&gt;1&lt;/C&gt;&lt;D xsi:type="xsd:double"&gt;0.29324782&lt;/D&gt;&lt;/FQL&gt;&lt;FQL&gt;&lt;Q&gt;EPHE^FMA_COS_DOWN("EPS","1M",+1,NOW,,,"PORTAGG","MEANR")&lt;/Q&gt;&lt;R&gt;1&lt;/R&gt;&lt;C&gt;1&lt;/C&gt;&lt;D xsi:type="xsd:double"&gt;4&lt;/D&gt;&lt;/FQL&gt;&lt;FQL&gt;&lt;Q&gt;INDA^FMA_RBICS_REV_CURRENT(30, LOC, "PORTAGG")&lt;/Q&gt;&lt;R&gt;1&lt;/R&gt;&lt;C&gt;1&lt;/C&gt;&lt;D xsi:type="xsd:double"&gt;30.4038446451613&lt;/D&gt;&lt;/FQL&gt;&lt;FQL&gt;&lt;Q&gt;SET-BKK^FG_ROE(0)&lt;/Q&gt;&lt;R&gt;1&lt;/R&gt;&lt;C&gt;1&lt;/C&gt;&lt;D xsi:type="xsd:double"&gt;8.09901405525531&lt;/D&gt;&lt;/FQL&gt;&lt;FQL&gt;&lt;Q&gt;TRYAE10Y-FDS^FG_YIELD_NAME&lt;/Q&gt;&lt;R&gt;1&lt;/R&gt;&lt;C&gt;1&lt;/C&gt;&lt;D xsi:type="xsd:string"&gt;Treasury - United Arab Emirates USD Benchmark Bond 10Y&lt;/D&gt;&lt;/FQL&gt;&lt;FQL&gt;&lt;Q&gt;REFQALEND-FDS^PROPER_NAME(0,,,"SECURITY","NAME")&lt;/Q&gt;&lt;R&gt;1&lt;/R&gt;&lt;C&gt;1&lt;/C&gt;&lt;D xsi:type="xsd:string"&gt;Qatar Lending Rate - Overnight&lt;/D&gt;&lt;/FQL&gt;&lt;FQL&gt;&lt;Q&gt;REFKRBASE-FDS^PROPER_NAME(0,,,"SECURITY","NAME")&lt;/Q&gt;&lt;R&gt;1&lt;/R&gt;&lt;C&gt;1&lt;/C&gt;&lt;D xsi:type="xsd:string"&gt;South Korea Base Rate&lt;/D&gt;&lt;/FQL&gt;&lt;FQL&gt;&lt;Q&gt;VGK^FG_PE_NTM(0,,,90,0)&lt;/Q&gt;&lt;R&gt;1&lt;/R&gt;&lt;C&gt;1&lt;/C&gt;&lt;D xsi:type="xsd:double"&gt;13.350862223615&lt;/D&gt;&lt;/FQL&gt;&lt;FQL&gt;&lt;Q&gt;UAE^FMA_EVAL_EBITDA(NTMA,0,,,"PORTAGG","MEANR")&lt;/Q&gt;&lt;R&gt;1&lt;/R&gt;&lt;C&gt;1&lt;/C&gt;&lt;D xsi:type="xsd:double"&gt;6.5264456565767&lt;/D&gt;&lt;/FQL&gt;&lt;FQL&gt;&lt;Q&gt;SET-BKK^FMA_PE(LTM,0,,,"PORTAGG","MEANR")&lt;/Q&gt;&lt;R&gt;1&lt;/R&gt;&lt;C&gt;1&lt;/C&gt;&lt;D xsi:type="xsd:double"&gt;17.1192953341637&lt;/D&gt;&lt;/FQL&gt;&lt;FQL&gt;&lt;Q&gt;INDA^FMA_DIV_YLD(NTMA,NOW,NOW,M,"PORTAGG","MEANR")&lt;/Q&gt;&lt;R&gt;1&lt;/R&gt;&lt;C&gt;1&lt;/C&gt;&lt;D xsi:type="xsd:double"&gt;1.21341275131075&lt;/D&gt;&lt;/FQL&gt;&lt;FQL&gt;&lt;Q&gt;EWZ^FMA_EVAL_EBIT(LTMA,NOW,NOW,M,"PORTAGG","MEANR")&lt;/Q&gt;&lt;R&gt;1&lt;/R&gt;&lt;C&gt;1&lt;/C&gt;&lt;D xsi:type="xsd:double"&gt;7.12626740581896&lt;/D&gt;&lt;/FQL&gt;&lt;FQL&gt;&lt;Q&gt;EPHE^JULIAN(FMA_DIV_YLD(NTMA,NOW,NOW,M,"PORTAGG","MEANR").DATES)&lt;/Q&gt;&lt;R&gt;1&lt;/R&gt;&lt;C&gt;1&lt;/C&gt;&lt;D xsi:type="xsd:long"&gt;45565&lt;/D&gt;&lt;/FQL&gt;&lt;FQL&gt;&lt;Q&gt;CNYA^FMA_DIV_YLD(NTMA,NOW,NOW,M,"PORTAGG","MEANR")&lt;/Q&gt;&lt;R&gt;1&lt;/R&gt;&lt;C&gt;1&lt;/C&gt;&lt;D xsi:type="xsd:double"&gt;2.69909347611523&lt;/D&gt;&lt;/FQL&gt;&lt;FQL&gt;&lt;Q&gt;EWW^FG_COMPANY_NAME&lt;/Q&gt;&lt;R&gt;1&lt;/R&gt;&lt;C&gt;1&lt;/C&gt;&lt;D xsi:type="xsd:string"&gt;iShares MSCI Mexico ETF&lt;/D&gt;&lt;/FQL&gt;&lt;FQL&gt;&lt;Q&gt;TRYAE10Y-FDS^FG_YIELD(-10AY,0,Y,,"YTM")&lt;/Q&gt;&lt;R&gt;10&lt;/R&gt;&lt;C&gt;1&lt;/C&gt;&lt;D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xsi:type="xsd:string"&gt;@NA&lt;/D&gt;&lt;/FQL&gt;&lt;FQL&gt;&lt;Q&gt;CAGDPY@ZA^EE_ACTUAL_ANNUAL(MED,+1)&lt;/Q&gt;&lt;R&gt;1&lt;/R&gt;&lt;C&gt;1&lt;/C&gt;&lt;D xsi:type="xsd:double"&gt;-1.75&lt;/D&gt;&lt;/FQL&gt;&lt;FQL&gt;&lt;Q&gt;CAGDPY@ID^EE_ACTUAL_ANNUAL(MED,0)&lt;/Q&gt;&lt;R&gt;1&lt;/R&gt;&lt;C&gt;1&lt;/C&gt;&lt;D xsi:type="xsd:double"&gt;-0.14&lt;/D&gt;&lt;/FQL&gt;&lt;FQL&gt;&lt;Q&gt;USDVND^FG_PRICE_CHANGE(0,-3AM)&lt;/Q&gt;&lt;R&gt;1&lt;/R&gt;&lt;C&gt;1&lt;/C&gt;&lt;D xsi:type="xsd:double"&gt;-2.7774513&lt;/D&gt;&lt;/FQL&gt;&lt;FQL&gt;&lt;Q&gt;USDTWD^STD(FG_PRICE_CHANGE(0,-1AY,AM))&lt;/Q&gt;&lt;R&gt;1&lt;/R&gt;&lt;C&gt;1&lt;/C&gt;&lt;D xsi:type="xsd:double"&gt;1.37959429963687&lt;/D&gt;&lt;/FQL&gt;&lt;FQL&gt;&lt;Q&gt;USDPHP^FG_COMPANY_NAME&lt;/Q&gt;&lt;R&gt;1&lt;/R&gt;&lt;C&gt;1&lt;/C&gt;&lt;D xsi:type="xsd:string"&gt;Philippines Peso per U.S. Dollar&lt;/D&gt;&lt;/FQL&gt;&lt;FQL&gt;&lt;Q&gt;EWZ^P_PRICE_RETURNS_PR('52W',2,-10AY,0,AM)&lt;/Q&gt;&lt;R&gt;121&lt;/R&gt;&lt;C&gt;1&lt;/C&gt;&lt;D xsi:type="xsd:double"&gt;-7.37924&lt;/D&gt;&lt;D xsi:type="xsd:double"&gt;-12.167603&lt;/D&gt;&lt;D xsi:type="xsd:double"&gt;-7.868415&lt;/D&gt;&lt;D xsi:type="xsd:double"&gt;-15.495902&lt;/D&gt;&lt;D xsi:type="xsd:double"&gt;-3.1345487&lt;/D&gt;&lt;D xsi:type="xsd:double"&gt;-11.562032&lt;/D&gt;&lt;D xsi:type="xsd:double"&gt;-25.802052&lt;/D&gt;&lt;D xsi:type="xsd:double"&gt;-20.24188&lt;/D&gt;&lt;D xsi:type="xsd:double"&gt;-25.815308&lt;/D&gt;&lt;D xsi:type="xsd:double"&gt;-28.152126&lt;/D&gt;&lt;D xsi:type="xsd:double"&gt;-40.703903&lt;/D&gt;&lt;D xsi:type="xsd:double"&gt;-53.74248&lt;/D&gt;&lt;D xsi:type="xsd:double"&gt;-43.87025&lt;/D&gt;&lt;D xsi:type="xsd:double"&gt;-39.44568&lt;/D&gt;&lt;D xsi:type="xsd:double"&gt;-38.176147&lt;/D&gt;&lt;D xsi:type="xsd:double"&gt;-41.744633&lt;/D&gt;&lt;D xsi:type="xsd:double"&gt;-43.07923&lt;/D&gt;&lt;D xsi:type="xsd:double"&gt;-28.552967&lt;/D&gt;&lt;D xsi:type="xsd:double"&gt;-14.104295&lt;/D&gt;&lt;D xsi:type="xsd:double"&gt;-21.193577&lt;/D&gt;&lt;D xsi:type="xsd:double"&gt;-15.592039&lt;/D&gt;&lt;D xsi:type="xsd:double"&gt;-3.587389&lt;/D&gt;&lt;D xsi:type="xsd:double"&gt;20.042038&lt;/D&gt;&lt;D xsi:type="xsd:double"&gt;46.388054&lt;/D&gt;&lt;D xsi:type="xsd:double"&gt;53.389122&lt;/D&gt;&lt;D xsi:type="xsd:double"&gt;46.04812&lt;/D&gt;&lt;D xsi:type="xsd:double"&gt;39.473976&lt;/D&gt;&lt;D xsi:type="xsd:double"&gt;69.99787&lt;/D&gt;&lt;D xsi:type="xsd:double"&gt;94.51796&lt;/D&gt;&lt;D xsi:type="xsd:double"&gt;65.790764&lt;/D&gt;&lt;D xsi:type="xsd:double"&gt;43.789516&lt;/D&gt;&lt;D xsi:type="xsd:double"&gt;39.51117&lt;/D&gt;&lt;D xsi:type="xsd:double"&gt;34.777035&lt;/D&gt;&lt;D xsi:type="xsd:double"&gt;15.061558&lt;/D&gt;&lt;D xsi:type="xsd:double"&gt;18.776072&lt;/D&gt;&lt;D xsi:type="xsd:double"&gt;23.311829&lt;/D&gt;&lt;D xsi:type="xsd:double"&gt;27.219212&lt;/D&gt;&lt;D xsi:type="xsd:double"&gt;13.044918&lt;/D&gt;&lt;D xsi:type="xsd:double"&gt;26.608372&lt;/D&gt;&lt;D xsi:type="xsd:double"&gt;24.782753&lt;/D&gt;&lt;D xsi:type="xsd:double"&gt;23.090982&lt;/D&gt;&lt;D xsi:type="xsd:double"&gt;24.19994&lt;/D&gt;&lt;D xsi:type="xsd:double"&gt;17.813313&lt;/D&gt;&lt;D xsi:type="xsd:double"&gt;9.588444&lt;/D&gt;&lt;D xsi:type="xsd:double"&gt;4.6077013&lt;/D&gt;&lt;D xsi:type="xsd:double"&gt;-2.815503&lt;/D&gt;&lt;D xsi:type="xsd:double"&gt;0.35614967&lt;/D&gt;&lt;D xsi:type="xsd:double"&gt;-16.678095&lt;/D&gt;&lt;D xsi:type="xsd:double"&gt;-12.229574&lt;/D&gt;&lt;D xsi:type="xsd:double"&gt;7.109809&lt;/D&gt;&lt;D xsi:type="xsd:double"&gt;5.234301&lt;/D&gt;&lt;D xsi:type="xsd:double"&gt;0.01808405&lt;/D&gt;&lt;D xsi:type="xsd:double"&gt;0.25770664&lt;/D&gt;&lt;D xsi:type="xsd:double"&gt;-3.9066792&lt;/D&gt;&lt;D xsi:type="xsd:double"&gt;-3.020978&lt;/D&gt;&lt;D xsi:type="xsd:double"&gt;4.337907&lt;/D&gt;&lt;D xsi:type="xsd:double"&gt;20.891523&lt;/D&gt;&lt;D xsi:type="xsd:double"&gt;38.60706&lt;/D&gt;&lt;D xsi:type="xsd:double"&gt;24.6418&lt;/D&gt;&lt;D xsi:type="xsd:double"&gt;26.518583&lt;/D&gt;&lt;D xsi:type="xsd:double"&gt;14.799654&lt;/D&gt;&lt;D xsi:type="xsd:double"&gt;12.937153&lt;/D&gt;&lt;D xsi:type="xsd:double"&gt;10.865677&lt;/D&gt;&lt;D xsi:type="xsd:double"&gt;20.583141&lt;/D&gt;&lt;D xsi:type="xsd:double"&gt;0.57257414&lt;/D&gt;&lt;D xsi:type="xsd:double"&gt;-6.59855&lt;/D&gt;&lt;D xsi:type="xsd:double"&gt;-45.62115&lt;/D&gt;&lt;D xsi:type="xsd:double"&gt;-40.460045&lt;/D&gt;&lt;D xsi:type="xsd:double"&gt;-25.568914&lt;/D&gt;&lt;D xsi:type="xsd:double"&gt;-30.4125&lt;/D&gt;&lt;D xsi:type="xsd:double"&gt;-25.474012&lt;/D&gt;&lt;D xsi:type="xsd:double"&gt;-20.007526&lt;/D&gt;&lt;D xsi:type="xsd:double"&gt;-31.597715&lt;/D&gt;&lt;D xsi:type="xsd:double"&gt;-37.316067&lt;/D&gt;&lt;D xsi:type="xsd:double"&gt;-15.516769&lt;/D&gt;&lt;D xsi:type="xsd:double"&gt;-20.327229&lt;/D&gt;&lt;D xsi:type="xsd:double"&gt;-17.298859&lt;/D&gt;&lt;D xsi:type="xsd:double"&gt;-14.710295&lt;/D&gt;&lt;D xsi:type="xsd:double"&gt;47.39269&lt;/D&gt;&lt;D xsi:type="xsd:double"&gt;54.400253&lt;/D&gt;&lt;D xsi:type="xsd:double"&gt;37.049866&lt;/D&gt;&lt;D xsi:type="xsd:double"&gt;39.845024&lt;/D&gt;&lt;D xsi:type="xsd:double"&gt;22.3683&lt;/D&gt;&lt;D xsi:type="xsd:double"&gt;17.930687&lt;/D&gt;&lt;D xsi:type="xsd:double"&gt;22.307884&lt;/D&gt;&lt;D xsi:type="xsd:double"&gt;11.673379&lt;/D&gt;&lt;D xsi:type="xsd:double"&gt;-14.13508&lt;/D&gt;&lt;D xsi:type="xsd:double"&gt;-19.368107&lt;/D&gt;&lt;D xsi:type="xsd:double"&gt;-3.911525&lt;/D&gt;&lt;D xsi:type="xsd:double"&gt;17.325317&lt;/D&gt;&lt;D xsi:type="xsd:double"&gt;31.084145&lt;/D&gt;&lt;D xsi:type="xsd:double"&gt;-1.5544474&lt;/D&gt;&lt;D xsi:type="xsd:double"&gt;-5.732173&lt;/D&gt;&lt;D xsi:type="xsd:double"&gt;-23.117811&lt;/D&gt;&lt;D xsi:type="xsd:double"&gt;-15.72271&lt;/D&gt;&lt;D xsi:type="xsd:double"&gt;-3.2042444&lt;/D&gt;&lt;D xsi:type="xsd:double"&gt;10.91851&lt;/D&gt;&lt;D xsi:type="xsd:double"&gt;24.019527&lt;/D&gt;&lt;D xsi:type="xsd:double"&gt;18.79319&lt;/D&gt;&lt;D xsi:type="xsd:double"&gt;6.6964746&lt;/D&gt;&lt;D xsi:type="xsd:double"&gt;1.8313646&lt;/D&gt;&lt;D xsi:type="xsd:double"&gt;-11.1205635&lt;/D&gt;&lt;D xsi:type="xsd:double"&gt;-21.382921&lt;/D&gt;&lt;D xsi:type="xsd:double"&gt;-3.2981336&lt;/D&gt;&lt;D xsi:type="xsd:double"&gt;-2.9498398&lt;/D&gt;&lt;D xsi:type="xsd:double"&gt;33.734478&lt;/D&gt;&lt;D xsi:type="xsd:double"&gt;24.93496&lt;/D&gt;&lt;D xsi:type="xsd:double"&gt;13.8186455&lt;/D&gt;&lt;D xsi:type="xsd:double"&gt;-1.281333&lt;/D&gt;&lt;D xsi:type="xsd:double"&gt;6.4338923&lt;/D&gt;&lt;D xsi:type="xsd:double"&gt;21.573448&lt;/D&gt;&lt;D xsi:type="xsd:double"&gt;41.17452&lt;/D&gt;&lt;D xsi:type="xsd:double"&gt;17.724741&lt;/D&gt;&lt;D xsi:type="xsd:double"&gt;28.207874&lt;/D&gt;&lt;D xsi:type="xsd:double"&gt;24.829578&lt;/D&gt;&lt;D xsi:type="xsd:double"&gt;24.318731&lt;/D&gt;&lt;D xsi:type="xsd:double"&gt;2.6526213&lt;/D&gt;&lt;D xsi:type="xsd:double"&gt;-8.565116&lt;/D&gt;&lt;D xsi:type="xsd:double"&gt;-11.777276&lt;/D&gt;&lt;D xsi:type="xsd:double"&gt;0.0044107437&lt;/D&gt;&lt;D xsi:type="xsd:double"&gt;7.3101044&lt;/D&gt;&lt;/FQL&gt;&lt;FQL&gt;&lt;Q&gt;SET-BKK^FMA_DIV_YLD(NTMA,-10AY,0,AM,"PORTAGG","MEANR")&lt;/Q&gt;&lt;R&gt;121&lt;/R&gt;&lt;C&gt;1&lt;/C&gt;&lt;D xsi:type="xsd:double"&gt;3.38749152080062&lt;/D&gt;&lt;D xsi:type="xsd:double"&gt;3.36323088720263&lt;/D&gt;&lt;D xsi:type="xsd:double"&gt;3.31087015705586&lt;/D&gt;&lt;D xsi:type="xsd:double"&gt;3.49789231027955&lt;/D&gt;&lt;D xsi:type="xsd:double"&gt;3.18962441265463&lt;/D&gt;&lt;D xsi:type="xsd:double"&gt;3.2747754662136&lt;/D&gt;&lt;D xsi:type="xsd:double"&gt;3.39238836751531&lt;/D&gt;&lt;D xsi:type="xsd:double"&gt;3.39994426752391&lt;/D&gt;&lt;D xsi:type="xsd:double"&gt;3.49005853153491&lt;/D&gt;&lt;D xsi:type="xsd:double"&gt;3.46184241893181&lt;/D&gt;&lt;D xsi:type="xsd:double"&gt;3.52232209199561&lt;/D&gt;&lt;D xsi:type="xsd:double"&gt;3.6593263502389&lt;/D&gt;&lt;D xsi:type="xsd:double"&gt;3.75915299158427&lt;/D&gt;&lt;D xsi:type="xsd:double"&gt;3.60305335409564&lt;/D&gt;&lt;D xsi:type="xsd:double"&gt;3.7635794759025&lt;/D&gt;&lt;D xsi:type="xsd:double"&gt;3.83114303403746&lt;/D&gt;&lt;D xsi:type="xsd:double"&gt;3.70847566802913&lt;/D&gt;&lt;D xsi:type="xsd:double"&gt;3.41869141337187&lt;/D&gt;&lt;D xsi:type="xsd:double"&gt;3.38101856062391&lt;/D&gt;&lt;D xsi:type="xsd:double"&gt;3.40591663467168&lt;/D&gt;&lt;D xsi:type="xsd:double"&gt;3.29875749981987&lt;/D&gt;&lt;D xsi:type="xsd:double"&gt;3.30322315348514&lt;/D&gt;&lt;D xsi:type="xsd:double"&gt;3.17496141564246&lt;/D&gt;&lt;D xsi:type="xsd:double"&gt;3.1949516979684&lt;/D&gt;&lt;D xsi:type="xsd:double"&gt;3.28944481637979&lt;/D&gt;&lt;D xsi:type="xsd:double"&gt;3.30400692279656&lt;/D&gt;&lt;D xsi:type="xsd:double"&gt;3.27803879112529&lt;/D&gt;&lt;D xsi:type="xsd:double"&gt;3.22361311142927&lt;/D&gt;&lt;D xsi:type="xsd:double"&gt;3.11595744815413&lt;/D&gt;&lt;D xsi:type="xsd:double"&gt;3.13221558558961&lt;/D&gt;&lt;D xsi:type="xsd:double"&gt;3.11558399556268&lt;/D&gt;&lt;D xsi:type="xsd:double"&gt;3.18679986016242&lt;/D&gt;&lt;D xsi:type="xsd:double"&gt;3.19765912041529&lt;/D&gt;&lt;D xsi:type="xsd:double"&gt;3.20389251338629&lt;/D&gt;&lt;D xsi:type="xsd:double"&gt;3.2383304314879&lt;/D&gt;&lt;D xsi:type="xsd:double"&gt;3.12005476012363&lt;/D&gt;&lt;D xsi:type="xsd:double"&gt;3.01040490897448&lt;/D&gt;&lt;D xsi:type="xsd:double"&gt;3.027558409744&lt;/D&gt;&lt;D xsi:type="xsd:double"&gt;3.06632300224099&lt;/D&gt;&lt;D xsi:type="xsd:double"&gt;2.95383084866017&lt;/D&gt;&lt;D xsi:type="xsd:double"&gt;2.88892301356283&lt;/D&gt;&lt;D xsi:type="xsd:double"&gt;2.96412391487391&lt;/D&gt;&lt;D xsi:type="xsd:double"&gt;3.07572982994094&lt;/D&gt;&lt;D xsi:type="xsd:double"&gt;3.02035974904027&lt;/D&gt;&lt;D xsi:type="xsd:double"&gt;3.19593413487068&lt;/D&gt;&lt;D xsi:type="xsd:double"&gt;3.39735844093322&lt;/D&gt;&lt;D xsi:type="xsd:double"&gt;3.24547366052205&lt;/D&gt;&lt;D xsi:type="xsd:double"&gt;3.20019299337783&lt;/D&gt;&lt;D xsi:type="xsd:double"&gt;3.22162645943168&lt;/D&gt;&lt;D xsi:type="xsd:double"&gt;3.344103130452&lt;/D&gt;&lt;D xsi:type="xsd:double"&gt;3.37447341016065&lt;/D&gt;&lt;D xsi:type="xsd:double"&gt;3.59188996772489&lt;/D&gt;&lt;D xsi:type="xsd:double"&gt;3.33625640888159&lt;/D&gt;&lt;D xsi:type="xsd:double"&gt;3.28820582230705&lt;/D&gt;&lt;D xsi:type="xsd:double"&gt;3.29165365356618&lt;/D&gt;&lt;D xsi:type="xsd:double"&gt;3.2423433797739&lt;/D&gt;&lt;D xsi:type="xsd:double"&gt;3.33567764208561&lt;/D&gt;&lt;D xsi:type="xsd:double"&gt;3.09509881110753&lt;/D&gt;&lt;D xsi:type="xsd:double"&gt;3.20780156832082&lt;/D&gt;&lt;D xsi:type="xsd:double"&gt;3.26543277255487&lt;/D&gt;&lt;D xsi:type="xsd:double"&gt;3.34148326176856&lt;/D&gt;&lt;D xsi:type="xsd:double"&gt;3.29595527189066&lt;/D&gt;&lt;D xsi:type="xsd:double"&gt;3.28087845192321&lt;/D&gt;&lt;D xsi:type="xsd:double"&gt;3.19945528920752&lt;/D&gt;&lt;D xsi:type="xsd:double"&gt;3.42853384992428&lt;/D&gt;&lt;D xsi:type="xsd:double"&gt;3.62120894174885&lt;/D&gt;&lt;D xsi:type="xsd:double"&gt;4.00612863298864&lt;/D&gt;&lt;D xsi:type="xsd:double"&gt;3.31873389623811&lt;/D&gt;&lt;D xsi:type="xsd:double"&gt;3.04170735948862&lt;/D&gt;&lt;D xsi:type="xsd:double"&gt;2.96240428949295&lt;/D&gt;&lt;D xsi:type="xsd:double"&gt;3.07466354879095&lt;/D&gt;&lt;D xsi:type="xsd:double"&gt;3.13197682279376&lt;/D&gt;&lt;D xsi:type="xsd:double"&gt;3.25816767454132&lt;/D&gt;&lt;D xsi:type="xsd:double"&gt;3.2326610162507&lt;/D&gt;&lt;D xsi:type="xsd:double"&gt;2.75899649954732&lt;/D&gt;&lt;D xsi:type="xsd:double"&gt;2.83250057337413&lt;/D&gt;&lt;D xsi:type="xsd:double"&gt;2.80778049244531&lt;/D&gt;&lt;D xsi:type="xsd:double"&gt;2.76424966003943&lt;/D&gt;&lt;D xsi:type="xsd:double"&gt;2.7472154197397&lt;/D&gt;&lt;D xsi:type="xsd:double"&gt;2.85429113892255&lt;/D&gt;&lt;D xsi:type="xsd:double"&gt;2.82045904600387&lt;/D&gt;&lt;D xsi:type="xsd:double"&gt;2.91795559645648&lt;/D&gt;&lt;D xsi:type="xsd:double"&gt;2.9930646438432&lt;/D&gt;&lt;D xsi:type="xsd:double"&gt;2.77769862789162&lt;/D&gt;&lt;D xsi:type="xsd:double"&gt;2.86466037427112&lt;/D&gt;&lt;D xsi:type="xsd:double"&gt;2.86519370665015&lt;/D&gt;&lt;D xsi:type="xsd:double"&gt;2.9501517620502&lt;/D&gt;&lt;D xsi:type="xsd:double"&gt;2.83732631267699&lt;/D&gt;&lt;D xsi:type="xsd:double"&gt;2.87303179723158&lt;/D&gt;&lt;D xsi:type="xsd:double"&gt;2.8674938302422&lt;/D&gt;&lt;D xsi:type="xsd:double"&gt;2.89628855102631&lt;/D&gt;&lt;D xsi:type="xsd:double"&gt;3.02471676251069&lt;/D&gt;&lt;D xsi:type="xsd:double"&gt;2.99986196833555&lt;/D&gt;&lt;D xsi:type="xsd:double"&gt;3.15900758713852&lt;/D&gt;&lt;D xsi:type="xsd:double"&gt;3.17857142764931&lt;/D&gt;&lt;D xsi:type="xsd:double"&gt;3.13151862020366&lt;/D&gt;&lt;D xsi:type="xsd:double"&gt;3.2347863384643&lt;/D&gt;&lt;D xsi:type="xsd:double"&gt;3.08242720425649&lt;/D&gt;&lt;D xsi:type="xsd:double"&gt;2.9984149780507&lt;/D&gt;&lt;D xsi:type="xsd:double"&gt;2.95667968362825&lt;/D&gt;&lt;D xsi:type="xsd:double"&gt;2.9647236536725&lt;/D&gt;&lt;D xsi:type="xsd:double"&gt;3.1067310515652&lt;/D&gt;&lt;D xsi:type="xsd:double"&gt;3.10827424763411&lt;/D&gt;&lt;D xsi:type="xsd:double"&gt;3.24527083969596&lt;/D&gt;&lt;D xsi:type="xsd:double"&gt;3.17767661095818&lt;/D&gt;&lt;D xsi:type="xsd:double"&gt;3.18734231569797&lt;/D&gt;&lt;D xsi:type="xsd:double"&gt;3.10775130417485&lt;/D&gt;&lt;D xsi:type="xsd:double"&gt;3.06395329633394&lt;/D&gt;&lt;D xsi:type="xsd:double"&gt;3.31876537918711&lt;/D&gt;&lt;D xsi:type="xsd:double"&gt;3.40016624707513&lt;/D&gt;&lt;D xsi:type="xsd:double"&gt;3.43590062924004&lt;/D&gt;&lt;D xsi:type="xsd:double"&gt;3.37122739549407&lt;/D&gt;&lt;D xsi:type="xsd:double"&gt;3.48963831830055&lt;/D&gt;&lt;D xsi:type="xsd:double"&gt;3.49282529295138&lt;/D&gt;&lt;D xsi:type="xsd:double"&gt;3.52289965127447&lt;/D&gt;&lt;D xsi:type="xsd:double"&gt;3.62042020473523&lt;/D&gt;&lt;D xsi:type="xsd:double"&gt;3.72299488832648&lt;/D&gt;&lt;D xsi:type="xsd:double"&gt;3.86952259353473&lt;/D&gt;&lt;D xsi:type="xsd:double"&gt;3.81313778579756&lt;/D&gt;&lt;D xsi:type="xsd:double"&gt;3.70628494236642&lt;/D&gt;&lt;D xsi:type="xsd:double"&gt;3.51212399380085&lt;/D&gt;&lt;/FQL&gt;&lt;FQL&gt;&lt;Q&gt;WL-FDS^FG_PRICE_CHANGE(0,-6AM)&lt;/Q&gt;&lt;R&gt;1&lt;/R&gt;&lt;C&gt;1&lt;/C&gt;&lt;D xsi:type="xsd:double"&gt;-9.</t>
        </r>
      </text>
    </comment>
    <comment ref="A7" authorId="0" shapeId="0" xr:uid="{58945CB2-0123-477C-8E1D-A54A6563E633}">
      <text>
        <r>
          <rPr>
            <b/>
            <sz val="9"/>
            <color indexed="81"/>
            <rFont val="Tahoma"/>
            <charset val="1"/>
          </rPr>
          <t>83480006175699&lt;/D&gt;&lt;/FQL&gt;&lt;FQL&gt;&lt;Q&gt;NI-FDS^FG_PRICE_CHANGE(0,-1AM)&lt;/Q&gt;&lt;R&gt;1&lt;/R&gt;&lt;C&gt;1&lt;/C&gt;&lt;D xsi:type="xsd:double"&gt;10.0399140313172&lt;/D&gt;&lt;/FQL&gt;&lt;FQL&gt;&lt;Q&gt;CPALM-FDS^FG_PRICE(0)&lt;/Q&gt;&lt;R&gt;1&lt;/R&gt;&lt;C&gt;1&lt;/C&gt;&lt;D xsi:type="xsd:double"&gt;4267&lt;/D&gt;&lt;/FQL&gt;&lt;FQL&gt;&lt;Q&gt;COPP-FDS^FG_PRICE_CHANGE(0,-1AY)&lt;/Q&gt;&lt;R&gt;1&lt;/R&gt;&lt;C&gt;1&lt;/C&gt;&lt;D xsi:type="xsd:double"&gt;24.5194302309501&lt;/D&gt;&lt;/FQL&gt;&lt;FQL&gt;&lt;Q&gt;FTSEWIVNXXXX^FG_PRICE(0)&lt;/Q&gt;&lt;R&gt;1&lt;/R&gt;&lt;C&gt;1&lt;/C&gt;&lt;D xsi:type="xsd:double"&gt;365.82097655&lt;/D&gt;&lt;/FQL&gt;&lt;FQL&gt;&lt;Q&gt;FC0000QA^FG_PRICE(0)&lt;/Q&gt;&lt;R&gt;1&lt;/R&gt;&lt;C&gt;1&lt;/C&gt;&lt;D xsi:type="xsd:double"&gt;107.74335&lt;/D&gt;&lt;/FQL&gt;&lt;FQL&gt;&lt;Q&gt;UAE^FG_TOTAL_RETURNC(0,-12AM)&lt;/Q&gt;&lt;R&gt;1&lt;/R&gt;&lt;C&gt;1&lt;/C&gt;&lt;D xsi:type="xsd:double"&gt;-1.6368151&lt;/D&gt;&lt;/FQL&gt;&lt;FQL&gt;&lt;Q&gt;SET-BKK^FG_TOTAL_RETURNC(0,-12AM)&lt;/Q&gt;&lt;R&gt;1&lt;/R&gt;&lt;C&gt;1&lt;/C&gt;&lt;D xsi:type="xsd:double"&gt;-0.31576753&lt;/D&gt;&lt;/FQL&gt;&lt;FQL&gt;&lt;Q&gt;EPOL^P_PRICE(0)/P_PRICE_HIGH_PR(0,,,,,,"PRICE","INTRA","52W")&lt;/Q&gt;&lt;R&gt;1&lt;/R&gt;&lt;C&gt;1&lt;/C&gt;&lt;D xsi:type="xsd:double"&gt;0.8926792&lt;/D&gt;&lt;/FQL&gt;&lt;FQL&gt;&lt;Q&gt;EIDO^P_PRICE(0)/P_PRICE_HIGH_PR(0,,,,,,"PRICE","INTRA","52W")&lt;/Q&gt;&lt;R&gt;1&lt;/R&gt;&lt;C&gt;1&lt;/C&gt;&lt;D xsi:type="xsd:double"&gt;0.934152&lt;/D&gt;&lt;/FQL&gt;&lt;FQL&gt;&lt;Q&gt;CNYA^P_PRICE(0)/P_PRICE_HIGH_PR(0,,,,,,"PRICE","INTRA","52W")&lt;/Q&gt;&lt;R&gt;1&lt;/R&gt;&lt;C&gt;1&lt;/C&gt;&lt;D xsi:type="xsd:double"&gt;0.98567164&lt;/D&gt;&lt;/FQL&gt;&lt;FQL&gt;&lt;Q&gt;VWO^P_PRICE(0)/P_PRICE_LOW_PR(0,,,,,,"PRICE","INTRA","52W")-1&lt;/Q&gt;&lt;R&gt;1&lt;/R&gt;&lt;C&gt;1&lt;/C&gt;&lt;D xsi:type="xsd:double"&gt;0.29408622&lt;/D&gt;&lt;/FQL&gt;&lt;FQL&gt;&lt;Q&gt;VWO^PERCENT_CHANGE(FMA_EPS(+1,0,,,,"PORTAGG","MEAN"),FMA_EPS(+1,-1AM,,,,"PORTAGG","MEAN"))&lt;/Q&gt;&lt;R&gt;1&lt;/R&gt;&lt;C&gt;1&lt;/C&gt;&lt;D xsi:type="xsd:double"&gt;0&lt;/D&gt;&lt;/FQL&gt;&lt;FQL&gt;&lt;Q&gt;VGK^FMA_COS_DOWN("EPS","1M",+1,NOW,,,"PORTAGG","MEANR")&lt;/Q&gt;&lt;R&gt;1&lt;/R&gt;&lt;C&gt;1&lt;/C&gt;&lt;D xsi:type="xsd:double"&gt;600&lt;/D&gt;&lt;/FQL&gt;&lt;FQL&gt;&lt;Q&gt;QAT^FMA_COS_DOWN("EPS","1M",+1,NOW,,,"PORTAGG","MEANR")&lt;/Q&gt;&lt;R&gt;1&lt;/R&gt;&lt;C&gt;1&lt;/C&gt;&lt;D xsi:type="xsd:double"&gt;2&lt;/D&gt;&lt;/FQL&gt;&lt;FQL&gt;&lt;Q&gt;REFIDRREPO-FDS^(SUBARRAY(NOT_NA(NO_REPEAT_F(FG_YIELD(NOW,-10AY,D))),0,1)-SUBARRAY(NOT_NA(NO_REPEAT_F(FG_YIELD(NOW,-10AY,D))),1,1))*100&lt;/Q&gt;&lt;R&gt;1&lt;/R&gt;&lt;C&gt;1&lt;/C&gt;&lt;D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xsi:type="xsd:double"&gt;-25&lt;/D&gt;&lt;/FQL&gt;&lt;FQL&gt;&lt;Q&gt;TRYTH10Y-FDS^PCTCHG(FG_YIELD(0,,,,"YTM"),FG_YIELD(-1AM,,,,"YTM"))&lt;/Q&gt;&lt;R&gt;1&lt;/R&gt;&lt;C&gt;1&lt;/C&gt;&lt;D xsi:type="xsd:double"&gt;-4.091981&lt;/D&gt;&lt;/FQL&gt;&lt;FQL&gt;&lt;Q&gt;TRYTW10Y-FDS^PCTCHG(FG_YIELD(0,,,,"YTM"),FG_YIELD(-1AM,,,,"YTM"))&lt;/Q&gt;&lt;R&gt;0&lt;/R&gt;&lt;C&gt;0&lt;/C&gt;&lt;/FQL&gt;&lt;FQL&gt;&lt;Q&gt;TRYVN10Y-FDS^FG_YIELD(0,,,,"YTM")&lt;/Q&gt;&lt;R&gt;1&lt;/R&gt;&lt;C&gt;1&lt;/C&gt;&lt;D xsi:type="xsd:double"&gt;2.6918309&lt;/D&gt;&lt;/FQL&gt;&lt;FQL&gt;&lt;Q&gt;TRYBR10Y-FDS^FG_YIELD(0,,,,"YTM")&lt;/Q&gt;&lt;R&gt;1&lt;/R&gt;&lt;C&gt;1&lt;/C&gt;&lt;D xsi:type="xsd:double"&gt;12.465679&lt;/D&gt;&lt;/FQL&gt;&lt;FQL&gt;&lt;Q&gt;TIPSCL10Y-FDS^FG_YIELD(0,,,,"YTM")&lt;/Q&gt;&lt;R&gt;1&lt;/R&gt;&lt;C&gt;1&lt;/C&gt;&lt;D xsi:type="xsd:double"&gt;1.8650062&lt;/D&gt;&lt;/FQL&gt;&lt;FQL&gt;&lt;Q&gt;CC_MY^IMF_IFS_RCPI_Q(0)&lt;/Q&gt;&lt;R&gt;0&lt;/R&gt;&lt;C&gt;0&lt;/C&gt;&lt;/FQL&gt;&lt;FQL&gt;&lt;Q&gt;EWZ^FMA_EVAL_EBITDA(NTMA,0,,,"PORTAGG","MEANR")&lt;/Q&gt;&lt;R&gt;1&lt;/R&gt;&lt;C&gt;1&lt;/C&gt;&lt;D xsi:type="xsd:double"&gt;4.62115548638095&lt;/D&gt;&lt;/FQL&gt;&lt;FQL&gt;&lt;Q&gt;EWW^FMA_PE(LTM,0,,,"PORTAGG","MEANR")&lt;/Q&gt;&lt;R&gt;1&lt;/R&gt;&lt;C&gt;1&lt;/C&gt;&lt;D xsi:type="xsd:double"&gt;13.4126150051507&lt;/D&gt;&lt;/FQL&gt;&lt;FQL&gt;&lt;Q&gt;EPU^FG_FCF_YIELD_NTM(0)&lt;/Q&gt;&lt;R&gt;1&lt;/R&gt;&lt;C&gt;1&lt;/C&gt;&lt;D xsi:type="xsd:double"&gt;7.51013135420738&lt;/D&gt;&lt;/FQL&gt;&lt;FQL&gt;&lt;Q&gt;EWZ^FMA_ROE(NTMA,-20AY,NOW,FY,"PORTAGG","MEANR")&lt;/Q&gt;&lt;R&gt;20&lt;/R&gt;&lt;C&gt;1&lt;/C&gt;&lt;D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xsi:type="xsd:double"&gt;14.5227361539118&lt;/D&gt;&lt;D xsi:type="xsd:double"&gt;16.6192198265802&lt;/D&gt;&lt;D xsi:type="xsd:double"&gt;20.4560772449861&lt;/D&gt;&lt;D xsi:type="xsd:double"&gt;19.4075515639097&lt;/D&gt;&lt;D xsi:type="xsd:double"&gt;18.6067332701542&lt;/D&gt;&lt;/FQL&gt;&lt;FQL&gt;&lt;Q&gt;TRYCH10Y-FDS^FG_YIELD(-10AY,0,Y,,"YTM")&lt;/Q&gt;&lt;R&gt;10&lt;/R&gt;&lt;C&gt;1&lt;/C&gt;&lt;D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xsi:type="xsd:double"&gt;0.703&lt;/D&gt;&lt;/FQL&gt;&lt;FQL&gt;&lt;Q&gt;CAGDPY@SA^EE_ACTUAL_ANNUAL(MED,+1)&lt;/Q&gt;&lt;R&gt;1&lt;/R&gt;&lt;C&gt;1&lt;/C&gt;&lt;D xsi:type="xsd:double"&gt;1.65&lt;/D&gt;&lt;/FQL&gt;&lt;FQL&gt;&lt;Q&gt;CC_MY^FG_COMPANY_NAME&lt;/Q&gt;&lt;R&gt;1&lt;/R&gt;&lt;C&gt;1&lt;/C&gt;&lt;D xsi:type="xsd:string"&gt;Malaysia&lt;/D&gt;&lt;/FQL&gt;&lt;FQL&gt;&lt;Q&gt;USDTRY^FG_COMPANY_NAME&lt;/Q&gt;&lt;R&gt;1&lt;/R&gt;&lt;C&gt;1&lt;/C&gt;&lt;D xsi:type="xsd:string"&gt;Turkish New Lira per U.S. Dollar&lt;/D&gt;&lt;/FQL&gt;&lt;FQL&gt;&lt;Q&gt;USDEUR^FG_PRICE_CHANGE(0,-1AM)&lt;/Q&gt;&lt;R&gt;1&lt;/R&gt;&lt;C&gt;1&lt;/C&gt;&lt;D xsi:type="xsd:double"&gt;0.22236109&lt;/D&gt;&lt;/FQL&gt;&lt;FQL&gt;&lt;Q&gt;USDBRL^FG_COMPANY_NAME&lt;/Q&gt;&lt;R&gt;1&lt;/R&gt;&lt;C&gt;1&lt;/C&gt;&lt;D xsi:type="xsd:string"&gt;Brazilian Real per U.S. Dollar&lt;/D&gt;&lt;/FQL&gt;&lt;FQL&gt;&lt;Q&gt;USDPEN^FG_PRICE_CHANGE(0,-1AY)&lt;/Q&gt;&lt;R&gt;1&lt;/R&gt;&lt;C&gt;1&lt;/C&gt;&lt;D xsi:type="xsd:double"&gt;-1.962328&lt;/D&gt;&lt;/FQL&gt;&lt;FQL&gt;&lt;Q&gt;USDCNH^FG_PRICE_CHANGE(0,-3AM)&lt;/Q&gt;&lt;R&gt;1&lt;/R&gt;&lt;C&gt;1&lt;/C&gt;&lt;D xsi:type="xsd:double"&gt;-3.3623397&lt;/D&gt;&lt;/FQL&gt;&lt;FQL&gt;&lt;Q&gt;FC0000MY^FMA_EPS(NTMA,-20AY,0,CY,,"PORTAGG","MEANR")&lt;/Q&gt;&lt;R&gt;20&lt;/R&gt;&lt;C&gt;1&lt;/C&gt;&lt;D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xsi:type="xsd:double"&gt;15.6987955176462&lt;/D&gt;&lt;D xsi:type="xsd:double"&gt;16.388226203585&lt;/D&gt;&lt;D xsi:type="xsd:double"&gt;16.0082662014755&lt;/D&gt;&lt;D xsi:type="xsd:double"&gt;16.7038107598889&lt;/D&gt;&lt;D xsi:type="xsd:double"&gt;16.249616110621&lt;/D&gt;&lt;/FQL&gt;&lt;FQL&gt;&lt;Q&gt;INDA^FG_TOTAL_RETURNC(-10AY,0,AM)&lt;/Q&gt;&lt;R&gt;121&lt;/R&gt;&lt;C&gt;1&lt;/C&gt;&lt;D xsi:type="xsd:double"&gt;-4.2586746&lt;/D&gt;&lt;D xsi:type="xsd:double"&gt;4.6458006&lt;/D&gt;&lt;D xsi:type="xsd:double"&gt;0.7556677&lt;/D&gt;&lt;D xsi:type="xsd:double"&gt;-4.665655&lt;/D&gt;&lt;D xsi:type="xsd:double"&gt;7.667005&lt;/D&gt;&lt;D xsi:type="xsd:double"&gt;2.7505994&lt;/D&gt;&lt;D xsi:type="xsd:double"&gt;-3.3313453&lt;/D&gt;&lt;D xsi:type="xsd:double"&gt;-8.953846&lt;/D&gt;&lt;D xsi:type="xsd:double"&gt;-1.0814428&lt;/D&gt;&lt;D xsi:type="xsd:double"&gt;5.702853&lt;/D&gt;&lt;D xsi:type="xsd:double"&gt;-0.22719502&lt;/D&gt;&lt;D xsi:type="xsd:double"&gt;-9.759272&lt;/D&gt;&lt;D xsi:type="xsd:double"&gt;4.0014386&lt;/D&gt;&lt;D xsi:type="xsd:double"&gt;-0.29463172&lt;/D&gt;&lt;D xsi:type="xsd:double"&gt;-7.0398035&lt;/D&gt;&lt;D xsi:type="xsd:double"&gt;3.595662&lt;/D&gt;&lt;D xsi:type="xsd:double"&gt;-7.3818207&lt;/D&gt;&lt;D xsi:type="xsd:double"&gt;1.6489983&lt;/D&gt;&lt;D xsi:type="xsd:double"&gt;4.3646216&lt;/D&gt;&lt;D xsi:type="xsd:double"&gt;-1.6284227&lt;/D&gt;&lt;D xsi:type="xsd:double"&gt;5.9443235&lt;/D&gt;&lt;D xsi:type="xsd:double"&gt;1.0428071&lt;/D&gt;&lt;D xsi:type="xsd:double"&gt;3.8543105&lt;/D&gt;&lt;D xsi:type="xsd:double"&gt;2.6557684&lt;/D&gt;&lt;D xsi:type="xsd:double"&gt;-0.53067803&lt;/D&gt;&lt;D xsi:type="xsd:double"&gt;-4.7349095&lt;/D&gt;&lt;D xsi:type="xsd:double"&gt;-7.1053505&lt;/D&gt;&lt;D xsi:type="xsd:double"&gt;1.7518401&lt;/D&gt;&lt;D xsi:type="xsd:double"&gt;7.8722596&lt;/D&gt;&lt;D xsi:type="xsd:double"&gt;2.7883053&lt;/D&gt;&lt;D xsi:type="xsd:double"&gt;6.5639615&lt;/D&gt;&lt;D xsi:type="xsd:double"&gt;0.8485198&lt;/D&gt;&lt;D xsi:type="xsd:double"&gt;2.6799679&lt;/D&gt;&lt;D xsi:type="xsd:double"&gt;-1.2587488&lt;/D&gt;&lt;D xsi:type="xsd:double"&gt;6.695473&lt;/D&gt;&lt;D xsi:type="xsd:double"&gt;-0.14460087&lt;/D&gt;&lt;D xsi:type="xsd:double"&gt;-4.430926&lt;/D&gt;&lt;D xsi:type="xsd:double"&gt;7.9090953&lt;/D&gt;&lt;D xsi:type="xsd:double"&gt;-3.8472295&lt;/D&gt;&lt;D xsi:type="xsd:double"&gt;6.7278385&lt;/D&gt;&lt;D xsi:type="xsd:double"&gt;-2.453816&lt;/D&gt;&lt;D xsi:type="xsd:double"&gt;-2.600342&lt;/D&gt;&lt;D xsi:type="xsd:double"&gt;-0.14509559&lt;/D&gt;&lt;D xsi:type="xsd:double"&gt;-0.1453042&lt;/D&gt;&lt;D xsi:type="xsd:double"&gt;-1.6006947&lt;/D&gt;&lt;D xsi:type="xsd:double"&gt;-1.7273188&lt;/D&gt;&lt;D xsi:type="xsd:double"&gt;7.7456236&lt;/D&gt;&lt;D xsi:type="xsd:double"&gt;-0.19580126&lt;/D&gt;&lt;D xsi:type="xsd:double"&gt;-11.855382&lt;/D&gt;&lt;D xsi:type="xsd:double"&gt;-0.5723357&lt;/D&gt;&lt;D xsi:type="xsd:double"&gt;6.2999725&lt;/D&gt;&lt;D xsi:type="xsd:double"&gt;-2.133429&lt;/D&gt;&lt;D xsi:type="xsd:double"&gt;0.6507516&lt;/D&gt;&lt;D xsi:type="xsd:double"&gt;0.24631023&lt;/D&gt;&lt;D xsi:type="xsd:double"&gt;10.3194&lt;/D&gt;&lt;D xsi:type="xsd:double"&gt;-0.94653964&lt;/D&gt;&lt;D xsi:type="xsd:double"&gt;2.248454&lt;/D&gt;&lt;D xsi:type="xsd:double"&gt;-0.7505357&lt;/D&gt;&lt;D xsi:type="xsd:double"&gt;-9.390724&lt;/D&gt;&lt;D xsi:type="xsd:double"&gt;-3.2387316&lt;/D&gt;&lt;D xsi:type="xsd:double"&gt;5.1641703&lt;/D&gt;&lt;D xsi:type="xsd:double"&gt;6.2746286&lt;/D&gt;&lt;D xsi:type="xsd:double"&gt;-1.9680619&lt;/D&gt;&lt;D xsi:type="xsd:double"&gt;1.8698215&lt;/D&gt;&lt;D xsi:type="xsd:double"&gt;-2.6872456&lt;/D&gt;&lt;D xsi:type="xsd:double"&gt;-6.1104655&lt;/D&gt;&lt;D xsi:type="xsd:double"&gt;-31.132662&lt;/D&gt;&lt;D xsi:type="xsd:double"&gt;19.127666&lt;/D&gt;&lt;D xsi:type="xsd:double"&gt;10.564459&lt;/D&gt;&lt;D xsi:type="xsd:double"&gt;5.0432324&lt;/D&gt;&lt;D xsi:type="xsd:double"&gt;4.7415137&lt;/D&gt;&lt;D xsi:type="xsd:double"&gt;5.6271553&lt;/D&gt;&lt;D xsi:type="xsd:double"&gt;1.4285803&lt;/D&gt;&lt;D xsi:type="xsd:double"&gt;-0.41080713&lt;/D&gt;&lt;D xsi:type="xsd:double"&gt;10.989976&lt;/D&gt;&lt;D xsi:type="xsd:double"&gt;6.857085&lt;/D&gt;&lt;D xsi:type="xsd:double"&gt;4.450512&lt;/D&gt;&lt;D xsi:type="xsd:double"&gt;1.8567085&lt;/D&gt;&lt;D xsi:type="xsd:double"&gt;-0.9581685&lt;/D&gt;&lt;D xsi:type="xsd:double"&gt;-2.029258&lt;/D&gt;&lt;D xsi:type="xsd:double"&gt;8.309245&lt;/D&gt;&lt;D xsi:type="xsd:double"&gt;-1.1986434&lt;/D&gt;&lt;D xsi:type="xsd:double"&gt;3.1989217&lt;/D&gt;&lt;D xsi:type="xsd:double"&gt;8.4916&lt;/D&gt;&lt;D xsi:type="xsd:double"&gt;-1.1066377&lt;/D&gt;&lt;D xsi:type="xsd:double"&gt;0.9969473&lt;/D&gt;&lt;D xsi:type="xsd:double"&gt;-3.8477004&lt;/D&gt;&lt;D xsi:type="xsd:double"&gt;3.9340615&lt;/D&gt;&lt;D xsi:type="xsd:double"&gt;-2.254194&lt;/D&gt;&lt;D xsi:type="xsd:double"&gt;-6.6769123&lt;/D&gt;&lt;D xsi:type="xsd:double"&gt;6.872201&lt;/D&gt;&lt;D xsi:type="xsd:double"&gt;-3.237176&lt;/D&gt;&lt;D xsi:type="xsd:double"&gt;-5.8488846&lt;/D&gt;&lt;D xsi:type="xsd:double"&gt;-4.568529&lt;/D&gt;&lt;D xsi:type="xsd:double"&gt;9.549141&lt;/D&gt;&lt;D xsi:type="xsd:double"&gt;-0.8786142&lt;/D&gt;&lt;D xsi:type="xsd:double"&gt;-4.4319987&lt;/D&gt;&lt;D xsi:type="xsd:double"&gt;2.9289603&lt;/D&gt;&lt;D xsi:type="xsd:double"&gt;4.3395877&lt;/D&gt;&lt;D xsi:type="xsd:double"&gt;-4.7727227&lt;/D&gt;&lt;D xsi:type="xsd:double"&gt;-4.391408&lt;/D&gt;&lt;D xsi:type="xsd:double"&gt;0.074887276&lt;/D&gt;&lt;D xsi:type="xsd:double"&gt;-1.4966309&lt;/D&gt;&lt;D xsi:type="xsd:double"&gt;3.621161&lt;/D&gt;&lt;D xsi:type="xsd:double"&gt;3.323555&lt;/D&gt;&lt;D xsi:type="xsd:double"&gt;3.7673473&lt;/D&gt;&lt;D xsi:type="xsd:double"&gt;-0.433892&lt;/D&gt;&lt;D xsi:type="xsd:double"&gt;1.4678955&lt;/D&gt;&lt;D xsi:type="xsd:double"&gt;-0.65551996&lt;/D&gt;&lt;D xsi:type="xsd:double"&gt;0.45506954&lt;/D&gt;&lt;D xsi:type="xsd:double"&gt;5.0962567&lt;/D&gt;&lt;D xsi:type="xsd:double"&gt;4.7198296&lt;/D&gt;&lt;D xsi:type="xsd:double"&gt;3.6735892&lt;/D&gt;&lt;D xsi:type="xsd:double"&gt;3.0669928&lt;/D&gt;&lt;D xsi:type="xsd:double"&gt;-0.46224594&lt;/D&gt;&lt;D xsi:type="xsd:double"&gt;2.0317316&lt;/D&gt;&lt;D xsi:type="xsd:double"&gt;3.9256573&lt;/D&gt;&lt;D xsi:type="xsd:double"&gt;2.9379606&lt;/D&gt;&lt;D xsi:type="xsd:double"&gt;-0.2659142&lt;/D&gt;&lt;D xsi:type="xsd:double"&gt;1.8130064&lt;/D&gt;&lt;D xsi:type="xsd:double"&gt;0.08729696&lt;/D&gt;&lt;/FQL&gt;&lt;FQL&gt;&lt;Q&gt;VNM^FMA_PE(NTMA,-10AY,0,AM,"PORTAGG","MEANR")&lt;/Q&gt;&lt;R&gt;121&lt;/R&gt;&lt;C&gt;1&lt;/C&gt;&lt;D xsi:type="xsd:double"&gt;12.5173737680752&lt;/D&gt;&lt;D xsi:type="xsd:double"&gt;12.2686490431869&lt;/D&gt;&lt;D xsi:type="xsd:double"&gt;12.2416177966213&lt;/D&gt;&lt;D xsi:type="xsd:double"&gt;12.1327494658872&lt;/D&gt;&lt;D xsi:type="xsd:double"&gt;12.246092375255&lt;/D&gt;&lt;D xsi:type="xsd:double"&gt;13.4583448447963&lt;/D&gt;&lt;D xsi:type="xsd:double"&gt;11.6118886618539&lt;/D&gt;&lt;D xsi:type="xsd:double"&gt;14.0098702998521&lt;/D&gt;&lt;D xsi:type="xsd:double"&gt;13.5948593767251&lt;/D&gt;&lt;D xsi:type="xsd:double"&gt;14.2031421376546&lt;/D&gt;&lt;D xsi:type="xsd:double"&gt;14.2919051192488&lt;/D&gt;&lt;D xsi:type="xsd:double"&gt;13.2973315776156&lt;/D&gt;&lt;D xsi:type="xsd:double"&gt;13.2529205148907&lt;/D&gt;&lt;D xsi:type="xsd:double"&gt;15.2668250457544&lt;/D&gt;&lt;D xsi:type="xsd:double"&gt;12.4300006856708&lt;/D&gt;&lt;D xsi:type="xsd:double"&gt;11.3786210083998&lt;/D&gt;&lt;D xsi:type="xsd:double"&gt;12.9972533764675&lt;/D&gt;&lt;D xsi:type="xsd:double"&gt;15.5333162643433&lt;/D&gt;&lt;D xsi:type="xsd:double"&gt;12.7075526011321&lt;/D&gt;&lt;D xsi:type="xsd:double"&gt;12.3365336831965&lt;/D&gt;&lt;D xsi:type="xsd:double"&gt;12.2805277018223&lt;/D&gt;&lt;D xsi:type="xsd:double"&gt;12.011355636629&lt;/D&gt;&lt;D xsi:type="xsd:double"&gt;11.6664624002845&lt;/D&gt;&lt;D xsi:type="xsd:double"&gt;11.6777633710124&lt;/D&gt;&lt;D xsi:type="xsd:double"&gt;13.5930505439445&lt;/D&gt;&lt;D xsi:type="xsd:double"&gt;12.5359263472956&lt;/D&gt;&lt;D xsi:type="xsd:double"&gt;12.6111782601419&lt;/D&gt;&lt;D xsi:type="xsd:double"&gt;12.7316098106032&lt;/D&gt;&lt;D xsi:type="xsd:double"&gt;12.9687234289169&lt;/D&gt;&lt;D xsi:type="xsd:double"&gt;13.3151672379297&lt;/D&gt;&lt;D xsi:type="xsd:double"&gt;14.1917880498811&lt;/D&gt;&lt;D xsi:type="xsd:double"&gt;14.6745993965581&lt;/D&gt;&lt;D xsi:type="xsd:double"&gt;14.4735237684794&lt;/D&gt;&lt;D xsi:type="xsd:double"&gt;16.1747637115422&lt;/D&gt;&lt;D xsi:type="xsd:double"&gt;15.0816378178373&lt;/D&gt;&lt;D xsi:type="xsd:double"&gt;15.9676403026347&lt;/D&gt;&lt;D xsi:type="xsd:double"&gt;15.8213372895978&lt;/D&gt;&lt;D xsi:type="xsd:double"&gt;16.0952120108067&lt;/D&gt;&lt;D xsi:type="xsd:double"&gt;18.0843210897853&lt;/D&gt;&lt;D xsi:type="xsd:double"&gt;19.5801840479228&lt;/D&gt;&lt;D xsi:type="xsd:double"&gt;21.1567157587239&lt;/D&gt;&lt;D xsi:type="xsd:double"&gt;20.7560158292165&lt;/D&gt;&lt;D xsi:type="xsd:double"&gt;21.9478276506973&lt;/D&gt;&lt;D xsi:type="xsd:double"&gt;20.2075455050966&lt;/D&gt;&lt;D xsi:type="xsd:double"&gt;20.287579416447&lt;/D&gt;&lt;D xsi:type="xsd:double"&gt;16.6089381361305&lt;/D&gt;&lt;D xsi:type="xsd:double"&gt;17.796653830763&lt;/D&gt;&lt;D xsi:type="xsd:double"&gt;17.6096189298378&lt;/D&gt;&lt;D xsi:type="xsd:double"&gt;16.4018288513137&lt;/D&gt;&lt;D xsi:type="xsd:double"&gt;14.8786034780661&lt;/D&gt;&lt;D xsi:type="xsd:double"&gt;15.8854018240776&lt;/D&gt;&lt;D xsi:type="xsd:double"&gt;14.4526878559277&lt;/D&gt;&lt;D xsi:type="xsd:double"&gt;15.4018630841687&lt;/D&gt;&lt;D xsi:type="xsd:double"&gt;16.9938727655035&lt;/D&gt;&lt;D xsi:type="xsd:double"&gt;17.3136166170659&lt;/D&gt;&lt;D xsi:type="xsd:double"&gt;17.789631222142&lt;/D&gt;&lt;D xsi:type="xsd:double"&gt;16.8542779880665&lt;/D&gt;&lt;D xsi:type="xsd:double"&gt;16.574466338945&lt;/D&gt;&lt;D xsi:type="xsd:double"&gt;15.6647421550126&lt;/D&gt;&lt;D xsi:type="xsd:double"&gt;13.915242735491&lt;/D&gt;&lt;D xsi:type="xsd:double"&gt;13.8228751699807&lt;/D&gt;&lt;D xsi:type="xsd:double"&gt;14.430433707544&lt;/D&gt;&lt;D xsi:type="xsd:double"&gt;14.5794887949261&lt;/D&gt;&lt;D xsi:type="xsd:double"&gt;14.3417709801299&lt;/D&gt;&lt;D xsi:type="xsd:double"&gt;13.1393349994924&lt;/D&gt;&lt;D xsi:type="xsd:double"&gt;12.8410363523532&lt;/D&gt;&lt;D xsi:type="xsd:double"&gt;11.2640539643087&lt;/D&gt;&lt;D xsi:type="xsd:double"&gt;14.3069571147531&lt;/D&gt;&lt;D xsi:type="xsd:double"&gt;15.7657894661687&lt;/D&gt;&lt;D xsi:type="xsd:double"&gt;14.7351121229426&lt;/D&gt;&lt;D xsi:type="xsd:double"&gt;14.4353039072529&lt;/D&gt;&lt;D xsi:type="xsd:double"&gt;15.7350834490981&lt;/D&gt;&lt;D xsi:type="xsd:double"&gt;15.5212663413987&lt;/D&gt;&lt;D xsi:type="xsd:double"&gt;15.0415688698925&lt;/D&gt;&lt;D xsi:type="xsd:double"&gt;15.5572242136518&lt;/D&gt;&lt;D xsi:type="xsd:double"&gt;16.8598823207031&lt;/D&gt;&lt;D xsi:type="xsd:double"&gt;17.0234876698979&lt;/D&gt;&lt;D xsi:type="xsd:double"&gt;16.759992110707&lt;/D&gt;&lt;D xsi:type="xsd:double"&gt;16.7691029962796&lt;/D&gt;&lt;D xsi:type="xsd:double"&gt;16.3788005810833&lt;/D&gt;&lt;D xsi:type="xsd:double"&gt;17.8127478148471&lt;/D&gt;&lt;D xsi:type="xsd:double"&gt;17.9948008957973&lt;/D&gt;&lt;D xsi:type="xsd:double"&gt;16.8275185290046&lt;/D&gt;&lt;D xsi:type="xsd:double"&gt;16.334712078032&lt;/D&gt;&lt;D xsi:type="xsd:double"&gt;15.8041031634288&lt;/D&gt;&lt;D xsi:type="xsd:double"&gt;16.0114815208661&lt;/D&gt;&lt;D xsi:type="xsd:double"&gt;16.3603235861019&lt;/D&gt;&lt;D xsi:type="xsd:double"&gt;16.4192877495126&lt;/D&gt;&lt;D xsi:type="xsd:double"&gt;15.0519840375482&lt;/D&gt;&lt;D xsi:type="xsd:double"&gt;15.0478401971237&lt;/D&gt;&lt;D xsi:type="xsd:double"&gt;14.5852837269813&lt;/D&gt;&lt;D xsi:type="xsd:double"&gt;13.3397303727556&lt;/D&gt;&lt;D xsi:type="xsd:double"&gt;12.4818004241413&lt;/D&gt;&lt;D xsi:type="xsd:double"&gt;10.8035876212215&lt;/D&gt;&lt;D xsi:type="xsd:double"&gt;11.3138792233526&lt;/D&gt;&lt;D xsi:type="xsd:double"&gt;11.1821912154974&lt;/D&gt;&lt;D xsi:type="xsd:double"&gt;10.5533319554959&lt;/D&gt;&lt;D xsi:type="xsd:double"&gt;10.0708251954247&lt;/D&gt;&lt;D xsi:type="xsd:double"&gt;12.2361384302416&lt;/D&gt;&lt;D xsi:type="xsd:double"&gt;10.9790368235621&lt;/D&gt;&lt;D xsi:type="xsd:double"&gt;11.3387829765626&lt;/D&gt;&lt;D xsi:type="xsd:double"&gt;11.9206850000177&lt;/D&gt;&lt;D xsi:type="xsd:double"&gt;13.9754853027601&lt;/D&gt;&lt;D xsi:type="xsd:double"&gt;13.703934127442&lt;/D&gt;&lt;D xsi:type="xsd:double"&gt;14.1833940901283&lt;/D&gt;&lt;D xsi:type="xsd:double"&gt;13.3706391752196&lt;/D&gt;&lt;D xsi:type="xsd:double"&gt;14.1632147593246&lt;/D&gt;&lt;D xsi:type="xsd:double"&gt;15.0002196163697&lt;/D&gt;&lt;D xsi:type="xsd:double"&gt;12.7714355324704&lt;/D&gt;&lt;D xsi:type="xsd:double"&gt;13.2542982313913&lt;/D&gt;&lt;D xsi:type="xsd:double"&gt;14.2963886473723&lt;/D&gt;&lt;D xsi:type="xsd:double"&gt;14.5650152795591&lt;/D&gt;&lt;D xsi:type="xsd:double"&gt;14.3147321738476&lt;/D&gt;&lt;D xsi:type="xsd:double"&gt;16.9973293951395&lt;/D&gt;&lt;D xsi:type="xsd:double"&gt;16.710456789225&lt;/D&gt;&lt;D xsi:type="xsd:double"&gt;15.5792798092121&lt;/D&gt;&lt;D xsi:type="xsd:double"&gt;16.0740421267182&lt;/D&gt;&lt;D xsi:type="xsd:double"&gt;14.9138616082876&lt;/D&gt;&lt;D xsi:type="xsd:double"&gt;13.9874852082926&lt;/D&gt;&lt;D xsi:type="xsd:double"&gt;13.5706071008932&lt;/D&gt;&lt;D xsi:type="xsd:double"&gt;13.6425544432831&lt;/D&gt;&lt;/FQL&gt;&lt;FQL&gt;&lt;Q&gt;ECH^FMA_PE(NTMA,-10AY,0,AM,"PORTAGG","MEANR")&lt;/Q&gt;&lt;R&gt;121&lt;/R&gt;&lt;C&gt;1&lt;/C&gt;&lt;D xsi:type="xsd:double"&gt;14.140680147208&lt;/D&gt;&lt;D xsi:type="xsd:double"&gt;14.0054206291938&lt;/D&gt;&lt;D xsi:type="xsd:double"&gt;14.1536978589651&lt;/D&gt;&lt;D xsi:type="xsd:double"&gt;13.6425295415782&lt;/D&gt;&lt;D xsi:type="xsd:double"&gt;13.2499377443168&lt;/D&gt;&lt;D xsi:type="xsd:double"&gt;13.4462293984416&lt;/D&gt;&lt;D xsi:type="xsd:double"&gt;13.5951187994793&lt;/D&gt;&lt;D xsi:type="xsd:double"&gt;14.1046981775853&lt;/D&gt;&lt;D xsi:type="xsd:double"&gt;13.7544621630568&lt;/D&gt;&lt;D xsi:type="xsd:double"&gt;12.8985912635183&lt;/D&gt;&lt;D xsi:type="xsd:double"&gt;12.4326230247055&lt;/D&gt;&lt;D xsi:type="xsd:double"&gt;12.8764951717621&lt;/D&gt;&lt;D xsi:type="xsd:double"&gt;12.2979420333579&lt;/D&gt;&lt;D xsi:type="xsd:double"&gt;13.7670917735496&lt;/D&gt;&lt;D xsi:type="xsd:double"&gt;12.885164515592&lt;/D&gt;&lt;D xsi:type="xsd:double"&gt;12.2805273772524&lt;/D&gt;&lt;D xsi:type="xsd:double"&gt;11.8776880493332&lt;/D&gt;&lt;D xsi:type="xsd:double"&gt;12.6936958393023&lt;/D&gt;&lt;D xsi:type="xsd:double"&gt;13.3766049629657&lt;/D&gt;&lt;D xsi:type="xsd:double"&gt;13.8391226863027&lt;/D&gt;&lt;D xsi:type="xsd:double"&gt;13.7392052771142&lt;/D&gt;&lt;D xsi:type="xsd:double"&gt;14.6844560589951&lt;/D&gt;&lt;D xsi:type="xsd:double"&gt;15.3463851955846&lt;/D&gt;&lt;D xsi:type="xsd:double"&gt;15.6038822646544&lt;/D&gt;&lt;D xsi:type="xsd:double"&gt;15.3275270337267&lt;/D&gt;&lt;D xsi:type="xsd:double"&gt;16.6475819405026&lt;/D&gt;&lt;D xsi:type="xsd:double"&gt;15.8070977813658&lt;/D&gt;&lt;D xsi:type="xsd:double"&gt;15.7805795192357&lt;/D&gt;&lt;D xsi:type="xsd:double"&gt;15.8655942833833&lt;/D&gt;&lt;D xsi:type="xsd:double"&gt;16.1413426761538&lt;/D&gt;&lt;D xsi:type="xsd:double"&gt;17.0943409073439&lt;/D&gt;&lt;D xsi:type="xsd:double"&gt;17.2577562478614&lt;/D&gt;&lt;D xsi:type="xsd:double"&gt;17.0962420133734&lt;/D&gt;&lt;D xsi:type="xsd:double"&gt;17.0428778123287&lt;/D&gt;&lt;D xsi:type="xsd:double"&gt;17.7435114417066&lt;/D&gt;&lt;D xsi:type="xsd:double"&gt;18.9969561066947&lt;/D&gt;&lt;D xsi:type="xsd:double"&gt;12.6786512554275&lt;/D&gt;&lt;D xsi:type="xsd:double"&gt;14.8443348068945&lt;/D&gt;&lt;D xsi:type="xsd:double"&gt;12.986098813539&lt;/D&gt;&lt;D xsi:type="xsd:double"&gt;14.2787248319559&lt;/D&gt;&lt;D xsi:type="xsd:double"&gt;14.7693505055789&lt;/D&gt;&lt;D xsi:type="xsd:double"&gt;14.0275164349759&lt;/D&gt;&lt;D xsi:type="xsd:double"&gt;13.6803586454361&lt;/D&gt;&lt;D xsi:type="xsd:double"&gt;13.7043440994598&lt;/D&gt;&lt;D xsi:type="xsd:double"&gt;12.2929652406374&lt;/D&gt;&lt;D xsi:type="xsd:double"&gt;11.5958764245639&lt;/D&gt;&lt;D xsi:type="xsd:double"&gt;12.0473668647443&lt;/D&gt;&lt;D xsi:type="xsd:double"&gt;12.1562547554635&lt;/D&gt;&lt;D xsi:type="xsd:double"&gt;12.3825454977104&lt;/D&gt;&lt;D xsi:type="xsd:double"&gt;14.9006850384383&lt;/D&gt;&lt;D xsi:type="xsd:double"&gt;14.9756240050938&lt;/D&gt;&lt;D xsi:type="xsd:double"&gt;8.84229589329594&lt;/D&gt;&lt;D xsi:type="xsd:double"&gt;8.93560154669257&lt;/D&gt;&lt;D xsi:type="xsd:double"&gt;8.93334076241574&lt;/D&gt;&lt;D xsi:type="xsd:double"&gt;8.44647154208604&lt;/D&gt;&lt;D xsi:type="xsd:double"&gt;9.39829235310101&lt;/D&gt;&lt;D xsi:type="xsd:double"&gt;8.61415577920246&lt;/D&gt;&lt;D xsi:type="xsd:double"&gt;8.568184212851&lt;/D&gt;&lt;D xsi:type="xsd:double"&gt;8.79498526348824&lt;/D&gt;&lt;D xsi:type="xsd:double"&gt;8.53303016928574&lt;/D&gt;&lt;D xsi:type="xsd:double"&gt;9.50659434436312&lt;/D&gt;&lt;D xsi:type="xsd:double"&gt;8.43670346874837&lt;/D&gt;&lt;D xsi:type="xsd:double"&gt;7.54837100115453&lt;/D&gt;&lt;D xsi:type="xsd:double"&gt;9.33154039114603&lt;/D&gt;&lt;D xsi:type="xsd:double"&gt;8.64914189934524&lt;/D&gt;&lt;D xsi:type="xsd:double"&gt;7.95397897607435&lt;/D&gt;&lt;D xsi:type="xsd:double"&gt;7.1027882693342&lt;/D&gt;&lt;D xsi:type="xsd:double"&gt;120.854524559406&lt;/D&gt;&lt;D xsi:type="xsd:double"&gt;13.3726715684549&lt;/D&gt;&lt;D xsi:type="xsd:double"&gt;15.3911499675053&lt;/D&gt;&lt;D xsi:type="xsd:double"&gt;15.7209995962315&lt;/D&gt;&lt;D xsi:type="xsd:double"&gt;15.2298978034358&lt;/D&gt;&lt;D xsi:type="xsd:double"&gt;14.0914866982682&lt;/D&gt;&lt;D xsi:type="xsd:double"&gt;13.2089695000083&lt;/D&gt;&lt;D xsi:type="xsd:double"&gt;14.8875497644566&lt;/D&gt;&lt;D xsi:type="xsd:double"&gt;14.0961480343976&lt;/D&gt;&lt;D xsi:type="xsd:double"&gt;14.0963076067102&lt;/D&gt;&lt;D xsi:type="xsd:double"&gt;14.9697623027835&lt;/D&gt;&lt;D xsi:type="xsd:double"&gt;14.2276588385717&lt;/D&gt;&lt;D xsi:type="xsd:double"&gt;12.9768352271942&lt;/D&gt;&lt;D xsi:type="xsd:double"&gt;11.2546242653646&lt;/D&gt;&lt;D xsi:type="xsd:double"&gt;11.2180512623548&lt;/D&gt;&lt;D xsi:type="xsd:double"&gt;10.2236246872233&lt;/D&gt;&lt;D xsi:type="xsd:double"&gt;10.2492414336374&lt;/D&gt;&lt;D xsi:type="xsd:double"&gt;9.87769994256068&lt;/D&gt;&lt;D xsi:type="xsd:double"&gt;9.51428132784127&lt;/D&gt;&lt;D xsi:type="xsd:double"&gt;9.55212558273025&lt;/D&gt;&lt;D xsi:type="xsd:double"&gt;9.3111049146118&lt;/D&gt;&lt;D xsi:type="xsd:double"&gt;9.69961746661998&lt;/D&gt;&lt;D xsi:type="xsd:double"&gt;9.51731219191027&lt;/D&gt;&lt;D xsi:type="xsd:double"&gt;9.60863409426803&lt;/D&gt;&lt;D xsi:type="xsd:double"&gt;8.76447236894341&lt;/D&gt;&lt;D xsi:type="xsd:double"&gt;7.2837448966521&lt;/D&gt;&lt;D xsi:type="xsd:double"&gt;6.31327501268606&lt;/D&gt;&lt;D xsi:type="xsd:double"&gt;6.45687862136735&lt;/D&gt;&lt;D xsi:type="xsd:double"&gt;6.90161527662009&lt;/D&gt;&lt;D xsi:type="xsd:double"&gt;7.18855434647774&lt;/D&gt;&lt;D xsi:type="xsd:double"&gt;7.40992467760539&lt;/D&gt;&lt;D xsi:type="xsd:double"&gt;7.29340568555612&lt;/D&gt;&lt;D xsi:type="xsd:double"&gt;7.17833701355543&lt;/D&gt;&lt;D xsi:type="xsd:double"&gt;7.85560848921415&lt;/D&gt;&lt;D xsi:type="xsd:double"&gt;7.92957502253725&lt;/D&gt;&lt;D xsi:type="xsd:double"&gt;7.42078679808369&lt;/D&gt;&lt;D xsi:type="xsd:double"&gt;7.71123461401409&lt;/D&gt;&lt;D xsi:type="xsd:double"&gt;8.21226026151054&lt;/D&gt;&lt;D xsi:type="xsd:double"&gt;8.65111656436098&lt;/D&gt;&lt;D xsi:type="xsd:double"&gt;9.20836858008425&lt;/D&gt;&lt;D xsi:type="xsd:double"&gt;8.95672381219437&lt;/D&gt;&lt;D xsi:type="xsd:double"&gt;8.25421187503778&lt;/D&gt;&lt;D xsi:type="xsd:double"&gt;8.4927728714263&lt;/D&gt;&lt;D xsi:type="xsd:double"&gt;9.12145207659749&lt;/D&gt;&lt;D xsi:type="xsd:double"&gt;9.68969321853939&lt;/D&gt;&lt;D xsi:type="xsd:double"&gt;9.30588549328272&lt;/D&gt;&lt;D xsi:type="xsd:double"&gt;10.3261146244629&lt;/D&gt;&lt;D xsi:type="xsd:double"&gt;9.94588168982354&lt;/D&gt;&lt;D xsi:type="xsd:double"&gt;10.1258936742903&lt;/D&gt;&lt;D xsi:type="xsd:double"&gt;10.1706426449312&lt;/D&gt;&lt;D xsi:type="xsd:double"&gt;10.4888442568656&lt;/D&gt;&lt;D xsi:type="xsd:double"&gt;9.17913132146547&lt;/D&gt;&lt;D xsi:type="xsd:double"&gt;9.33512872212816&lt;/D&gt;&lt;D xsi:type="xsd:double"&gt;9.33803764006629&lt;/D&gt;&lt;/FQL&gt;&lt;FQL&gt;&lt;Q&gt;UAE^FG_PRICE(0)&lt;/Q&gt;&lt;R&gt;1&lt;/R&gt;&lt;C&gt;1&lt;/C&gt;&lt;D xsi:type="xsd:double"&gt;14.63&lt;/D&gt;&lt;/FQL&gt;&lt;FQL&gt;&lt;Q&gt;INDA^FG_PRICE_MAVG(0,,,,30)&lt;/Q&gt;&lt;R&gt;1&lt;/R&gt;&lt;C&gt;1&lt;/C&gt;&lt;D xsi:type="xsd:double"&gt;57.787834&lt;/D&gt;&lt;/FQL&gt;&lt;FQL&gt;&lt;Q&gt;EWW^FG_PRICE_MAVG(0,,,,200)&lt;/Q&gt;&lt;R&gt;1&lt;/R&gt;&lt;C&gt;1&lt;/C&gt;&lt;D xsi:type="xsd:double"&gt;62.1714&lt;/D&gt;&lt;/FQL&gt;&lt;FQL&gt;&lt;Q&gt;EPOL^FG_PRICE_MAVG(0,,,,30)&lt;/Q&gt;&lt;R&gt;1&lt;/R&gt;&lt;C&gt;1&lt;/C&gt;&lt;D xsi:type="xsd:double"&gt;24.183&lt;/D&gt;&lt;/FQL&gt;&lt;FQL&gt;&lt;Q&gt;KSA^FG_TOTAL_RETURNC(0,-12AM)&lt;/Q&gt;&lt;R&gt;1&lt;/R&gt;&lt;C&gt;1&lt;/C&gt;&lt;D xsi:type="xsd:double"&gt;10.084152&lt;/D&gt;&lt;/FQL&gt;&lt;FQL&gt;&lt;Q&gt;SET-BKK^P_PRICE(0)/P_PRICE_LOW_PR(0,,,,,,"PRICE","INTRA","52W")-1&lt;/Q&gt;&lt;R&gt;1&lt;/R&gt;&lt;C&gt;1&lt;/C&gt;&lt;D xsi:type="xsd:double"&gt;0.1331793&lt;/D&gt;&lt;/FQL&gt;&lt;FQL&gt;&lt;Q&gt;MCHI^P_PRICE(0)/P_PRICE_LOW_PR(0,,,,,,"PRICE","INTRA","52W")-1&lt;/Q&gt;&lt;R&gt;1&lt;/R&gt;&lt;C&gt;1&lt;/C&gt;&lt;D xsi:type="xsd:double"&gt;0.54553115&lt;/D&gt;&lt;/FQL&gt;&lt;FQL&gt;&lt;Q&gt;GREK^P_PRICE(0)/P_PRICE_HIGH_PR(0,,,,,,"PRICE","INTRA","52W")&lt;/Q&gt;&lt;R&gt;1&lt;/R&gt;&lt;C&gt;1&lt;/C&gt;&lt;D xsi:type="xsd:double"&gt;0.94446766&lt;/D&gt;&lt;/FQL&gt;&lt;FQL&gt;&lt;Q&gt;EWZ^P_PRICE(0)/P_PRICE_HIGH_PR(0,,,,,,"PRICE","INTRA","52W")&lt;/Q&gt;&lt;R&gt;1&lt;/R&gt;&lt;C&gt;1&lt;/C&gt;&lt;D xsi:type="xsd:double"&gt;0.8175713&lt;/D&gt;&lt;/FQL&gt;&lt;FQL&gt;&lt;Q&gt;EWW^P_PRICE(0)/P_PRICE_HIGH_PR(0,,,,,,"PRICE","INTRA","52W")&lt;/Q&gt;&lt;R&gt;1&lt;/R&gt;&lt;C&gt;1&lt;/C&gt;&lt;D xsi:type="xsd:double"&gt;0.75857705&lt;/D&gt;&lt;/FQL&gt;&lt;FQL&gt;&lt;Q&gt;EWM^P_PRICE(0)/P_PRICE_HIGH_PR(0,,,,,,"PRICE","INTRA","52W")&lt;/Q&gt;&lt;R&gt;1&lt;/R&gt;&lt;C&gt;1&lt;/C&gt;&lt;D xsi:type="xsd:double"&gt;0.9545289&lt;/D&gt;&lt;/FQL&gt;&lt;FQL&gt;&lt;Q&gt;EWY^FMA_COS_UP("EPS","1M",+1,NOW,,,"PORTAGG","MEANR")&lt;/Q&gt;&lt;R&gt;1&lt;/R&gt;&lt;C&gt;1&lt;/C&gt;&lt;D xsi:type="xsd:double"&gt;33&lt;/D&gt;&lt;/FQL&gt;&lt;FQL&gt;&lt;Q&gt;TRYGB10Y-FDS^FG_YIELD(-10AY,0,Y,,"YTM")&lt;/Q&gt;&lt;R&gt;10&lt;/R&gt;&lt;C&gt;1&lt;/C&gt;&lt;D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xsi:type="xsd:double"&gt;3.534&lt;/D&gt;&lt;/FQL&gt;&lt;FQL&gt;&lt;Q&gt;USDTRY^STD(FG_PRICE_CHANGE(0,-1AY,AM))&lt;/Q&gt;&lt;R&gt;1&lt;/R&gt;&lt;C&gt;1&lt;/C&gt;&lt;D xsi:type="xsd:double"&gt;1.09414115168558&lt;/D&gt;&lt;/FQL&gt;&lt;FQL&gt;&lt;Q&gt;USDQAR^FG_COMPANY_NAME&lt;/Q&gt;&lt;R&gt;1&lt;/R&gt;&lt;C&gt;1&lt;/C&gt;&lt;D xsi:type="xsd:string"&gt;Qatari Rial per U.S. Dollar&lt;/D&gt;&lt;/FQL&gt;&lt;FQL&gt;&lt;Q&gt;USDEUR^FG_PRICE(0)&lt;/Q&gt;&lt;R&gt;1&lt;/R&gt;&lt;C&gt;1&lt;/C&gt;&lt;D xsi:type="xsd:double"&gt;0.9076057&lt;/D&gt;&lt;/FQL&gt;&lt;FQL&gt;&lt;Q&gt;USDKRW^FG_PRICE_CHANGE(0,-1AY)&lt;/Q&gt;&lt;R&gt;1&lt;/R&gt;&lt;C&gt;1&lt;/C&gt;&lt;D xsi:type="xsd:double"&gt;-2.226919&lt;/D&gt;&lt;/FQL&gt;&lt;FQL&gt;&lt;Q&gt;USDMYR^FG_PRICE_CHANGE(0,-3AM)&lt;/Q&gt;&lt;R&gt;1&lt;/R&gt;&lt;C&gt;1&lt;/C&gt;&lt;D xsi:type="xsd:double"&gt;-10.570913&lt;/D&gt;&lt;/FQL&gt;&lt;FQL&gt;&lt;Q&gt;EWM^FMA_DIV_YLD(NTMA,-10AY,0,AM,"PORTAGG","MEANR")&lt;/Q&gt;&lt;R&gt;121&lt;/R&gt;&lt;C&gt;1&lt;/C&gt;&lt;D xsi:type="xsd:double"&gt;3.20856720109384&lt;/D&gt;&lt;D xsi:type="xsd:double"&gt;3.19120928964987&lt;/D&gt;&lt;D xsi:type="xsd:double"&gt;3.31893126564255&lt;/D&gt;&lt;D xsi:type="xsd:double"&gt;3.31433153802784&lt;/D&gt;&lt;D xsi:type="xsd:double"&gt;3.2664844729036&lt;/D&gt;&lt;D xsi:type="xsd:double"&gt;3.14952109244293&lt;/D&gt;&lt;D xsi:type="xsd:double"&gt;3.15392872983743&lt;/D&gt;&lt;D xsi:type="xsd:double"&gt;3.14871673942146&lt;/D&gt;&lt;D xsi:type="xsd:double"&gt;3.23233099014811&lt;/D&gt;&lt;D xsi:type="xsd:double"&gt;3.2594032098575&lt;/D&gt;&lt;D xsi:type="xsd:double"&gt;3.23414638346544&lt;/D&gt;&lt;D xsi:type="xsd:double"&gt;3.49124144296938&lt;/D&gt;&lt;D xsi:type="xsd:double"&gt;3.39817448656519&lt;/D&gt;&lt;D xsi:type="xsd:double"&gt;3.27873540979795&lt;/D&gt;&lt;D xsi:type="xsd:double"&gt;3.27537948545475&lt;/D&gt;&lt;D xsi:type="xsd:double"&gt;3.2523709438498&lt;/D&gt;&lt;D xsi:type="xsd:double"&gt;3.33577900328874&lt;/D&gt;&lt;D xsi:type="xsd:double"&gt;3.10671740316746&lt;/D&gt;&lt;D xsi:type="xsd:double"&gt;3.06279630934988&lt;/D&gt;&lt;D xsi:type="xsd:double"&gt;3.18234903597679&lt;/D&gt;&lt;D xsi:type="xsd:double"&gt;3.07996690417152&lt;/D&gt;&lt;D xsi:type="xsd:double"&gt;3.0577501382467&lt;/D&gt;&lt;D xsi:type="xsd:double"&gt;3.02947610979747&lt;/D&gt;&lt;D xsi:type="xsd:double"&gt;2.94396318544016&lt;/D&gt;&lt;D xsi:type="xsd:double"&gt;2.9875728857138&lt;/D&gt;&lt;D xsi:type="xsd:double"&gt;2.98818809742072&lt;/D&gt;&lt;D xsi:type="xsd:double"&gt;3.00194337582839&lt;/D&gt;&lt;D xsi:type="xsd:double"&gt;3.03568328606282&lt;/D&gt;&lt;D xsi:type="xsd:double"&gt;2.98886934987591&lt;/D&gt;&lt;D xsi:type="xsd:double"&gt;3.00024777388668&lt;/D&gt;&lt;D xsi:type="xsd:double"&gt;2.97048682412557&lt;/D&gt;&lt;D xsi:type="xsd:double"&gt;2.93654651702078&lt;/D&gt;&lt;D xsi:type="xsd:double"&gt;3.01142436995719&lt;/D&gt;&lt;D xsi:type="xsd:double"&gt;3.02793261231353&lt;/D&gt;&lt;D xsi:type="xsd:double"&gt;3.03256536677623&lt;/D&gt;&lt;D xsi:type="xsd:double"&gt;3.02214697801929&lt;/D&gt;&lt;D xsi:type="xsd:double"&gt;3.08259492241802&lt;/D&gt;&lt;D xsi:type="xsd:double"&gt;3.21092723300044&lt;/D&gt;&lt;D xsi:type="xsd:double"&gt;3.28292366713941&lt;/D&gt;&lt;D xsi:type="xsd:double"&gt;3.15963124879941&lt;/D&gt;&lt;D xsi:type="xsd:double"&gt;3.06566882841655&lt;/D&gt;&lt;D xsi:type="xsd:double"&gt;3.16907630241934&lt;/D&gt;&lt;D xsi:type="xsd:double"&gt;3.20011390192122&lt;/D&gt;&lt;D xsi:type="xsd:double"&gt;3.21187867529656&lt;/D&gt;&lt;D xsi:type="xsd:double"&gt;3.28172999998264&lt;/D&gt;&lt;D xsi:type="xsd:double"&gt;3.39860993320689&lt;/D&gt;&lt;D xsi:type="xsd:double"&gt;3.20632002856089&lt;/D&gt;&lt;D xsi:type="xsd:double"&gt;3.15494099078328&lt;/D&gt;&lt;D xsi:type="xsd:double"&gt;3.22239030819638&lt;/D&gt;&lt;D xsi:type="xsd:double"&gt;3.37091715381114&lt;/D&gt;&lt;D xsi:type="xsd:double"&gt;3.30618631597379&lt;/D&gt;&lt;D xsi:type="xsd:double"&gt;3.31130888741391&lt;/D&gt;&lt;D xsi:type="xsd:double"&gt;3.27813759819259&lt;/D&gt;&lt;D xsi:type="xsd:double"&gt;3.28406505253623&lt;/D&gt;&lt;D xsi:type="xsd:double"&gt;3.38102934742453&lt;/D&gt;&lt;D xsi:type="xsd:double"&gt;3.38863595503034&lt;/D&gt;&lt;D xsi:type="xsd:double"&gt;3.31749503034124&lt;/D&gt;&lt;D xsi:type="xsd:double"&gt;3.38576392773991&lt;/D&gt;&lt;D xsi:type="xsd:double"&gt;3.46846070801204&lt;/D&gt;&lt;D xsi:type="xsd:double"&gt;3.52925221405627&lt;/D&gt;&lt;D xsi:type="xsd:double"&gt;3.59166995661218&lt;/D&gt;&lt;D xsi:type="xsd:double"&gt;3.51378055827039&lt;/D&gt;&lt;D xsi:type="xsd:double"&gt;3.53607088624918&lt;/D&gt;&lt;D xsi:type="xsd:double"&gt;3.42717599758523&lt;/D&gt;&lt;D xsi:type="xsd:double"&gt;3.65280093962951&lt;/D&gt;&lt;D xsi:type="xsd:double"&gt;3.76316781848515&lt;/D&gt;&lt;D xsi:type="xsd:double"&gt;4.06163629392231&lt;/D&gt;&lt;D xsi:type="xsd:double"&gt;3.68651317146949&lt;/D&gt;&lt;D xsi:type="xsd:double"&gt;3.03629870573455&lt;/D&gt;&lt;D xsi:type="xsd:double"&gt;3.05371771140615&lt;/D&gt;&lt;D xsi:type="xsd:double"&gt;3.0682965805659&lt;/D&gt;&lt;D xsi:type="xsd:double"&gt;3.1405682638139&lt;/D&gt;&lt;D xsi:type="xsd:double"&gt;3.29439820501337&lt;/D&gt;&lt;D xsi:type="xsd:double"&gt;3.56797579740389&lt;/D&gt;&lt;D xsi:type="xsd:double"&gt;3.40562769545262&lt;/D&gt;&lt;D xsi:type="xsd:double"&gt;3.62279158834449&lt;/D&gt;&lt;D xsi:type="xsd:double"&gt;3.83408960758346&lt;/D&gt;&lt;D xsi:type="xsd:double"&gt;3.98359363143892&lt;/D&gt;&lt;D xsi:type="xsd:double"&gt;4.05933206179453&lt;/D&gt;&lt;D xsi:type="xsd:double"&gt;3.99884019751683&lt;/D&gt;&lt;D xsi:type="xsd:double"&gt;4.12527189034344&lt;/D&gt;&lt;D xsi:type="xsd:double"&gt;4.21567463892987&lt;/D&gt;&lt;D xsi:type="xsd:double"&gt;4.27658734569817&lt;/D&gt;&lt;D xsi:type="xsd:double"&gt;4.00782423148995&lt;/D&gt;&lt;D xsi:type="xsd:double"&gt;4.08288949551092&lt;/D&gt;&lt;D xsi:type="xsd:double"&gt;3.97836031255484&lt;/D&gt;&lt;D xsi:type="xsd:double"&gt;3.96605941623591&lt;/D&gt;&lt;D xsi:type="xsd:double"&gt;3.70725097742102&lt;/D&gt;&lt;D xsi:type="xsd:double"&gt;3.86259822028271&lt;/D&gt;&lt;D xsi:type="xsd:double"&gt;3.74105367967481&lt;/D&gt;&lt;D xsi:type="xsd:double"&gt;3.76853612535407&lt;/D&gt;&lt;D xsi:type="xsd:double"&gt;3.82900067545494&lt;/D&gt;&lt;D xsi:type="xsd:double"&gt;3.97398577913303&lt;/D&gt;&lt;D xsi:type="xsd:double"&gt;4.18217665444663&lt;/D&gt;&lt;D xsi:type="xsd:double"&gt;4.07694608500786&lt;/D&gt;&lt;D xsi:type="xsd:double"&gt;4.12018360169291&lt;/D&gt;&lt;D xsi:type="xsd:double"&gt;4.41679839992059&lt;/D&gt;&lt;D xsi:type="xsd:double"&gt;4.36957158217015&lt;/D&gt;&lt;D xsi:type="xsd:double"&gt;4.17422722868581&lt;/D&gt;&lt;D xsi:type="xsd:double"&gt;4.23367641252222&lt;/D&gt;&lt;D xsi:type="xsd:double"&gt;4.21883347188249&lt;/D&gt;&lt;D xsi:type="xsd:double"&gt;4.37652649204369&lt;/D&gt;&lt;D xsi:type="xsd:double"&gt;4.40422284137463&lt;/D&gt;&lt;D xsi:type="xsd:double"&gt;4.40826842778837&lt;/D&gt;&lt;D xsi:type="xsd:double"&gt;4.45714598936182&lt;/D&gt;&lt;D xsi:type="xsd:double"&gt;4.42059451712278&lt;/D&gt;&lt;D xsi:type="xsd:double"&gt;4.2899163142461&lt;/D&gt;&lt;D xsi:type="xsd:double"&gt;4.2434042919606&lt;/D&gt;&lt;D xsi:type="xsd:double"&gt;4.38101650323604&lt;/D&gt;&lt;D xsi:type="xsd:double"&gt;4.29802376762884&lt;/D&gt;&lt;D xsi:type="xsd:double"&gt;4.27460923398643&lt;/D&gt;&lt;D xsi:type="xsd:double"&gt;4.30394337604954&lt;/D&gt;&lt;D xsi:type="xsd:double"&gt;4.21914088514772&lt;/D&gt;&lt;D xsi:type="xsd:double"&gt;4.14639994522734&lt;/D&gt;&lt;D xsi:type="xsd:double"&gt;4.17934580995883&lt;/D&gt;&lt;D xsi:type="xsd:double"&gt;4.07116499682467&lt;/D&gt;&lt;D xsi:type="xsd:double"&gt;4.10742046432882&lt;/D&gt;&lt;D xsi:type="xsd:double"&gt;4.06900942276718&lt;/D&gt;&lt;D xsi:type="xsd:double"&gt;4.10957315048239&lt;/D&gt;&lt;D xsi:type="xsd:double"&gt;3.96492931697573&lt;/D&gt;&lt;D xsi:type="xsd:double"&gt;4.03252811342076&lt;/D&gt;&lt;/FQL&gt;&lt;FQL&gt;&lt;Q&gt;EWT^FMA_PE(LTMA,-10AY,0,AM,"PORTAGG","MEANR")&lt;/Q&gt;&lt;R&gt;121&lt;/R&gt;&lt;C&gt;1&lt;/C&gt;&lt;D xsi:type="xsd:double"&gt;14.4588231293335&lt;/D&gt;&lt;D xsi:type="xsd:double"&gt;14.1936886883166&lt;/D&gt;&lt;D xsi:type="xsd:double"&gt;14.0498542730047&lt;/D&gt;&lt;D xsi:type="xsd:double"&gt;13.9821443421233&lt;/D&gt;&lt;D xsi:type="xsd:double"&gt;14.1810567605648&lt;/D&gt;&lt;D xsi:type="xsd:double"&gt;14.3260203110217&lt;/D&gt;&lt;D xsi:type="xsd:double"&gt;14.1530700971008&lt;/D&gt;&lt;D xsi:type="xsd:double"&gt;14.1722079315328&lt;/D&gt;&lt;D xsi:type="xsd:double"&gt;13.9465236640565&lt;/D&gt;&lt;D xsi:type="xsd:double"&gt;13.8055723053021&lt;/D&gt;&lt;D xsi:type="xsd:double"&gt;13.2542165892331&lt;/D&gt;&lt;D xsi:type="xsd:double"&gt;12.6660381146835&lt;/D&gt;&lt;D xsi:type="xsd:double"&gt;12.6350509706458&lt;/D&gt;&lt;D xsi:type="xsd:double"&gt;12.909877957888&lt;/D&gt;&lt;D xsi:type="xsd:double"&gt;12.6576563250807&lt;/D&gt;&lt;D xsi:type="xsd:double"&gt;12.0778804272651&lt;/D&gt;&lt;D xsi:type="xsd:double"&gt;11.8533608354817&lt;/D&gt;&lt;D xsi:type="xsd:double"&gt;12.414723409343&lt;/D&gt;&lt;D xsi:type="xsd:double"&gt;12.525449111367&lt;/D&gt;&lt;D xsi:type="xsd:double"&gt;12.4146506915306&lt;/D&gt;&lt;D xsi:type="xsd:double"&gt;12.8389164664154&lt;/D&gt;&lt;D xsi:type="xsd:double"&gt;13.0931136421871&lt;/D&gt;&lt;D xsi:type="xsd:double"&gt;13.531524654388&lt;/D&gt;&lt;D xsi:type="xsd:double"&gt;13.7114811847225&lt;/D&gt;&lt;D xsi:type="xsd:double"&gt;14.2483213408431&lt;/D&gt;&lt;D xsi:type="xsd:double"&gt;13.9870973543273&lt;/D&gt;&lt;D xsi:type="xsd:double"&gt;14.0963458320987&lt;/D&gt;&lt;D xsi:type="xsd:double"&gt;14.3829681922878&lt;/D&gt;&lt;D xsi:type="xsd:double"&gt;14.243887165887&lt;/D&gt;&lt;D xsi:type="xsd:double"&gt;14.4960578030551&lt;/D&gt;&lt;D xsi:type="xsd:double"&gt;14.3894023820544&lt;/D&gt;&lt;D xsi:type="xsd:double"&gt;14.4031023175785&lt;/D&gt;&lt;D xsi:type="xsd:double"&gt;14.4232164580502&lt;/D&gt;&lt;D xsi:type="xsd:double"&gt;14.6311226063372&lt;/D&gt;&lt;D xsi:type="xsd:double"&gt;14.7535425484755&lt;/D&gt;&lt;D xsi:type="xsd:double"&gt;14.6787248738976&lt;/D&gt;&lt;D xsi:type="xsd:double"&gt;14.4229933447308&lt;/D&gt;&lt;D xsi:type="xsd:double"&gt;14.8784634093531&lt;/D&gt;&lt;D xsi:type="xsd:double"&gt;14.6999717680945&lt;/D&gt;&lt;D xsi:type="xsd:double"&gt;14.8395470995267&lt;/D&gt;&lt;D xsi:type="xsd:double"&gt;15.0553787430953&lt;/D&gt;&lt;D xsi:type="xsd:double"&gt;14.4333806415748&lt;/D&gt;&lt;D xsi:type="xsd:double"&gt;14.372916028101&lt;/D&gt;&lt;D xsi:type="xsd:double"&gt;14.1710815184658&lt;/D&gt;&lt;D xsi:type="xsd:double"&gt;14.3032836886958&lt;/D&gt;&lt;D xsi:type="xsd:double"&gt;14.0387835037807&lt;/D&gt;&lt;D xsi:type="xsd:double"&gt;14.2648239792867&lt;/D&gt;&lt;D xsi:type="xsd:double"&gt;14.1982864737458&lt;/D&gt;&lt;D xsi:type="xsd:double"&gt;13.7028033623299&lt;/D&gt;&lt;D xsi:type="xsd:double"&gt;12.7338474584887&lt;/D&gt;&lt;D xsi:type="xsd:double"&gt;13.0567860725374&lt;/D&gt;&lt;D xsi:type="xsd:double"&gt;12.215150116106&lt;/D&gt;&lt;D xsi:type="xsd:double"&gt;13.2552164740477&lt;/D&gt;&lt;D xsi:type="xsd:double"&gt;14.0817269469286&lt;/D&gt;&lt;D xsi:type="xsd:double"&gt;14.2997818477904&lt;/D&gt;&lt;D xsi:type="xsd:double"&gt;14.6578994083452&lt;/D&gt;&lt;D xsi:type="xsd:double"&gt;14.4864114186971&lt;/D&gt;&lt;D xsi:type="xsd:double"&gt;14.8597572672593&lt;/D&gt;&lt;D xsi:type="xsd:double"&gt;14.8894441621778&lt;/D&gt;&lt;D xsi:type="xsd:double"&gt;15.0887101986875&lt;/D&gt;&lt;D xsi:type="xsd:double"&gt;15.6139955157754&lt;/D&gt;&lt;D xsi:type="xsd:double"&gt;16.3577860538996&lt;/D&gt;&lt;D xsi:type="xsd:double"&gt;16.5598103954877&lt;/D&gt;&lt;D xsi:type="xsd:double"&gt;17.6198238561232&lt;/D&gt;&lt;D xsi:type="xsd:double"&gt;16.54282641952&lt;/D&gt;&lt;D xsi:type="xsd:double"&gt;16.3585503358964&lt;/D&gt;&lt;D xsi:type="xsd:double"&gt;15.9563068112435&lt;/D&gt;&lt;D xsi:type="xsd:double"&gt;16.5139384590954&lt;/D&gt;&lt;D xsi:type="xsd:double"&gt;16.9036756935544&lt;/D&gt;&lt;D xsi:type="xsd:double"&gt;17.3334133550247&lt;/D&gt;&lt;D xsi:type="xsd:double"</t>
        </r>
      </text>
    </comment>
    <comment ref="A8" authorId="0" shapeId="0" xr:uid="{CDB04026-2C44-42D3-AA2E-46DCB13A14A3}">
      <text>
        <r>
          <rPr>
            <b/>
            <sz val="9"/>
            <color indexed="81"/>
            <rFont val="Tahoma"/>
            <charset val="1"/>
          </rPr>
          <t>&gt;17.7338526563485&lt;/D&gt;&lt;D xsi:type="xsd:double"&gt;17.2370398669682&lt;/D&gt;&lt;D xsi:type="xsd:double"&gt;17.0046776503038&lt;/D&gt;&lt;D xsi:type="xsd:double"&gt;16.7162550215732&lt;/D&gt;&lt;D xsi:type="xsd:double"&gt;17.3016557820242&lt;/D&gt;&lt;D xsi:type="xsd:double"&gt;18.3866641487973&lt;/D&gt;&lt;D xsi:type="xsd:double"&gt;19.039225169283&lt;/D&gt;&lt;D xsi:type="xsd:double"&gt;18.6288630188959&lt;/D&gt;&lt;D xsi:type="xsd:double"&gt;18.3214755051701&lt;/D&gt;&lt;D xsi:type="xsd:double"&gt;17.7195689058376&lt;/D&gt;&lt;D xsi:type="xsd:double"&gt;17.0147957035524&lt;/D&gt;&lt;D xsi:type="xsd:double"&gt;16.5071594733228&lt;/D&gt;&lt;D xsi:type="xsd:double"&gt;15.7237621254633&lt;/D&gt;&lt;D xsi:type="xsd:double"&gt;15.0009355591578&lt;/D&gt;&lt;D xsi:type="xsd:double"&gt;13.984472565079&lt;/D&gt;&lt;D xsi:type="xsd:double"&gt;13.5206513773206&lt;/D&gt;&lt;D xsi:type="xsd:double"&gt;13.1352332826547&lt;/D&gt;&lt;D xsi:type="xsd:double"&gt;13.0338296447557&lt;/D&gt;&lt;D xsi:type="xsd:double"&gt;12.4758917270486&lt;/D&gt;&lt;D xsi:type="xsd:double"&gt;12.3895497159198&lt;/D&gt;&lt;D xsi:type="xsd:double"&gt;12.3075651571852&lt;/D&gt;&lt;D xsi:type="xsd:double"&gt;12.046528708145&lt;/D&gt;&lt;D xsi:type="xsd:double"&gt;11.9833966318298&lt;/D&gt;&lt;D xsi:type="xsd:double"&gt;11.1551652971862&lt;/D&gt;&lt;D xsi:type="xsd:double"&gt;11.0954344101785&lt;/D&gt;&lt;D xsi:type="xsd:double"&gt;10.9872923134923&lt;/D&gt;&lt;D xsi:type="xsd:double"&gt;10.148795055087&lt;/D&gt;&lt;D xsi:type="xsd:double"&gt;9.96354989052423&lt;/D&gt;&lt;D xsi:type="xsd:double"&gt;11.2602214223322&lt;/D&gt;&lt;D xsi:type="xsd:double"&gt;10.768915499765&lt;/D&gt;&lt;D xsi:type="xsd:double"&gt;12.2148851571429&lt;/D&gt;&lt;D xsi:type="xsd:double"&gt;12.4799918607209&lt;/D&gt;&lt;D xsi:type="xsd:double"&gt;12.9544000169001&lt;/D&gt;&lt;D xsi:type="xsd:double"&gt;13.3581877007383&lt;/D&gt;&lt;D xsi:type="xsd:double"&gt;14.3966426927172&lt;/D&gt;&lt;D xsi:type="xsd:double"&gt;15.0964573793973&lt;/D&gt;&lt;D xsi:type="xsd:double"&gt;15.925442747086&lt;/D&gt;&lt;D xsi:type="xsd:double"&gt;16.0174982624568&lt;/D&gt;&lt;D xsi:type="xsd:double"&gt;16.3976224594422&lt;/D&gt;&lt;D xsi:type="xsd:double"&gt;16.7579452985265&lt;/D&gt;&lt;D xsi:type="xsd:double"&gt;17.7599532641147&lt;/D&gt;&lt;D xsi:type="xsd:double"&gt;18.5416878752441&lt;/D&gt;&lt;D xsi:type="xsd:double"&gt;19.0014557049526&lt;/D&gt;&lt;D xsi:type="xsd:double"&gt;19.821978351103&lt;/D&gt;&lt;D xsi:type="xsd:double"&gt;19.8148294813288&lt;/D&gt;&lt;D xsi:type="xsd:double"&gt;19.5848511895868&lt;/D&gt;&lt;D xsi:type="xsd:double"&gt;19.6078511289245&lt;/D&gt;&lt;D xsi:type="xsd:double"&gt;20.0482168879041&lt;/D&gt;&lt;D xsi:type="xsd:double"&gt;18.7856089957486&lt;/D&gt;&lt;D xsi:type="xsd:double"&gt;18.2200966866393&lt;/D&gt;&lt;D xsi:type="xsd:double"&gt;17.8154890855685&lt;/D&gt;&lt;/FQL&gt;&lt;FQL&gt;&lt;Q&gt;PLATI-FDS^FG_PRICE_CHANGE(0,-6AM)&lt;/Q&gt;&lt;R&gt;1&lt;/R&gt;&lt;C&gt;1&lt;/C&gt;&lt;D xsi:type="xsd:double"&gt;6.10932475884245&lt;/D&gt;&lt;/FQL&gt;&lt;FQL&gt;&lt;Q&gt;TIOS-FDS^FG_PRICE_MAVG(0,,,,30)&lt;/Q&gt;&lt;R&gt;1&lt;/R&gt;&lt;C&gt;1&lt;/C&gt;&lt;D xsi:type="xsd:double"&gt;95.558334&lt;/D&gt;&lt;/FQL&gt;&lt;FQL&gt;&lt;Q&gt;EWZ^FG_PRICE(0)&lt;/Q&gt;&lt;R&gt;1&lt;/R&gt;&lt;C&gt;1&lt;/C&gt;&lt;D xsi:type="xsd:double"&gt;29.22&lt;/D&gt;&lt;/FQL&gt;&lt;FQL&gt;&lt;Q&gt;UAE^PERCENT_CHANGE(FMA_EPS(+1,0,,,,"PORTAGG","MEAN"),FMA_EPS(+1,-1AM,,,,"PORTAGG","MEAN"))&lt;/Q&gt;&lt;R&gt;1&lt;/R&gt;&lt;C&gt;1&lt;/C&gt;&lt;D xsi:type="xsd:double"&gt;-0.148766569018793&lt;/D&gt;&lt;/FQL&gt;&lt;FQL&gt;&lt;Q&gt;EZA^FMA_PCT_ABOVE_MAVG(200,0,,,,"PORTAGG")&lt;/Q&gt;&lt;R&gt;1&lt;/R&gt;&lt;C&gt;1&lt;/C&gt;&lt;D xsi:type="xsd:double"&gt;72.7272727272727&lt;/D&gt;&lt;/FQL&gt;&lt;FQL&gt;&lt;Q&gt;EPHE^P_PRICE(0)/P_PRICE_HIGH_PR(0,,,,,,"PRICE","INTRA","52W")&lt;/Q&gt;&lt;R&gt;1&lt;/R&gt;&lt;C&gt;1&lt;/C&gt;&lt;D xsi:type="xsd:double"&gt;0.9756667&lt;/D&gt;&lt;/FQL&gt;&lt;FQL&gt;&lt;Q&gt;URTH^P_PRICE(0)/P_PRICE_LOW_PR(0,,,,,,"PRICE","INTRA","52W")-1&lt;/Q&gt;&lt;R&gt;1&lt;/R&gt;&lt;C&gt;1&lt;/C&gt;&lt;D xsi:type="xsd:double"&gt;0.35170007&lt;/D&gt;&lt;/FQL&gt;&lt;FQL&gt;&lt;Q&gt;VWO^FMA_PCT_ABOVE_MAVG(200,0,,,,"PORTAGG")&lt;/Q&gt;&lt;R&gt;1&lt;/R&gt;&lt;C&gt;1&lt;/C&gt;&lt;D xsi:type="xsd:double"&gt;36.8833368621639&lt;/D&gt;&lt;/FQL&gt;&lt;FQL&gt;&lt;Q&gt;UAE^FG_ROE(0)&lt;/Q&gt;&lt;R&gt;1&lt;/R&gt;&lt;C&gt;1&lt;/C&gt;&lt;D xsi:type="xsd:double"&gt;14.8040027377138&lt;/D&gt;&lt;/FQL&gt;&lt;FQL&gt;&lt;Q&gt;TRYTR7Y-FDS^FG_YIELD_NAME&lt;/Q&gt;&lt;R&gt;1&lt;/R&gt;&lt;C&gt;1&lt;/C&gt;&lt;D xsi:type="xsd:string"&gt;Treasury - Turkey Benchmark Bond 7Y&lt;/D&gt;&lt;/FQL&gt;&lt;FQL&gt;&lt;Q&gt;REFSAREPO-FDS^PROPER_NAME(0,,,"SECURITY","NAME")&lt;/Q&gt;&lt;R&gt;1&lt;/R&gt;&lt;C&gt;1&lt;/C&gt;&lt;D xsi:type="xsd:string"&gt;Saudi Arabia Repo Rate&lt;/D&gt;&lt;/FQL&gt;&lt;FQL&gt;&lt;Q&gt;REFPEMPR-FDS^(SUBARRAY(NOT_NA(NO_REPEAT_F(FG_YIELD(NOW,-10AY,D))),0,1)-SUBARRAY(NOT_NA(NO_REPEAT_F(FG_YIELD(NOW,-10AY,D))),1,1))*100&lt;/Q&gt;&lt;R&gt;1&lt;/R&gt;&lt;C&gt;1&lt;/C&gt;&lt;D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xsi:type="xsd:double"&gt;-7.407585&lt;/D&gt;&lt;/FQL&gt;&lt;FQL&gt;&lt;Q&gt;MCHI^FMA_PE(LTM,0,,,"PORTAGG","MEANR")&lt;/Q&gt;&lt;R&gt;1&lt;/R&gt;&lt;C&gt;1&lt;/C&gt;&lt;D xsi:type="xsd:double"&gt;15.366724013405&lt;/D&gt;&lt;/FQL&gt;&lt;FQL&gt;&lt;Q&gt;EZA^FMA_PE(LTM,0,,,"PORTAGG","MEANR")&lt;/Q&gt;&lt;R&gt;1&lt;/R&gt;&lt;C&gt;1&lt;/C&gt;&lt;D xsi:type="xsd:double"&gt;15.9819457248821&lt;/D&gt;&lt;/FQL&gt;&lt;FQL&gt;&lt;Q&gt;EPU^FMA_PE(LTM,0,,,"PORTAGG","MEANR")&lt;/Q&gt;&lt;R&gt;1&lt;/R&gt;&lt;C&gt;1&lt;/C&gt;&lt;D xsi:type="xsd:double"&gt;17.2698727615255&lt;/D&gt;&lt;/FQL&gt;&lt;FQL&gt;&lt;Q&gt;EIDO^FMA_PE(NTMA,0,,,"PORTAGG","MEANR")&lt;/Q&gt;&lt;R&gt;1&lt;/R&gt;&lt;C&gt;1&lt;/C&gt;&lt;D xsi:type="xsd:double"&gt;13.4167613893025&lt;/D&gt;&lt;/FQL&gt;&lt;FQL&gt;&lt;Q&gt;USDTRY^FG_PRICE_CHANGE(0,-6AM)&lt;/Q&gt;&lt;R&gt;1&lt;/R&gt;&lt;C&gt;1&lt;/C&gt;&lt;D xsi:type="xsd:double"&gt;6.9973707&lt;/D&gt;&lt;/FQL&gt;&lt;FQL&gt;&lt;Q&gt;USDMYR^FG_PRICE_CHANGE(0,-1AM)&lt;/Q&gt;&lt;R&gt;1&lt;/R&gt;&lt;C&gt;1&lt;/C&gt;&lt;D xsi:type="xsd:double"&gt;-3.3428729&lt;/D&gt;&lt;/FQL&gt;&lt;FQL&gt;&lt;Q&gt;PLATI-FDS^FG_PRICE_CHANGE(0,-3AM)&lt;/Q&gt;&lt;R&gt;1&lt;/R&gt;&lt;C&gt;1&lt;/C&gt;&lt;D xsi:type="xsd:double"&gt;-1.49253731343284&lt;/D&gt;&lt;/FQL&gt;&lt;FQL&gt;&lt;Q&gt;TIOS-FDS^FG_PRICE(0)&lt;/Q&gt;&lt;R&gt;1&lt;/R&gt;&lt;C&gt;1&lt;/C&gt;&lt;D xsi:type="xsd:double"&gt;108.31&lt;/D&gt;&lt;/FQL&gt;&lt;FQL&gt;&lt;Q&gt;VGK^PERCENT_CHANGE(FMA_EPS(+1,0,,,,"PORTAGG","MEAN"),FMA_EPS(+1,-3AM,,,,"PORTAGG","MEAN"))&lt;/Q&gt;&lt;R&gt;1&lt;/R&gt;&lt;C&gt;1&lt;/C&gt;&lt;D xsi:type="xsd:double"&gt;-0.113165814793893&lt;/D&gt;&lt;/FQL&gt;&lt;FQL&gt;&lt;Q&gt;TUR^FG_ROE(0)&lt;/Q&gt;&lt;R&gt;1&lt;/R&gt;&lt;C&gt;1&lt;/C&gt;&lt;D xsi:type="xsd:double"&gt;15.7945914360999&lt;/D&gt;&lt;/FQL&gt;&lt;FQL&gt;&lt;Q&gt;REFVNDISC-FDS^(SUBARRAY(NOT_NA(NO_REPEAT_F(FG_YIELD(NOW,-10AY,D))),0,1)-SUBARRAY(NOT_NA(NO_REPEAT_F(FG_YIELD(NOW,-10AY,D))),1,1))*100&lt;/Q&gt;&lt;R&gt;1&lt;/R&gt;&lt;C&gt;1&lt;/C&gt;&lt;D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xsi:type="xsd:double"&gt;-50&lt;/D&gt;&lt;/FQL&gt;&lt;FQL&gt;&lt;Q&gt;REFPEMPR-FDS^FG_YIELD(NOW,,,0)&lt;/Q&gt;&lt;R&gt;1&lt;/R&gt;&lt;C&gt;1&lt;/C&gt;&lt;D xsi:type="xsd:double"&gt;5.25&lt;/D&gt;&lt;/FQL&gt;&lt;FQL&gt;&lt;Q&gt;EZA^JULIAN(FMA_DIV_YLD(NTMA,NOW,NOW,M,"PORTAGG","MEANR").DATES)&lt;/Q&gt;&lt;R&gt;1&lt;/R&gt;&lt;C&gt;1&lt;/C&gt;&lt;D xsi:type="xsd:long"&gt;45565&lt;/D&gt;&lt;/FQL&gt;&lt;FQL&gt;&lt;Q&gt;EIDO^JULIAN(FMA_DIV_YLD(NTMA,NOW,NOW,M,"PORTAGG","MEANR").DATES)&lt;/Q&gt;&lt;R&gt;1&lt;/R&gt;&lt;C&gt;1&lt;/C&gt;&lt;D xsi:type="xsd:long"&gt;45565&lt;/D&gt;&lt;/FQL&gt;&lt;FQL&gt;&lt;Q&gt;VNM^FMA_ROE(NTMA,-20AY,NOW,FY,"PORTAGG","MEANR")&lt;/Q&gt;&lt;R&gt;20&lt;/R&gt;&lt;C&gt;1&lt;/C&gt;&lt;D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xsi:type="xsd:double"&gt;10.732551314639&lt;/D&gt;&lt;/FQL&gt;&lt;FQL&gt;&lt;Q&gt;PLATI-FDS^FG_PRICE_MAVG(0,,,,30)&lt;/Q&gt;&lt;R&gt;1&lt;/R&gt;&lt;C&gt;1&lt;/C&gt;&lt;D xsi:type="xsd:double"&gt;970.6&lt;/D&gt;&lt;/FQL&gt;&lt;FQL&gt;&lt;Q&gt;MCHI^FG_PRICE_MAVG(0,,,,200)&lt;/Q&gt;&lt;R&gt;1&lt;/R&gt;&lt;C&gt;1&lt;/C&gt;&lt;D xsi:type="xsd:double"&gt;41.5474&lt;/D&gt;&lt;/FQL&gt;&lt;FQL&gt;&lt;Q&gt;KSA^FG_TOTAL_RETURNC(0,-1AM)&lt;/Q&gt;&lt;R&gt;1&lt;/R&gt;&lt;C&gt;1&lt;/C&gt;&lt;D xsi:type="xsd:double"&gt;-1.7806292&lt;/D&gt;&lt;/FQL&gt;&lt;FQL&gt;&lt;Q&gt;GREK^FMA_COS_UP("EPS","1M",+1,NOW,,,"PORTAGG","MEANR")&lt;/Q&gt;&lt;R&gt;1&lt;/R&gt;&lt;C&gt;1&lt;/C&gt;&lt;D xsi:type="xsd:double"&gt;9&lt;/D&gt;&lt;/FQL&gt;&lt;FQL&gt;&lt;Q&gt;KSA^FMA_ROE(NTMA,-20AY,NOW,FY,"PORTAGG","MEANR")&lt;/Q&gt;&lt;R&gt;20&lt;/R&gt;&lt;C&gt;1&lt;/C&gt;&lt;D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xsi:type="xsd:long"&gt;45289&lt;/D&gt;&lt;/FQL&gt;&lt;FQL&gt;&lt;Q&gt;CAGDPY@KR^EE_ACTUAL_ANNUAL(MED,+1)&lt;/Q&gt;&lt;R&gt;1&lt;/R&gt;&lt;C&gt;1&lt;/C&gt;&lt;D xsi:type="xsd:double"&gt;3.75&lt;/D&gt;&lt;/FQL&gt;&lt;FQL&gt;&lt;Q&gt;CC_AE^FG_COMPANY_NAME&lt;/Q&gt;&lt;R&gt;1&lt;/R&gt;&lt;C&gt;1&lt;/C&gt;&lt;D xsi:type="xsd:string"&gt;United Arab Emirates&lt;/D&gt;&lt;/FQL&gt;&lt;FQL&gt;&lt;Q&gt;USDSAR^FG_PRICE_CHANGE(0,-1AM)&lt;/Q&gt;&lt;R&gt;1&lt;/R&gt;&lt;C&gt;1&lt;/C&gt;&lt;D xsi:type="xsd:double"&gt;0.029313564&lt;/D&gt;&lt;/FQL&gt;&lt;FQL&gt;&lt;Q&gt;USDPHP^STD(FG_PRICE_CHANGE(0,-1AY,AM))&lt;/Q&gt;&lt;R&gt;1&lt;/R&gt;&lt;C&gt;1&lt;/C&gt;&lt;D xsi:type="xsd:double"&gt;1.29076162319589&lt;/D&gt;&lt;/FQL&gt;&lt;FQL&gt;&lt;Q&gt;USDCLP^FG_COMPANY_NAME&lt;/Q&gt;&lt;R&gt;1&lt;/R&gt;&lt;C&gt;1&lt;/C&gt;&lt;D xsi:type="xsd:string"&gt;Chilean Peso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xsi:type="xsd:double"&gt;2.43807412939472&lt;/D&gt;&lt;D xsi:type="xsd:double"&gt;2.41141009781581&lt;/D&gt;&lt;D xsi:type="xsd:double"&gt;2.94855000735666&lt;/D&gt;&lt;D xsi:type="xsd:double"&gt;3.11609683049582&lt;/D&gt;&lt;D xsi:type="xsd:double"&gt;2.96006712857736&lt;/D&gt;&lt;/FQL&gt;&lt;FQL&gt;&lt;Q&gt;EPU^P_PRICE_RETURNS_PR('52W',2,-10AY,0,AM)&lt;/Q&gt;&lt;R&gt;121&lt;/R&gt;&lt;C&gt;1&lt;/C&gt;&lt;D xsi:type="xsd:double"&gt;3.7308693&lt;/D&gt;&lt;D xsi:type="xsd:double"&gt;-3.9774&lt;/D&gt;&lt;D xsi:type="xsd:double"&gt;10.653151&lt;/D&gt;&lt;D xsi:type="xsd:double"&gt;-4.0342093&lt;/D&gt;&lt;D xsi:type="xsd:double"&gt;-2.4623394&lt;/D&gt;&lt;D xsi:type="xsd:double"&gt;-9.090084&lt;/D&gt;&lt;D xsi:type="xsd:double"&gt;-8.172494&lt;/D&gt;&lt;D xsi:type="xsd:double"&gt;-9.473729&lt;/D&gt;&lt;D xsi:type="xsd:double"&gt;-12.701106&lt;/D&gt;&lt;D xsi:type="xsd:double"&gt;-17.907793&lt;/D&gt;&lt;D xsi:type="xsd:double"&gt;-26.108854&lt;/D&gt;&lt;D xsi:type="xsd:double"&gt;-36.41596&lt;/D&gt;&lt;D xsi:type="xsd:double"&gt;-32.193745&lt;/D&gt;&lt;D xsi:type="xsd:double"&gt;-29.29421&lt;/D&gt;&lt;D xsi:type="xsd:double"&gt;-35.768272&lt;/D&gt;&lt;D xsi:type="xsd:double"&gt;-35.884315&lt;/D&gt;&lt;D xsi:type="xsd:double"&gt;-34.78188&lt;/D&gt;&lt;D xsi:type="xsd:double"&gt;-20.362461&lt;/D&gt;&lt;D xsi:type="xsd:double"&gt;-8.985585&lt;/D&gt;&lt;D xsi:type="xsd:double"&gt;-1.1845529&lt;/D&gt;&lt;D xsi:type="xsd:double"&gt;3.6749005&lt;/D&gt;&lt;D xsi:type="xsd:double"&gt;7.628274&lt;/D&gt;&lt;D xsi:type="xsd:double"&gt;33.01021&lt;/D&gt;&lt;D xsi:type="xsd:double"&gt;50.218403&lt;/D&gt;&lt;D xsi:type="xsd:double"&gt;50.07819&lt;/D&gt;&lt;D xsi:type="xsd:double"&gt;41.469097&lt;/D&gt;&lt;D xsi:type="xsd:double"&gt;55.359375&lt;/D&gt;&lt;D xsi:type="xsd:double"&gt;65.561714&lt;/D&gt;&lt;D xsi:type="xsd:double"&gt;82.83938&lt;/D&gt;&lt;D xsi:type="xsd:double"&gt;46.518528&lt;/D&gt;&lt;D xsi:type="xsd:double"&gt;32.358192&lt;/D&gt;&lt;D xsi:type="xsd:double"&gt;12.316668&lt;/D&gt;&lt;D xsi:type="xsd:double"&gt;17.856766&lt;/D&gt;&lt;D xsi:type="xsd:double"&gt;11.722493&lt;/D&gt;&lt;D xsi:type="xsd:double"&gt;5.822301&lt;/D&gt;&lt;D xsi:type="xsd:double"&gt;17.57189&lt;/D&gt;&lt;D xsi:type="xsd:double"&gt;24.210226&lt;/D&gt;&lt;D xsi:type="xsd:double"&gt;33.608044&lt;/D&gt;&lt;D xsi:type="xsd:double"&gt;30.285847&lt;/D&gt;&lt;D xsi:type="xsd:double"&gt;32.14233&lt;/D&gt;&lt;D xsi:type="xsd:double"&gt;23.16221&lt;/D&gt;&lt;D xsi:type="xsd:double"&gt;29.836582&lt;/D&gt;&lt;D xsi:type="xsd:double"&gt;30.26129&lt;/D&gt;&lt;D xsi:type="xsd:double"&gt;33.326126&lt;/D&gt;&lt;D xsi:type="xsd:double"&gt;28.888369&lt;/D&gt;&lt;D xsi:type="xsd:double"&gt;17.5789&lt;/D&gt;&lt;D xsi:type="xsd:double"&gt;13.499414&lt;/D&gt;&lt;D xsi:type="xsd:double"&gt;1.5887141&lt;/D&gt;&lt;D xsi:type="xsd:double"&gt;-5.939597&lt;/D&gt;&lt;D xsi:type="xsd:double"&gt;-13.428879&lt;/D&gt;&lt;D xsi:type="xsd:double"&gt;-10.011906&lt;/D&gt;&lt;D xsi:type="xsd:double"&gt;-14.37912&lt;/D&gt;&lt;D xsi:type="xsd:double"&gt;-11.627531&lt;/D&gt;&lt;D xsi:type="xsd:double"&gt;-7.7741623&lt;/D&gt;&lt;D xsi:type="xsd:double"&gt;-6.291926&lt;/D&gt;&lt;D xsi:type="xsd:double"&gt;-10.744917&lt;/D&gt;&lt;D xsi:type="xsd:double"&gt;-15.688491&lt;/D&gt;&lt;D xsi:type="xsd:double"&gt;-1.80071&lt;/D&gt;&lt;D xsi:type="xsd:double"&gt;-8.837473&lt;/D&gt;&lt;D xsi:type="xsd:double"&gt;-6.3951254&lt;/D&gt;&lt;D xsi:type="xsd:double"&gt;-5.690491&lt;/D&gt;&lt;D xsi:type="xsd:double"&gt;3.560388&lt;/D&gt;&lt;D xsi:type="xsd:double"&gt;-2.5807917&lt;/D&gt;&lt;D xsi:type="xsd:double"&gt;6.7211986&lt;/D&gt;&lt;D xsi:type="xsd:double"&gt;-7.222867&lt;/D&gt;&lt;D xsi:type="xsd:double"&gt;-14.902139&lt;/D&gt;&lt;D xsi:type="xsd:double"&gt;-43.186073&lt;/D&gt;&lt;D xsi:type="xsd:double"&gt;-31.881779&lt;/D&gt;&lt;D xsi:type="xsd:double"&gt;-15.897835&lt;/D&gt;&lt;D xsi:type="xsd:double"&gt;-22.584486&lt;/D&gt;&lt;D xsi:type="xsd:double"&gt;-10.637247&lt;/D&gt;&lt;D xsi:type="xsd:double"&gt;-5.275309&lt;/D&gt;&lt;D xsi:type="xsd:double"&gt;-10.737932&lt;/D&gt;&lt;D xsi:type="xsd:double"&gt;-14.134574&lt;/D&gt;&lt;D xsi:type="xsd:double"&gt;3.2842278&lt;/D&gt;&lt;D xsi:type="xsd:double"&gt;-4.3082952&lt;/D&gt;&lt;D xsi:type="xsd:double"&gt;4.9458265&lt;/D&gt;&lt;D xsi:type="xsd:double"&gt;20.97894&lt;/D&gt;&lt;D xsi:type="xsd:double"&gt;58.76943&lt;/D&gt;&lt;D xsi:type="xsd:double"&gt;31.375492&lt;/D&gt;&lt;D xsi:type="xsd:double"&gt;17.423035&lt;/D&gt;&lt;D xsi:type="xsd:double"&gt;4.2500496&lt;/D&gt;&lt;D xsi:type="xsd:double"&gt;-10.1053&lt;/D&gt;&lt;D xsi:type="xsd:double"&gt;-13.022369&lt;/D&gt;&lt;D xsi:type="xsd:double"&gt;-8.670634&lt;/D&gt;&lt;D xsi:type="xsd:double"&gt;-0.6866813&lt;/D&gt;&lt;D xsi:type="xsd:double"&gt;-17.750067&lt;/D&gt;&lt;D xsi:type="xsd:double"&gt;-10.381174&lt;/D&gt;&lt;D xsi:type="xsd:double"&gt;-7.737243&lt;/D&gt;&lt;D xsi:type="xsd:double"&gt;-0.6752074&lt;/D&gt;&lt;D xsi:type="xsd:double"&gt;12.05976&lt;/D&gt;&lt;D xsi:type="xsd:double"&gt;3.141141&lt;/D&gt;&lt;D xsi:type="xsd:double"&gt;-2.5094986&lt;/D&gt;&lt;D xsi:type="xsd:double"&gt;-5.411929&lt;/D&gt;&lt;D xsi:type="xsd:double"&gt;0.31569004&lt;/D&gt;&lt;D xsi:type="xsd:double"&gt;-0.05953908&lt;/D&gt;&lt;D xsi:type="xsd:double"&gt;1.0451317&lt;/D&gt;&lt;D xsi:type="xsd:double"&gt;-5.3038&lt;/D&gt;&lt;D xsi:type="xsd:double"&gt;12.498104&lt;/D&gt;&lt;D xsi:type="xsd:double"&gt;1.5353203&lt;/D&gt;&lt;D xsi:type="xsd:double"&gt;3.3990264&lt;/D&gt;&lt;D xsi:type="xsd:double"&gt;-11.389875&lt;/D&gt;&lt;D xsi:type="xsd:double"&gt;-14.130104&lt;/D&gt;&lt;D xsi:type="xsd:double"&gt;0.88700056&lt;/D&gt;&lt;D xsi:type="xsd:double"&gt;1.8433213&lt;/D&gt;&lt;D xsi:type="xsd:double"&gt;23.651302&lt;/D&gt;&lt;D xsi:type="xsd:double"&gt;34.32548&lt;/D&gt;&lt;D xsi:type="xsd:double"&gt;36.999405&lt;/D&gt;&lt;D xsi:type="xsd:double"&gt;20.982563&lt;/D&gt;&lt;D xsi:type="xsd:double"&gt;16.629374&lt;/D&gt;&lt;D xsi:type="xsd:double"&gt;10.055661&lt;/D&gt;&lt;D xsi:type="xsd:double"&gt;21.494984&lt;/D&gt;&lt;D xsi:type="xsd:double"&gt;13.423193&lt;/D&gt;&lt;D xsi:type="xsd:double"&gt;23.686398&lt;/D&gt;&lt;D xsi:type="xsd:double"&gt;38.023876&lt;/D&gt;&lt;D xsi:type="xsd:double"&gt;41.079426&lt;/D&gt;&lt;D xsi:type="xsd:double"&gt;48.91652&lt;/D&gt;&lt;D xsi:type="xsd:double"&gt;41.025723&lt;/D&gt;&lt;D xsi:type="xsd:double"&gt;24.066198&lt;/D&gt;&lt;D xsi:type="xsd:double"&gt;26.902676&lt;/D&gt;&lt;D xsi:type="xsd:double"&gt;54.4497&lt;/D&gt;&lt;/FQL&gt;&lt;FQL&gt;&lt;Q&gt;EPU^FG_TOTAL_RETURNC(-10AY,0,AM)&lt;/Q&gt;&lt;R&gt;121&lt;/R&gt;&lt;C&gt;1&lt;/C&gt;&lt;D xsi:type="xsd:double"&gt;-8.954&lt;/D&gt;&lt;D xsi:type="xsd:double"&gt;-0.030070543&lt;/D&gt;&lt;D xsi:type="xsd:double"&gt;0.79648495&lt;/D&gt;&lt;D xsi:type="xsd:double"&gt;-4.2577147&lt;/D&gt;&lt;D xsi:type="xsd:double"&gt;-4.572505&lt;/D&gt;&lt;D xsi:type="xsd:double"&gt;-2.3301601&lt;/D&gt;&lt;D xsi:type="xsd:double"&gt;-1.5120983&lt;/D&gt;&lt;D xsi:type="xsd:double"&gt;5.4247737&lt;/D&gt;&lt;D xsi:type="xsd:double"&gt;-3.1657457&lt;/D&gt;&lt;D xsi:type="xsd:double"&gt;-1.2453675&lt;/D&gt;&lt;D xsi:type="xsd:double"&gt;-9.815955&lt;/D&gt;&lt;D xsi:type="xsd:double"&gt;-13.2653&lt;/D&gt;&lt;D xsi:type="xsd:double"&gt;-2.265799&lt;/D&gt;&lt;D xsi:type="xsd:double"&gt;3.559649&lt;/D&gt;&lt;D xsi:type="xsd:double"&gt;-8.43277&lt;/D&gt;&lt;D xsi:type="xsd:double"&gt;-4.340893&lt;/D&gt;&lt;D xsi:type="xsd:double"&gt;-3.022796&lt;/D&gt;&lt;D xsi:type="xsd:double"&gt;19.264185&lt;/D&gt;&lt;D xsi:type="xsd:double"&gt;11.4824295&lt;/D&gt;&lt;D xsi:type="xsd:double"&gt;15.564942&lt;/D&gt;&lt;D xsi:type="xsd:double"&gt;1.596272&lt;/D&gt;&lt;D xsi:type="xsd:double"&gt;2.2058964&lt;/D&gt;&lt;D xsi:type="xsd:double"&gt;11.7950325&lt;/D&gt;&lt;D xsi:type="xsd:double"&gt;-2.940333&lt;/D&gt;&lt;D xsi:type="xsd:double"&gt;-1.4552951&lt;/D&gt;&lt;D xsi:type="xsd:double"&gt;-2.3809552&lt;/D&gt;&lt;D xsi:type="xsd:double"&gt;0.46311617&lt;/D&gt;&lt;D xsi:type="xsd:double"&gt;2.037108&lt;/D&gt;&lt;D xsi:type="xsd:double"&gt;7.097554&lt;/D&gt;&lt;D xsi:type="xsd:double"&gt;-4.4275227&lt;/D&gt;&lt;D xsi:type="xsd:double"&gt;0.7081747&lt;/D&gt;&lt;D xsi:type="xsd:double"&gt;-1.9337833&lt;/D&gt;&lt;D xsi:type="xsd:double"&gt;2.4200678&lt;/D&gt;&lt;D xsi:type="xsd:double"&gt;0.8474827&lt;/D&gt;&lt;D xsi:type="xsd:double"&gt;5.891013&lt;/D&gt;&lt;D xsi:type="xsd:double"&gt;5.1460266&lt;/D&gt;&lt;D xsi:type="xsd:double"&gt;6.7724943&lt;/D&gt;&lt;D xsi:type="xsd:double"&gt;5.0049543&lt;/D&gt;&lt;D xsi:type="xsd:double"&gt;-3.2090604&lt;/D&gt;&lt;D xsi:type="xsd:double"&gt;4.746473&lt;/D&gt;&lt;D xsi:type="xsd:double"&gt;0.21352768&lt;/D&gt;&lt;D xsi:type="xsd:double"&gt;-0.23674965&lt;/D&gt;&lt;D xsi:type="xsd:double"&gt;1.6373992&lt;/D&gt;&lt;D xsi:type="xsd:double"&gt;0.37356615&lt;/D&gt;&lt;D xsi:type="xsd:double"&gt;-1.0467589&lt;/D&gt;&lt;D xsi:type="xsd:double"&gt;-7.9477906&lt;/D&gt;&lt;D xsi:type="xsd:double"&gt;2.2170663&lt;/D&gt;&lt;D xsi:type="xsd:double"&gt;-6.7843676&lt;/D&gt;&lt;D xsi:type="xsd:double"&gt;-0.18939376&lt;/D&gt;&lt;D xsi:type="xsd:double"&gt;-3.4697711&lt;/D&gt;&lt;D xsi:type="xsd:double"&gt;0.73013306&lt;/D&gt;&lt;D xsi:type="xsd:double"&gt;-0.33698678&lt;/D&gt;&lt;D xsi:type="xsd:double"&gt;6.715369&lt;/D&gt;&lt;D xsi:type="xsd:double"&gt;0.816226&lt;/D&gt;&lt;D xsi:type="xsd:double"&gt;3.3690333&lt;/D&gt;&lt;D xsi:type="xsd:double"&gt;-4.3961644&lt;/D&gt;&lt;D xsi:type="xsd:double"&gt;-6.5274897&lt;/D&gt;&lt;D xsi:type="xsd:double"&gt;7.215035&lt;/D&gt;&lt;D xsi:type="xsd:double"&gt;-6.3281593&lt;/D&gt;&lt;D xsi:type="xsd:double"&gt;-3.0398548&lt;/D&gt;&lt;D xsi:type="xsd:double"&gt;0.5619645&lt;/D&gt;&lt;D xsi:type="xsd:double"&gt;6.088233&lt;/D&gt;&lt;D xsi:type="xsd:double"&gt;-5.322981&lt;/D&gt;&lt;D xsi:type="xsd:double"&gt;9.179247&lt;/D&gt;&lt;D xsi:type="xsd:double"&gt;-7.2279334&lt;/D&gt;&lt;D xsi:type="xsd:double"&gt;-7.528448&lt;/D&gt;&lt;D xsi:type="xsd:double"&gt;-30.987692&lt;/D&gt;&lt;D xsi:type="xsd:double"&gt;13.717424&lt;/D&gt;&lt;D xsi:type="xsd:double"&gt;16.328096&lt;/D&gt;&lt;D xsi:type="xsd:double"&gt;-1.3508737&lt;/D&gt;&lt;D xsi:type="xsd:double"&gt;8.17349&lt;/D&gt;&lt;D xsi:type="xsd:double"&gt;2.777934&lt;/D&gt;&lt;D xsi:type="xsd:double"&gt;-5.822587&lt;/D&gt;&lt;D xsi:type="xsd:double"&gt;2.6855469&lt;/D&gt;&lt;D xsi:type="xsd:double"&gt;13.883364&lt;/D&gt;&lt;D xsi:type="xsd:double"&gt;1.4545918&lt;/D&gt;&lt;D xsi:type="xsd:double"&gt;1.4417529&lt;/D&gt;&lt;D xsi:type="xsd:double"&gt;6.5989137&lt;/D&gt;&lt;D xsi:type="xsd:double"&gt;-7.63036&lt;/D&gt;&lt;D xsi:type="xsd:double"&gt;-7.7367187&lt;/D&gt;&lt;D xsi:type="xsd:double"&gt;3.9737225&lt;/D&gt;&lt;D xsi:type="xsd:double"&gt;-12.417734&lt;/D&gt;&lt;D xsi:type="xsd:double"&gt;-6.7221107&lt;/D&gt;&lt;D xsi:type="xsd:double"&gt;-0.55720806&lt;/D&gt;&lt;D xsi:type="xsd:double"&gt;-1.3821483&lt;/D&gt;&lt;D xsi:type="xsd:double"&gt;11.969698&lt;/D&gt;&lt;D xsi:type="xsd:double"&gt;-5.6833563&lt;/D&gt;&lt;D xsi:type="xsd:double"&gt;10.544062&lt;/D&gt;&lt;D xsi:type="xsd:double"&gt;4.4344783&lt;/D&gt;&lt;D xsi:type="xsd:double"&gt;14.758277&lt;/D&gt;&lt;D xsi:type="xsd:double"&gt;4.2128563&lt;/D&gt;&lt;D xsi:type="xsd:double"&gt;-15.079784&lt;/D&gt;&lt;D xsi:type="xsd:double"&gt;-1.7225206&lt;/D&gt;&lt;D xsi:type="xsd:double"&gt;-14.318538&lt;/D&gt;&lt;D xsi:type="xsd:double"&gt;-1.8896997&lt;/D&gt;&lt;D xsi:type="xsd:double"&gt;-1.9654095&lt;/D&gt;&lt;D xsi:type="xsd:double"&gt;0.7618189&lt;/D&gt;&lt;D xsi:type="xsd:double"&gt;4.9343467&lt;/D&gt;&lt;D xsi:type="xsd:double"&gt;12.931358&lt;/D&gt;&lt;D xsi:type="xsd:double"&gt;-1.0094345&lt;/D&gt;&lt;D xsi:type="xsd:double"&gt;6.3513994&lt;/D&gt;&lt;D xsi:type="xsd:double"&gt;-1.6553104&lt;/D&gt;&lt;D xsi:type="xsd:double"&gt;0.9901047&lt;/D&gt;&lt;D xsi:type="xsd:double"&gt;-0.22875667&lt;/D&gt;&lt;D xsi:type="xsd:double"&gt;0.22076368&lt;/D&gt;&lt;D xsi:type="xsd:double"&gt;2.9785275&lt;/D&gt;&lt;D xsi:type="xsd:double"&gt;6.5796614&lt;/D&gt;&lt;D xsi:type="xsd:double"&gt;-1.7378032&lt;/D&gt;&lt;D xsi:type="xsd:double"&gt;-9.457338&lt;/D&gt;&lt;D xsi:type="xsd:double"&gt;1.1585951&lt;/D&gt;&lt;D xsi:type="xsd:double"&gt;6.6734433&lt;/D&gt;&lt;D xsi:type="xsd:double"&gt;9.169793&lt;/D&gt;&lt;D xsi:type="xsd:double"&gt;-0.0053465366&lt;/D&gt;&lt;D xsi:type="xsd:double"&gt;5.323434&lt;/D&gt;&lt;D xsi:type="xsd:double"&gt;13.93758&lt;/D&gt;&lt;D xsi:type="xsd:double"&gt;1.979959&lt;/D&gt;&lt;D xsi:type="xsd:double"&gt;5.7881236&lt;/D&gt;&lt;D xsi:type="xsd:double"&gt;-2.4781108&lt;/D&gt;&lt;D xsi:type="xsd:double"&gt;-5.8086276&lt;/D&gt;&lt;D xsi:type="xsd:double"&gt;0.051164627&lt;/D&gt;&lt;D xsi:type="xsd:double"&gt;10.196936&lt;/D&gt;&lt;/FQL&gt;&lt;FQL&gt;&lt;Q&gt;EPU^FMA_PE(NTMA,-10AY,0,AM,"PORTAGG","MEANR")&lt;/Q&gt;&lt;R&gt;121&lt;/R&gt;&lt;C&gt;1&lt;/C&gt;&lt;D xsi:type="xsd:double"&gt;12.4588109376765&lt;/D&gt;&lt;D xsi:type="xsd:double"&gt;12.179389439837&lt;/D&gt;&lt;D xsi:type="xsd:double"&gt;12.6902206457464&lt;/D&gt;&lt;D xsi:type="xsd:double"&gt;12.3789749108752&lt;/D&gt;&lt;D xsi:type="xsd:double"&gt;13.1619910789117&lt;/D&gt;&lt;D xsi:type="xsd:double"&gt;12.9799580249614&lt;/D&gt;&lt;D xsi:type="xsd:double"&gt;12.8611528580131&lt;/D&gt;&lt;D xsi:type="xsd:double"&gt;13.2069437610425&lt;/D&gt;&lt;D xsi:type="xsd:double"&gt;14.0100808584242&lt;/D&gt;&lt;D xsi:type="xsd:double"&gt;13.316557035889&lt;/D&gt;&lt;D xsi:type="xsd:double"&gt;12.3357374932124&lt;/D&gt;&lt;D xsi:type="xsd:double"&gt;10.9122627535122&lt;/D&gt;&lt;D xsi:type="xsd:double"&gt;11.429679976129&lt;/D&gt;&lt;D xsi:type="xsd:double"&gt;8.09966457813406&lt;/D&gt;&lt;D xsi:type="xsd:double"&gt;7.53016161405362&lt;/D&gt;&lt;D xsi:type="xsd:double"&gt;11.595753878477&lt;/D&gt;&lt;D xsi:type="xsd:double"&gt;12.5827414156199&lt;/D&gt;&lt;D xsi:type="xsd:double"&gt;14.335268195849&lt;/D&gt;&lt;D xsi:type="xsd:double"&gt;14.8900488444232&lt;/D&gt;&lt;D xsi:type="xsd:double"&gt;16.0164654625202&lt;/D&gt;&lt;D xsi:type="xsd:double"&gt;14.6751039636002&lt;/D&gt;&lt;D xsi:type="xsd:double"&gt;14.2959058783495&lt;/D&gt;&lt;D xsi:type="xsd:double"&gt;14.6027192351161&lt;/D&gt;&lt;D xsi:type="xsd:double"&gt;13.9926382045407&lt;/D&gt;&lt;D xsi:type="xsd:double"&gt;13.4759429098968&lt;/D&gt;&lt;D xsi:type="xsd:double"&gt;11.7213742975312&lt;/D&gt;&lt;D xsi:type="xsd:double"&gt;11.6784172120719&lt;/D&gt;&lt;D xsi:type="xsd:double"&gt;11.6143192000493&lt;/D&gt;&lt;D xsi:type="xsd:double"&gt;13.1979568641063&lt;/D&gt;&lt;D xsi:type="xsd:double"&gt;12.9348828751772&lt;/D&gt;&lt;D xsi:type="xsd:double"&gt;12.3272642309502&lt;/D&gt;&lt;D xsi:type="xsd:double"&gt;11.053078720415&lt;/D&gt;&lt;D xsi:type="xsd:double"&gt;11.8179991470875&lt;/D&gt;&lt;D xsi:type="xsd:double"&gt;11.9303870126169&lt;/D&gt;&lt;D xsi:type="xsd:double"&gt;12.5995287586746&lt;/D&gt;&lt;D xsi:type="xsd:double"&gt;12.5183585248119&lt;/D&gt;&lt;D xsi:type="xsd:double"&gt;13.0590990028146&lt;/D&gt;&lt;D xsi:type="xsd:double"&gt;13.3693217370623&lt;/D&gt;&lt;D xsi:type="xsd:double"&gt;12.542730367647&lt;/D&gt;&lt;D xsi:type="xsd:double"&gt;13.7303932927616&lt;/D&gt;&lt;D xsi:type="xsd:double"&gt;14.0173466410939&lt;/D&gt;&lt;D xsi:type="xsd:double"&gt;13.8776301672572&lt;/D&gt;&lt;D xsi:type="xsd:double"&gt;13.6020291512195&lt;/D&gt;&lt;D xsi:type="xsd:double"&gt;13.3880971893792&lt;/D&gt;&lt;D xsi:type="xsd:double"&gt;13.5242575883052&lt;/D&gt;&lt;D xsi:type="xsd:double"&gt;13.3573248908266&lt;/D&gt;&lt;D xsi:type="xsd:double"&gt;14.1351205155825&lt;/D&gt;&lt;D xsi:type="xsd:double"&gt;13.1251704662674&lt;/D&gt;&lt;D xsi:type="xsd:double"&gt;13.201034464385&lt;/D&gt;&lt;D xsi:type="xsd:double"&gt;13.1971746101392&lt;/D&gt;&lt;D xsi:type="xsd:double"&gt;13.0714348829888&lt;/D&gt;&lt;D xsi:type="xsd:double"&gt;13.1839963011411&lt;/D&gt;&lt;D xsi:type="xsd:double"&gt;15.7446927589297&lt;/D&gt;&lt;D xsi:type="xsd:double"&gt;15.2133236486114&lt;/D&gt;&lt;D xsi:type="xsd:double"&gt;15.5762121040751&lt;/D&gt;&lt;D xsi:type="xsd:double"&gt;13.9773935987943&lt;/D&gt;&lt;D xsi:type="xsd:double"&gt;13.1261748313243&lt;/D&gt;&lt;D xsi:type="xsd:double"&gt;13.7291993820476&lt;/D&gt;&lt;D xsi:type="xsd:double"&gt;14.4973941624846&lt;/D&gt;&lt;D xsi:type="xsd:double"&gt;14.3810928913376&lt;/D&gt;&lt;D xsi:type="xsd:double"&gt;13.3586010876425&lt;/D&gt;&lt;D xsi:type="xsd:double"&gt;14.2861693624589&lt;/D&gt;&lt;D xsi:type="xsd:double"&gt;13.0374897610018&lt;/D&gt;&lt;D xsi:type="xsd:double"&gt;14.7743722022577&lt;/D&gt;&lt;D xsi:type="xsd:double"&gt;14.2973470681324&lt;/D&gt;&lt;D xsi:type="xsd:double"&gt;13.6661671134431&lt;/D&gt;&lt;D xsi:type="xsd:double"&gt;9.96564100258846&lt;/D&gt;&lt;D xsi:type="xsd:double"&gt;13.516133131042&lt;/D&gt;&lt;D xsi:type="xsd:double"&gt;16.956420702835&lt;/D&gt;&lt;D xsi:type="xsd:double"&gt;19.68671879038&lt;/D&gt;&lt;D xsi:type="xsd:double"&gt;20.5518382318427&lt;/D&gt;&lt;D xsi:type="xsd:double"&gt;23.1024916238949&lt;/D&gt;&lt;D xsi:type="xsd:double"&gt;20.9830628167947&lt;/D&gt;&lt;D xsi:type="xsd:double"&gt;17.6645610611656&lt;/D&gt;&lt;D xsi:type="xsd:double"&gt;17.2686243606695&lt;/D&gt;&lt;D xsi:type="xsd:double"&gt;14.3816267632836&lt;/D&gt;&lt;D xsi:type="xsd:double"&gt;14.5138572125141&lt;/D&gt;&lt;D xsi:type="xsd:double"&gt;15.6750540170982&lt;/D&gt;&lt;D xsi:type="xsd:double"&gt;13.4179575343167&lt;/D&gt;&lt;D xsi:type="xsd:double"&gt;10.8906983006446&lt;/D&gt;&lt;D xsi:type="xsd:double"&gt;10.1143283429922&lt;/D&gt;&lt;D xsi:type="xsd:double"&gt;8.90035149412332&lt;/D&gt;&lt;D xsi:type="xsd:double"&gt;8.69842168122828&lt;/D&gt;&lt;D xsi:type="xsd:double"&gt;9.10810508283124&lt;/D&gt;&lt;D xsi:type="xsd:double"&gt;9.21856876515064&lt;/D&gt;&lt;D xsi:type="xsd:double"&gt;9.85925831637004&lt;/D&gt;&lt;D xsi:type="xsd:double"&gt;9.71987824660552&lt;/D&gt;&lt;D xsi:type="xsd:double"&gt;10.0735455888076&lt;/D&gt;&lt;D xsi:type="xsd:double"&gt;10.4477602056116&lt;/D&gt;&lt;D xsi:type="xsd:double"&gt;11.436070527475&lt;/D&gt;&lt;D xsi:type="xsd:double"&gt;11.5355879218874&lt;/D&gt;&lt;D xsi:type="xsd:double"&gt;8.99185018880037&lt;/D&gt;&lt;D xsi:type="xsd:double"&gt;8.39677906051686&lt;/D&gt;&lt;D xsi:type="xsd:double"&gt;6.97952059246546&lt;/D&gt;&lt;D xsi:type="xsd:double"&gt;7.25444922930231&lt;/D&gt;&lt;D xsi:type="xsd:double"&gt;7.56133334917315&lt;/D&gt;&lt;D xsi:type="xsd:double"&gt;8.09495308804084&lt;/D&gt;&lt;D xsi:type="xsd:double"&gt;8.86066188540364&lt;/D&gt;&lt;D xsi:type="xsd:double"&gt;9.68121980198747&lt;/D&gt;&lt;D xsi:type="xsd:double"&gt;9.47766616042106&lt;/D&gt;&lt;D xsi:type="xsd:double"&gt;10.1429317988471&lt;/D&gt;&lt;D xsi:type="xsd:double"&gt;9.72252780181387&lt;/D&gt;&lt;D xsi:type="xsd:double"&gt;9.87390114840156&lt;/D&gt;&lt;D xsi:type="xsd:double"&gt;9.53113818474768&lt;/D&gt;&lt;D xsi:type="xsd:double"&gt;9.60128280123593&lt;/D&gt;&lt;D xsi:type="xsd:double"&gt;9.98013104826266&lt;/D&gt;&lt;D xsi:type="xsd:double"&gt;10.8086871277332&lt;/D&gt;&lt;D xsi:type="xsd:double"&gt;10.3802354236645&lt;/D&gt;&lt;D xsi:type="xsd:double"&gt;9.40372305599805&lt;/D&gt;&lt;D xsi:type="xsd:double"&gt;9.58676010974961&lt;/D&gt;&lt;D xsi:type="xsd:double"&gt;10.6010526599064&lt;/D&gt;&lt;D xsi:type="xsd:double"&gt;11.3601777691528&lt;/D&gt;&lt;D xsi:type="xsd:double"&gt;11.4931248854021&lt;/D&gt;&lt;D xsi:type="xsd:double"&gt;11.91846096698&lt;/D&gt;&lt;D xsi:type="xsd:double"&gt;13.0537451823728&lt;/D&gt;&lt;D xsi:type="xsd:double"&gt;13.1522483519851&lt;/D&gt;&lt;D xsi:type="xsd:double"&gt;12.1527856181142&lt;/D&gt;&lt;D xsi:type="xsd:double"&gt;11.5869191023407&lt;/D&gt;&lt;D xsi:type="xsd:double"&gt;10.4719039045755&lt;/D&gt;&lt;D xsi:type="xsd:double"&gt;10.465921596537&lt;/D&gt;&lt;D xsi:type="xsd:double"&gt;11.4461246964266&lt;/D&gt;&lt;/FQL&gt;&lt;FQL&gt;&lt;Q&gt;WL-FDS^FG_PRICE_MAVG(0,,,,30)&lt;/Q&gt;&lt;R&gt;1&lt;/R&gt;&lt;C&gt;1&lt;/C&gt;&lt;D xsi:type="xsd:double"&gt;553.55664&lt;/D&gt;&lt;/FQL&gt;&lt;FQL&gt;&lt;Q&gt;BRENT-FDS^FG_PRICE_CHANGE(0,-1AY)&lt;/Q&gt;&lt;R&gt;1&lt;/R&gt;&lt;C&gt;1&lt;/C&gt;&lt;D xsi:type="xsd:double"&gt;-11.1088104358629&lt;/D&gt;&lt;/FQL&gt;&lt;FQL&gt;&lt;Q&gt;KSA^FG_PRICE_MAVG(0,,,,30)&lt;/Q&gt;&lt;R&gt;1&lt;/R&gt;&lt;C&gt;1&lt;/C&gt;&lt;D xsi:type="xsd:double"&gt;42.167667&lt;/D&gt;&lt;/FQL&gt;&lt;FQL&gt;&lt;Q&gt;QAT^FG_PRICE(0)&lt;/Q&gt;&lt;R&gt;1&lt;/R&gt;&lt;C&gt;1&lt;/C&gt;&lt;D xsi:type="xsd:double"&gt;18.08&lt;/D&gt;&lt;/FQL&gt;&lt;FQL&gt;&lt;Q&gt;KSA^FG_TOTAL_RETURNC(0,-3AM)&lt;/Q&gt;&lt;R&gt;1&lt;/R&gt;&lt;C&gt;1&lt;/C&gt;&lt;D xsi:type="xsd:double"&gt;2.553296&lt;/D&gt;&lt;/FQL&gt;&lt;FQL&gt;&lt;Q&gt;QAT^P_PRICE(0)/P_PRICE_HIGH_PR(0,,,,,,"PRICE","INTRA","52W")&lt;/Q&gt;&lt;R&gt;1&lt;/R&gt;&lt;C&gt;1&lt;/C&gt;&lt;D xsi:type="xsd:double"&gt;0.97518873&lt;/D&gt;&lt;/FQL&gt;&lt;FQL&gt;&lt;Q&gt;INDA^FG_TOTAL_RETURNC(0,-1AM)&lt;/Q&gt;&lt;R&gt;1&lt;/R&gt;&lt;C&gt;1&lt;/C&gt;&lt;D xsi:type="xsd:double"&gt;0.08729696&lt;/D&gt;&lt;/FQL&gt;&lt;FQL&gt;&lt;Q&gt;EWW^FG_TOTAL_RETURNC(0,-3AM)&lt;/Q&gt;&lt;R&gt;1&lt;/R&gt;&lt;C&gt;1&lt;/C&gt;&lt;D xsi:type="xsd:double"&gt;-6.5639076&lt;/D&gt;&lt;/FQL&gt;&lt;FQL&gt;&lt;Q&gt;EWM^PERCENT_CHANGE(FMA_EPS(+1,0,,,,"PORTAGG","MEAN"),FMA_EPS(+1,-1AM,,,,"PORTAGG","MEAN"))&lt;/Q&gt;&lt;R&gt;1&lt;/R&gt;&lt;C&gt;1&lt;/C&gt;&lt;D xsi:type="xsd:double"&gt;7.0457300529794&lt;/D&gt;&lt;/FQL&gt;&lt;FQL&gt;&lt;Q&gt;ECH^FG_TOTAL_RETURNC(0,-1AM)&lt;/Q&gt;&lt;R&gt;1&lt;/R&gt;&lt;C&gt;1&lt;/C&gt;&lt;D xsi:type="xsd:double"&gt;1.1166811&lt;/D&gt;&lt;/FQL&gt;&lt;FQL&gt;&lt;Q&gt;GREK^SIZE(FG_CONSTITUENTS)&lt;/Q&gt;&lt;R&gt;1&lt;/R&gt;&lt;C&gt;1&lt;/C&gt;&lt;D xsi:type="xsd:long"&gt;32&lt;/D&gt;&lt;/FQL&gt;&lt;FQL&gt;&lt;Q&gt;EPU^FMA_COS_DOWN("EPS","1M",+1,NOW,,,"PORTAGG","MEANR")&lt;/Q&gt;&lt;R&gt;1&lt;/R&gt;&lt;C&gt;1&lt;/C&gt;&lt;D xsi:type="xsd:double"&gt;8&lt;/D&gt;&lt;/FQL&gt;&lt;FQL&gt;&lt;Q&gt;REFINREPO-FDS^PROPER_NAME(0,,,"SECURITY","NAME")&lt;/Q&gt;&lt;R&gt;1&lt;/R&gt;&lt;C&gt;1&lt;/C&gt;&lt;D xsi:type="xsd:string"&gt;India Repo Rate&lt;/D&gt;&lt;/FQL&gt;&lt;FQL&gt;&lt;Q&gt;TRYKR10Y-FDS^PCTCHG(FG_YIELD(0,,,,"YTM"),FG_YIELD(-1AM,,,,"YTM"))&lt;/Q&gt;&lt;R&gt;1&lt;/R&gt;&lt;C&gt;1&lt;/C&gt;&lt;D xsi:type="xsd:double"&gt;-5.7930484&lt;/D&gt;&lt;/FQL&gt;&lt;FQL&gt;&lt;Q&gt;TRYUS10Y-FDS^FG_YIELD_NAME&lt;/Q&gt;&lt;R&gt;1&lt;/R&gt;&lt;C&gt;1&lt;/C&gt;&lt;D xsi:type="xsd:string"&gt;US Benchmark Bond - 10 Year&lt;/D&gt;&lt;/FQL&gt;&lt;FQL&gt;&lt;Q&gt;CC_SA^IMF_IFS_RCPI_Q(0)&lt;/Q&gt;&lt;R&gt;1&lt;/R&gt;&lt;C&gt;1&lt;/C&gt;&lt;D xsi:type="xsd:double"&gt;1.5452076&lt;/D&gt;&lt;/FQL&gt;&lt;FQL&gt;&lt;Q&gt;VNM^FMA_EVAL_EBIT(LTMA,NOW,NOW,M,"PORTAGG","MEANR")&lt;/Q&gt;&lt;R&gt;1&lt;/R&gt;&lt;C&gt;1&lt;/C&gt;&lt;D xsi:type="xsd:double"&gt;17.8122539496341&lt;/D&gt;&lt;/FQL&gt;&lt;FQL&gt;&lt;Q&gt;TUR^JULIAN(FMA_DIV_YLD(NTMA,NOW,NOW,M,"PORTAGG","MEANR").DATES)&lt;/Q&gt;&lt;R&gt;1&lt;/R&gt;&lt;C&gt;1&lt;/C&gt;&lt;D xsi:type="xsd:long"&gt;45562&lt;/D&gt;&lt;/FQL&gt;&lt;FQL&gt;&lt;Q&gt;EWW^JULIAN(FMA_DIV_YLD(NTMA,NOW,NOW,M,"PORTAGG","MEANR").DATES)&lt;/Q&gt;&lt;R&gt;1&lt;/R&gt;&lt;C&gt;1&lt;/C&gt;&lt;D xsi:type="xsd:long"&gt;45565&lt;/D&gt;&lt;/FQL&gt;&lt;FQL&gt;&lt;Q&gt;SET-BKK^FG_COMPANY_NAME&lt;/Q&gt;&lt;R&gt;1&lt;/R&gt;&lt;C&gt;1&lt;/C&gt;&lt;D xsi:type="xsd:string"&gt;Thailand SET&lt;/D&gt;&lt;/FQL&gt;&lt;FQL&gt;&lt;Q&gt;TRYJP10Y-FDS^FG_YIELD(-10AY,0,Y,,"YTM")&lt;/Q&gt;&lt;R&gt;10&lt;/R&gt;&lt;C&gt;1&lt;/C&gt;&lt;D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xsi:type="xsd:double"&gt;0.6127&lt;/D&gt;&lt;/FQL&gt;&lt;FQL&gt;&lt;Q&gt;CAGDPY@SA^EE_ACTUAL_ANNUAL(MED,0)&lt;/Q&gt;&lt;R&gt;1&lt;/R&gt;&lt;C&gt;1&lt;/C&gt;&lt;D xsi:type="xsd:double"&gt;3.1913656694847&lt;/D&gt;&lt;/FQL&gt;&lt;FQL&gt;&lt;Q&gt;USDCNH^STD(FG_PRICE_CHANGE(0,-3AY,M))&lt;/Q&gt;&lt;R&gt;1&lt;/R&gt;&lt;C&gt;1&lt;/C&gt;&lt;D xsi:type="xsd:double"&gt;1.81494374810926&lt;/D&gt;&lt;/FQL&gt;&lt;FQL&gt;&lt;Q&gt;USDEUR^FG_COMPANY_NAME&lt;/Q&gt;&lt;R&gt;1&lt;/R&gt;&lt;C&gt;1&lt;/C&gt;&lt;D xsi:type="xsd:string"&gt;Euro per U.S. Dollar&lt;/D&gt;&lt;/FQL&gt;&lt;FQL&gt;&lt;Q&gt;USDKRW^FG_PRICE(0)&lt;/Q&gt;&lt;R&gt;1&lt;/R&gt;&lt;C&gt;1&lt;/C&gt;&lt;D xsi:type="xsd:double"&gt;1319.35&lt;/D&gt;&lt;/FQL&gt;&lt;FQL&gt;&lt;Q&gt;EPOL^FMA_DIV_YLD(NTMA,-10AY,0,AM,"PORTAGG","MEANR")&lt;/Q&gt;&lt;R&gt;121&lt;/R&gt;&lt;C&gt;1&lt;/C&gt;&lt;D xsi:type="xsd:double"&gt;4.04323034394359&lt;/D&gt;&lt;D xsi:type="xsd:double"&gt;3.97290779203952&lt;/D&gt;&lt;D xsi:type="xsd:double"&gt;3.90080759523818&lt;/D&gt;&lt;D xsi:type="xsd:double"&gt;4.04728648995733&lt;/D&gt;&lt;D xsi:type="xsd:double"&gt;3.82180449920029&lt;/D&gt;&lt;D xsi:type="xsd:double"&gt;3.77188305059988&lt;/D&gt;&lt;D xsi:type="xsd:double"&gt;3.47561141377991&lt;/D&gt;&lt;D xsi:type="xsd:double"&gt;3.31553453686389&lt;/D&gt;&lt;D xsi:type="xsd:double"&gt;3.50294615798048&lt;/D&gt;&lt;D xsi:type="xsd:double"&gt;3.64634487141035&lt;/D&gt;&lt;D xsi:type="xsd:double"&gt;3.65386598358935&lt;/D&gt;&lt;D xsi:type="xsd:double"&gt;3.73320253221882&lt;/D&gt;&lt;D xsi:type="xsd:double"&gt;3.87133944062899&lt;/D&gt;&lt;D xsi:type="xsd:double"&gt;3.71089955102764&lt;/D&gt;&lt;D xsi:type="xsd:double"&gt;4.16588184614728&lt;/D&gt;&lt;D xsi:type="xsd:double"&gt;4.10936442615985&lt;/D&gt;&lt;D xsi:type="xsd:double"&gt;4.23425658760473&lt;/D&gt;&lt;D xsi:type="xsd:double"&gt;3.9188948338129&lt;/D&gt;&lt;D xsi:type="xsd:double"&gt;3.63368408943028&lt;/D&gt;&lt;D xsi:type="xsd:double"&gt;3.70055700333921&lt;/D&gt;&lt;D xsi:type="xsd:double"&gt;3.85835547128384&lt;/D&gt;&lt;D xsi:type="xsd:double"&gt;3.87175107026034&lt;/D&gt;&lt;D xsi:type="xsd:double"&gt;3.59184173058035&lt;/D&gt;&lt;D xsi:type="xsd:double"&gt;3.59387092184899&lt;/D&gt;&lt;D xsi:type="xsd:double"&gt;3.59442724978752&lt;/D&gt;&lt;D xsi:type="xsd:double"&gt;3.37638286005244&lt;/D&gt;&lt;D xsi:type="xsd:double"&gt;3.27213747130107&lt;/D&gt;&lt;D xsi:type="xsd:double"&gt;2.98193310775542&lt;/D&gt;&lt;D xsi:type="xsd:double"&gt;2.72148466435369&lt;/D&gt;&lt;D xsi:type="xsd:double"&gt;2.39849016187578&lt;/D&gt;&lt;D xsi:type="xsd:double"&gt;2.55829399974707&lt;/D&gt;&lt;D xsi:type="xsd:double"&gt;2.45851418146578&lt;/D&gt;&lt;D xsi:type="xsd:double"&gt;2.4681484916909&lt;/D&gt;&lt;D xsi:type="xsd:double"&gt;2.393220540857&lt;/D&gt;&lt;D xsi:type="xsd:double"&gt;2.32039397921995&lt;/D&gt;&lt;D xsi:type="xsd:double"&gt;2.3344965476574&lt;/D&gt;&lt;D xsi:type="xsd:double"&gt;2.38760328751148&lt;/D&gt;&lt;D xsi:type="xsd:double"&gt;2.41080752080995&lt;/D&gt;&lt;D xsi:type="xsd:double"&gt;2.74723767525005&lt;/D&gt;&lt;D xsi:type="xsd:double"&gt;2.84926251154014&lt;/D&gt;&lt;D xsi:type="xsd:double"&gt;2.84893476818302&lt;/D&gt;&lt;D xsi:type="xsd:double"&gt;3.10578816954135&lt;/D&gt;&lt;D xsi:type="xsd:double"&gt;3.14526938920361&lt;/D&gt;&lt;D xsi:type="xsd:double"&gt;3.01193674177595&lt;/D&gt;&lt;D xsi:type="xsd:double"&gt;3.11038146187506&lt;/D&gt;&lt;D xsi:type="xsd:double"&gt;3.09349210020994&lt;/D&gt;&lt;D xsi:type="xsd:double"&gt;2.81161053651749&lt;/D&gt;&lt;D xsi:type="xsd:double"&gt;2.7712111290907&lt;/D&gt;&lt;D xsi:type="xsd:double"&gt;2.98142585214115&lt;/D&gt;&lt;D xsi:type="xsd:double"&gt;3.15106793759479&lt;/D&gt;&lt;D xsi:type="xsd:double"&gt;3.02104603865915&lt;/D&gt;&lt;D xsi:type="xsd:double"&gt;3.20551614000888&lt;/D&gt;&lt;D xsi:type="xsd:double"&gt;2.97556517110662&lt;/D&gt;&lt;D xsi:type="xsd:double"&gt;3.0444120111832&lt;/D&gt;&lt;D xsi:type="xsd:double"&gt;3.0143839815665&lt;/D&gt;&lt;D xsi:type="xsd:double"&gt;3.18359926780625&lt;/D&gt;&lt;D xsi:type="xsd:double"&gt;3.2920860216649&lt;/D&gt;&lt;D xsi:type="xsd:double"&gt;3.22711671540845&lt;/D&gt;&lt;D xsi:type="xsd:double"&gt;3.48365160322704&lt;/D&gt;&lt;D xsi:type="xsd:double"&gt;3.83323146638418&lt;/D&gt;&lt;D xsi:type="xsd:double"&gt;3.63383557037494&lt;/D&gt;&lt;D xsi:type="xsd:double"&gt;3.41706454812641&lt;/D&gt;&lt;D xsi:type="xsd:double"&gt;3.49490165033635&lt;/D&gt;&lt;D xsi:type="xsd:double"&gt;3.49946811865931&lt;/D&gt;&lt;D xsi:type="xsd:double"&gt;3.9234310156379&lt;/D&gt;&lt;D xsi:type="xsd:double"&gt;3.87912149046899&lt;/D&gt;&lt;D xsi:type="xsd:double"&gt;4.29334608171294&lt;/D&gt;&lt;D xsi:type="xsd:double"&gt;3.12421184819302&lt;/D&gt;&lt;D xsi:type="xsd:double"&gt;2.50707338825376&lt;/D&gt;&lt;D xsi:type="xsd:double"&gt;2.59349268098388&lt;/D&gt;&lt;D xsi:type="xsd:double"&gt;2.62832605990093&lt;/D&gt;&lt;D xsi:type="xsd:double"&gt;2.98469420063096&lt;/D&gt;&lt;D xsi:type="xsd:double"&gt;3.18118145695954&lt;/D&gt;&lt;D xsi:type="xsd:double"&gt;3.02763606421886&lt;/D&gt;&lt;D xsi:type="xsd:double"&gt;2.76546643231557&lt;/D&gt;&lt;D xsi:type="xsd:double"&gt;2.73619668777648&lt;/D&gt;&lt;D xsi:type="xsd:double"&gt;2.84784236104279&lt;/D&gt;&lt;D xsi:type="xsd:double"&gt;2.9364075488311&lt;/D&gt;&lt;D xsi:type="xsd:double"&gt;2.84514864867845&lt;/D&gt;&lt;D xsi:type="xsd:double"&gt;2.90094328699489&lt;/D&gt;&lt;D xsi:type="xsd:double"&gt;2.92772045567667&lt;/D&gt;&lt;D xsi:type="xsd:double"&gt;3.08637682702061&lt;/D&gt;&lt;D xsi:type="xsd:double"&gt;3.05992644444478&lt;/D&gt;&lt;D xsi:type="xsd:double"&gt;2.91614249313248&lt;/D&gt;&lt;D xsi:type="xsd:double"&gt;3.12545487272614&lt;/D&gt;&lt;D xsi:type="xsd:double"&gt;2.99562892431713&lt;/D&gt;&lt;D xsi:type="xsd:double"&gt;3.40146694224251&lt;/D&gt;&lt;D xsi:type="xsd:double"&gt;3.28648223386915&lt;/D&gt;&lt;D xsi:type="xsd:double"&gt;3.241495203308&lt;/D&gt;&lt;D xsi:type="xsd:double"&gt;3.65399046732285&lt;/D&gt;&lt;D xsi:type="xsd:double"&gt;3.3863627662734&lt;/D&gt;&lt;D xsi:type="xsd:double"&gt;3.86383753320562&lt;/D&gt;&lt;D xsi:type="xsd:double"&gt;4.17138111333714&lt;/D&gt;&lt;D xsi:type="xsd:double"&gt;4.34343342824355&lt;/D&gt;&lt;D xsi:type="xsd:double"&gt;4.26498746661427&lt;/D&gt;&lt;D xsi:type="xsd:double"&gt;4.62459535027604&lt;/D&gt;&lt;D xsi:type="xsd:double"&gt;5.00418266128785&lt;/D&gt;&lt;D xsi:type="xsd:double"&gt;4.48945177603444&lt;/D&gt;&lt;D xsi:type="xsd:double"&gt;4.14896634642618&lt;/D&gt;&lt;D xsi:type="xsd:double"&gt;4.08398825272047&lt;/D&gt;&lt;D xsi:type="xsd:double"&gt;4.03751021176274&lt;/D&gt;&lt;D xsi:type="xsd:double"&gt;4.20658156486398&lt;/D&gt;&lt;D xsi:type="xsd:double"&gt;4.7085005228594&lt;/D&gt;&lt;D xsi:type="xsd:double"&gt;4.33071025678842&lt;/D&gt;&lt;D xsi:type="xsd:dou</t>
        </r>
      </text>
    </comment>
    <comment ref="A9" authorId="0" shapeId="0" xr:uid="{F2701522-F2C8-44E2-8513-291316AF36C0}">
      <text>
        <r>
          <rPr>
            <b/>
            <sz val="9"/>
            <color indexed="81"/>
            <rFont val="Tahoma"/>
            <charset val="1"/>
          </rPr>
          <t>ble"&gt;3.94545362441423&lt;/D&gt;&lt;D xsi:type="xsd:double"&gt;3.93847572891384&lt;/D&gt;&lt;D xsi:type="xsd:double"&gt;3.86314220490277&lt;/D&gt;&lt;D xsi:type="xsd:double"&gt;4.06508249640543&lt;/D&gt;&lt;D xsi:type="xsd:double"&gt;4.50388092950983&lt;/D&gt;&lt;D xsi:type="xsd:double"&gt;4.19194150667883&lt;/D&gt;&lt;D xsi:type="xsd:double"&gt;4.98473712971141&lt;/D&gt;&lt;D xsi:type="xsd:double"&gt;4.85913347358174&lt;/D&gt;&lt;D xsi:type="xsd:double"&gt;4.86769903152391&lt;/D&gt;&lt;D xsi:type="xsd:double"&gt;4.74981866423796&lt;/D&gt;&lt;D xsi:type="xsd:double"&gt;4.89497238409661&lt;/D&gt;&lt;D xsi:type="xsd:double"&gt;5.16970366088571&lt;/D&gt;&lt;D xsi:type="xsd:double"&gt;5.20944590687842&lt;/D&gt;&lt;D xsi:type="xsd:double"&gt;5.01893065414034&lt;/D&gt;&lt;D xsi:type="xsd:double"&gt;5.62733247158731&lt;/D&gt;&lt;D xsi:type="xsd:double"&gt;5.43895195047616&lt;/D&gt;&lt;D xsi:type="xsd:double"&gt;5.73424699557091&lt;/D&gt;&lt;/FQL&gt;&lt;FQL&gt;&lt;Q&gt;EPOL^FMA_PE(LTMA,-10AY,0,AM,"PORTAGG","MEANR")&lt;/Q&gt;&lt;R&gt;121&lt;/R&gt;&lt;C&gt;1&lt;/C&gt;&lt;D xsi:type="xsd:double"&gt;14.5957742168786&lt;/D&gt;&lt;D xsi:type="xsd:double"&gt;14.693006527844&lt;/D&gt;&lt;D xsi:type="xsd:double"&gt;14.7735826461315&lt;/D&gt;&lt;D xsi:type="xsd:double"&gt;14.2474355882277&lt;/D&gt;&lt;D xsi:type="xsd:double"&gt;18.5432500709327&lt;/D&gt;&lt;D xsi:type="xsd:double"&gt;20.3055395160685&lt;/D&gt;&lt;D xsi:type="xsd:double"&gt;19.864679369916&lt;/D&gt;&lt;D xsi:type="xsd:double"&gt;19.5075150596346&lt;/D&gt;&lt;D xsi:type="xsd:double"&gt;18.5130372426994&lt;/D&gt;&lt;D xsi:type="xsd:double"&gt;17.4852516407262&lt;/D&gt;&lt;D xsi:type="xsd:double"&gt;16.4012990390844&lt;/D&gt;&lt;D xsi:type="xsd:double"&gt;15.2390451919659&lt;/D&gt;&lt;D xsi:type="xsd:double"&gt;13.962922584996&lt;/D&gt;&lt;D xsi:type="xsd:double"&gt;13.3804403134128&lt;/D&gt;&lt;D xsi:type="xsd:double"&gt;11.7793917250867&lt;/D&gt;&lt;D xsi:type="xsd:double"&gt;11.2430459405723&lt;/D&gt;&lt;D xsi:type="xsd:double"&gt;11.5331449340002&lt;/D&gt;&lt;D xsi:type="xsd:double"&gt;12.2778281433739&lt;/D&gt;&lt;D xsi:type="xsd:double"&gt;12.4676604809929&lt;/D&gt;&lt;D xsi:type="xsd:double"&gt;12.3428789986786&lt;/D&gt;&lt;D xsi:type="xsd:double"&gt;12.0254082932967&lt;/D&gt;&lt;D xsi:type="xsd:double"&gt;11.8086753467929&lt;/D&gt;&lt;D xsi:type="xsd:double"&gt;12.0106258717952&lt;/D&gt;&lt;D xsi:type="xsd:double"&gt;12.1685990216669&lt;/D&gt;&lt;D xsi:type="xsd:double"&gt;12.0081814378801&lt;/D&gt;&lt;D xsi:type="xsd:double"&gt;12.6445650681436&lt;/D&gt;&lt;D xsi:type="xsd:double"&gt;12.4925944829956&lt;/D&gt;&lt;D xsi:type="xsd:double"&gt;14.0055426796107&lt;/D&gt;&lt;D xsi:type="xsd:double"&gt;14.3412095356674&lt;/D&gt;&lt;D xsi:type="xsd:double"&gt;15.8002441579332&lt;/D&gt;&lt;D xsi:type="xsd:double"&gt;15.4093209323087&lt;/D&gt;&lt;D xsi:type="xsd:double"&gt;15.3121353395081&lt;/D&gt;&lt;D xsi:type="xsd:double"&gt;14.8831569501786&lt;/D&gt;&lt;D xsi:type="xsd:double"&gt;14.6701307811589&lt;/D&gt;&lt;D xsi:type="xsd:double"&gt;14.4204951835461&lt;/D&gt;&lt;D xsi:type="xsd:double"&gt;14.430277453696&lt;/D&gt;&lt;D xsi:type="xsd:double"&gt;13.5569674968392&lt;/D&gt;&lt;D xsi:type="xsd:double"&gt;13.1446263466766&lt;/D&gt;&lt;D xsi:type="xsd:double"&gt;12.3851871989682&lt;/D&gt;&lt;D xsi:type="xsd:double"&gt;12.4497377040917&lt;/D&gt;&lt;D xsi:type="xsd:double"&gt;12.6742223216311&lt;/D&gt;&lt;D xsi:type="xsd:double"&gt;11.7292465148398&lt;/D&gt;&lt;D xsi:type="xsd:double"&gt;11.6618121822819&lt;/D&gt;&lt;D xsi:type="xsd:double"&gt;11.7853231102838&lt;/D&gt;&lt;D xsi:type="xsd:double"&gt;11.5506694881134&lt;/D&gt;&lt;D xsi:type="xsd:double"&gt;11.3167863564339&lt;/D&gt;&lt;D xsi:type="xsd:double"&gt;11.6724605331691&lt;/D&gt;&lt;D xsi:type="xsd:double"&gt;11.8774927147217&lt;/D&gt;&lt;D xsi:type="xsd:double"&gt;11.752658960129&lt;/D&gt;&lt;D xsi:type="xsd:double"&gt;11.2602498280856&lt;/D&gt;&lt;D xsi:type="xsd:double"&gt;11.8790687535334&lt;/D&gt;&lt;D xsi:type="xsd:double"&gt;11.326704776731&lt;/D&gt;&lt;D xsi:type="xsd:double"&gt;11.8460393623712&lt;/D&gt;&lt;D xsi:type="xsd:double"&gt;11.514201867345&lt;/D&gt;&lt;D xsi:type="xsd:double"&gt;11.7031231782555&lt;/D&gt;&lt;D xsi:type="xsd:double"&gt;11.6332291628982&lt;/D&gt;&lt;D xsi:type="xsd:double"&gt;11.3501814829447&lt;/D&gt;&lt;D xsi:type="xsd:double"&gt;11.6484082622892&lt;/D&gt;&lt;D xsi:type="xsd:double"&gt;11.2219677593758&lt;/D&gt;&lt;D xsi:type="xsd:double"&gt;10.8608286713393&lt;/D&gt;&lt;D xsi:type="xsd:double"&gt;10.6839111558902&lt;/D&gt;&lt;D xsi:type="xsd:double"&gt;10.9522063961216&lt;/D&gt;&lt;D xsi:type="xsd:double"&gt;10.5161266960397&lt;/D&gt;&lt;D xsi:type="xsd:double"&gt;11.0834660238848&lt;/D&gt;&lt;D xsi:type="xsd:double"&gt;10.8981226999669&lt;/D&gt;&lt;D xsi:type="xsd:double"&gt;9.79524947743704&lt;/D&gt;&lt;D xsi:type="xsd:double"&gt;9.67197580194275&lt;/D&gt;&lt;D xsi:type="xsd:double"&gt;10.7897496352517&lt;/D&gt;&lt;D xsi:type="xsd:double"&gt;11.7754123395037&lt;/D&gt;&lt;D xsi:type="xsd:double"&gt;11.4684815381176&lt;/D&gt;&lt;D xsi:type="xsd:double"&gt;12.0343589154272&lt;/D&gt;&lt;D xsi:type="xsd:double"&gt;12.7627370141545&lt;/D&gt;&lt;D xsi:type="xsd:double"&gt;13.7095637137778&lt;/D&gt;&lt;D xsi:type="xsd:double"&gt;16.6605386592341&lt;/D&gt;&lt;D xsi:type="xsd:double"&gt;20.6717337092379&lt;/D&gt;&lt;D xsi:type="xsd:double"&gt;22.6626117382696&lt;/D&gt;&lt;D xsi:type="xsd:double"&gt;15.3078841722057&lt;/D&gt;&lt;D xsi:type="xsd:double"&gt;17.1219334297393&lt;/D&gt;&lt;D xsi:type="xsd:double"&gt;16.7322934520974&lt;/D&gt;&lt;D xsi:type="xsd:double"&gt;16.368708353521&lt;/D&gt;&lt;D xsi:type="xsd:double"&gt;16.2151448397984&lt;/D&gt;&lt;D xsi:type="xsd:double"&gt;15.4795934224765&lt;/D&gt;&lt;D xsi:type="xsd:double"&gt;14.6202513084819&lt;/D&gt;&lt;D xsi:type="xsd:double"&gt;14.1650003505785&lt;/D&gt;&lt;D xsi:type="xsd:double"&gt;13.8817130875339&lt;/D&gt;&lt;D xsi:type="xsd:double"&gt;13.800844827118&lt;/D&gt;&lt;D xsi:type="xsd:double"&gt;11.4410384688621&lt;/D&gt;&lt;D xsi:type="xsd:double"&gt;10.8603657973138&lt;/D&gt;&lt;D xsi:type="xsd:double"&gt;11.7095108661599&lt;/D&gt;&lt;D xsi:type="xsd:double"&gt;9.84900975220811&lt;/D&gt;&lt;D xsi:type="xsd:double"&gt;9.81761123486776&lt;/D&gt;&lt;D xsi:type="xsd:double"&gt;9.09570231623482&lt;/D&gt;&lt;D xsi:type="xsd:double"&gt;8.52418254165915&lt;/D&gt;&lt;D xsi:type="xsd:double"&gt;8.1058036475737&lt;/D&gt;&lt;D xsi:type="xsd:double"&gt;7.37012836052162&lt;/D&gt;&lt;D xsi:type="xsd:double"&gt;6.8874833767942&lt;/D&gt;&lt;D xsi:type="xsd:double"&gt;6.01795871241166&lt;/D&gt;&lt;D xsi:type="xsd:double"&gt;6.28439763428395&lt;/D&gt;&lt;D xsi:type="xsd:double"&gt;6.06356574489125&lt;/D&gt;&lt;D xsi:type="xsd:double"&gt;6.03309250112159&lt;/D&gt;&lt;D xsi:type="xsd:double"&gt;5.57174410518263&lt;/D&gt;&lt;D xsi:type="xsd:double"&gt;6.00312933302243&lt;/D&gt;&lt;D xsi:type="xsd:double"&gt;5.96121991764292&lt;/D&gt;&lt;D xsi:type="xsd:double"&gt;6.11582456027326&lt;/D&gt;&lt;D xsi:type="xsd:double"&gt;6.43053477981526&lt;/D&gt;&lt;D xsi:type="xsd:double"&gt;6.69095675425023&lt;/D&gt;&lt;D xsi:type="xsd:double"&gt;6.63052899184667&lt;/D&gt;&lt;D xsi:type="xsd:double"&gt;7.05395881319324&lt;/D&gt;&lt;D xsi:type="xsd:double"&gt;6.6850730577924&lt;/D&gt;&lt;D xsi:type="xsd:double"&gt;7.73138402748904&lt;/D&gt;&lt;D xsi:type="xsd:double"&gt;8.40239656048117&lt;/D&gt;&lt;D xsi:type="xsd:double"&gt;8.71373815526431&lt;/D&gt;&lt;D xsi:type="xsd:double"&gt;8.96333594139889&lt;/D&gt;&lt;D xsi:type="xsd:double"&gt;8.91818634412884&lt;/D&gt;&lt;D xsi:type="xsd:double"&gt;8.7556862568796&lt;/D&gt;&lt;D xsi:type="xsd:double"&gt;8.94409166033107&lt;/D&gt;&lt;D xsi:type="xsd:double"&gt;8.92590212303126&lt;/D&gt;&lt;D xsi:type="xsd:double"&gt;9.09744218307227&lt;/D&gt;&lt;D xsi:type="xsd:double"&gt;8.85634757229053&lt;/D&gt;&lt;D xsi:type="xsd:double"&gt;9.08010629734156&lt;/D&gt;&lt;D xsi:type="xsd:double"&gt;8.53896491476578&lt;/D&gt;&lt;/FQL&gt;&lt;FQL&gt;&lt;Q&gt;EWY^FG_PRICE_MAVG(0,,,,60)&lt;/Q&gt;&lt;R&gt;1&lt;/R&gt;&lt;C&gt;1&lt;/C&gt;&lt;D xsi:type="xsd:double"&gt;64.34483&lt;/D&gt;&lt;/FQL&gt;&lt;FQL&gt;&lt;Q&gt;EPOL^FG_PRICE(0)&lt;/Q&gt;&lt;R&gt;1&lt;/R&gt;&lt;C&gt;1&lt;/C&gt;&lt;D xsi:type="xsd:double"&gt;23.29&lt;/D&gt;&lt;/FQL&gt;&lt;FQL&gt;&lt;Q&gt;TUR^FG_TOTAL_RETURNC(0,-12AM)&lt;/Q&gt;&lt;R&gt;1&lt;/R&gt;&lt;C&gt;1&lt;/C&gt;&lt;D xsi:type="xsd:double"&gt;-12.866431&lt;/D&gt;&lt;/FQL&gt;&lt;FQL&gt;&lt;Q&gt;EPHE^FG_TOTAL_RETURNC(0,-6AM)&lt;/Q&gt;&lt;R&gt;1&lt;/R&gt;&lt;C&gt;1&lt;/C&gt;&lt;D xsi:type="xsd:double"&gt;8.71669&lt;/D&gt;&lt;/FQL&gt;&lt;FQL&gt;&lt;Q&gt;URTH^P_PRICE(0)/P_PRICE_HIGH_PR(0,,,,,,"PRICE","INTRA","52W")&lt;/Q&gt;&lt;R&gt;1&lt;/R&gt;&lt;C&gt;1&lt;/C&gt;&lt;D xsi:type="xsd:double"&gt;0.9851002&lt;/D&gt;&lt;/FQL&gt;&lt;FQL&gt;&lt;Q&gt;VNM^SIZE(FG_CONSTITUENTS)&lt;/Q&gt;&lt;R&gt;1&lt;/R&gt;&lt;C&gt;1&lt;/C&gt;&lt;D xsi:type="xsd:long"&gt;47&lt;/D&gt;&lt;/FQL&gt;&lt;FQL&gt;&lt;Q&gt;SET-BKK^FMA_RBICS_REV_CURRENT(30, LOC, "PORTAGG")&lt;/Q&gt;&lt;R&gt;1&lt;/R&gt;&lt;C&gt;1&lt;/C&gt;&lt;D xsi:type="xsd:double"&gt;23.8008507433942&lt;/D&gt;&lt;/FQL&gt;&lt;FQL&gt;&lt;Q&gt;TRYVN10Y-FDS^PCTCHG(FG_YIELD(0,,,,"YTM"),FG_YIELD(-1AM,,,,"YTM"))&lt;/Q&gt;&lt;R&gt;1&lt;/R&gt;&lt;C&gt;1&lt;/C&gt;&lt;D xsi:type="xsd:double"&gt;-0.3554172&lt;/D&gt;&lt;/FQL&gt;&lt;FQL&gt;&lt;Q&gt;MCHI^JULIAN(FMA_DIV_YLD(NTMA,NOW,NOW,M,"PORTAGG","MEANR").DATES)&lt;/Q&gt;&lt;R&gt;1&lt;/R&gt;&lt;C&gt;1&lt;/C&gt;&lt;D xsi:type="xsd:long"&gt;45565&lt;/D&gt;&lt;/FQL&gt;&lt;FQL&gt;&lt;Q&gt;EPU^JULIAN(FMA_DIV_YLD(NTMA,NOW,NOW,M,"PORTAGG","MEANR").DATES)&lt;/Q&gt;&lt;R&gt;1&lt;/R&gt;&lt;C&gt;1&lt;/C&gt;&lt;D xsi:type="xsd:long"&gt;45565&lt;/D&gt;&lt;/FQL&gt;&lt;FQL&gt;&lt;Q&gt;CAGDPY@KR^EE_ACTUAL_ANNUAL(MED,0)&lt;/Q&gt;&lt;R&gt;1&lt;/R&gt;&lt;C&gt;1&lt;/C&gt;&lt;D xsi:type="xsd:double"&gt;1.90344221708053&lt;/D&gt;&lt;/FQL&gt;&lt;FQL&gt;&lt;Q&gt;CC_TH^FG_COMPANY_NAME&lt;/Q&gt;&lt;R&gt;1&lt;/R&gt;&lt;C&gt;1&lt;/C&gt;&lt;D xsi:type="xsd:string"&gt;Thailand&lt;/D&gt;&lt;/FQL&gt;&lt;FQL&gt;&lt;Q&gt;USDPHP^FG_PRICE_CHANGE(0,-6AM)&lt;/Q&gt;&lt;R&gt;1&lt;/R&gt;&lt;C&gt;1&lt;/C&gt;&lt;D xsi:type="xsd:double"&gt;-0.12221336&lt;/D&gt;&lt;/FQL&gt;&lt;FQL&gt;&lt;Q&gt;FC0000PL^FMA_EPS(NTMA,-20AY,0,CY,,"PORTAGG","MEANR")&lt;/Q&gt;&lt;R&gt;20&lt;/R&gt;&lt;C&gt;1&lt;/C&gt;&lt;D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xsi:type="xsd:double"&gt;23.3955887248491&lt;/D&gt;&lt;/FQL&gt;&lt;FQL&gt;&lt;Q&gt;EPOL^P_PRICE_RETURNS_PR('52W',2,-10AY,0,AM)&lt;/Q&gt;&lt;R&gt;121&lt;/R&gt;&lt;C&gt;1&lt;/C&gt;&lt;D xsi:type="xsd:double"&gt;-2.233702&lt;/D&gt;&lt;D xsi:type="xsd:double"&gt;-7.7336493&lt;/D&gt;&lt;D xsi:type="xsd:double"&gt;-7.5736284&lt;/D&gt;&lt;D xsi:type="xsd:double"&gt;-16.142935&lt;/D&gt;&lt;D xsi:type="xsd:double"&gt;-11.460268&lt;/D&gt;&lt;D xsi:type="xsd:double"&gt;-17.124403&lt;/D&gt;&lt;D xsi:type="xsd:double"&gt;-19.41495&lt;/D&gt;&lt;D xsi:type="xsd:double"&gt;-12.473213&lt;/D&gt;&lt;D xsi:type="xsd:double"&gt;-17.144888&lt;/D&gt;&lt;D xsi:type="xsd:double"&gt;-19.709862&lt;/D&gt;&lt;D xsi:type="xsd:double"&gt;-18.033022&lt;/D&gt;&lt;D xsi:type="xsd:double"&gt;-24.837976&lt;/D&gt;&lt;D xsi:type="xsd:double"&gt;-22.478199&lt;/D&gt;&lt;D xsi:type="xsd:double"&gt;-21.803415&lt;/D&gt;&lt;D xsi:type="xsd:double"&gt;-30.734837&lt;/D&gt;&lt;D xsi:type="xsd:double"&gt;-23.212921&lt;/D&gt;&lt;D xsi:type="xsd:double"&gt;-25.939602&lt;/D&gt;&lt;D xsi:type="xsd:double"&gt;-19.820522&lt;/D&gt;&lt;D xsi:type="xsd:double"&gt;-12.6442375&lt;/D&gt;&lt;D xsi:type="xsd:double"&gt;-25.845987&lt;/D&gt;&lt;D xsi:type="xsd:double"&gt;-24.888361&lt;/D&gt;&lt;D xsi:type="xsd:double"&gt;-24.68676&lt;/D&gt;&lt;D xsi:type="xsd:double"&gt;-17.010832&lt;/D&gt;&lt;D xsi:type="xsd:double"&gt;-14.314795&lt;/D&gt;&lt;D xsi:type="xsd:double"&gt;-11.783398&lt;/D&gt;&lt;D xsi:type="xsd:double"&gt;-10.351056&lt;/D&gt;&lt;D xsi:type="xsd:double"&gt;-3.9500713&lt;/D&gt;&lt;D xsi:type="xsd:double"&gt;3.6901355&lt;/D&gt;&lt;D xsi:type="xsd:double"&gt;21.494793&lt;/D&gt;&lt;D xsi:type="xsd:double"&gt;21.718634&lt;/D&gt;&lt;D xsi:type="xsd:double"&gt;10.678232&lt;/D&gt;&lt;D xsi:type="xsd:double"&gt;31.483603&lt;/D&gt;&lt;D xsi:type="xsd:double"&gt;45.175945&lt;/D&gt;&lt;D xsi:type="xsd:double"&gt;47.806156&lt;/D&gt;&lt;D xsi:type="xsd:double"&gt;46.42491&lt;/D&gt;&lt;D xsi:type="xsd:double"&gt;56.20576&lt;/D&gt;&lt;D xsi:type="xsd:double"&gt;48.175835&lt;/D&gt;&lt;D xsi:type="xsd:double"&gt;49.87861&lt;/D&gt;&lt;D xsi:type="xsd:double"&gt;58.830486&lt;/D&gt;&lt;D xsi:type="xsd:double"&gt;52.768803&lt;/D&gt;&lt;D xsi:type="xsd:double"&gt;43.70563&lt;/D&gt;&lt;D xsi:type="xsd:double"&gt;25.232971&lt;/D&gt;&lt;D xsi:type="xsd:double"&gt;18.247723&lt;/D&gt;&lt;D xsi:type="xsd:double"&gt;4.2965055&lt;/D&gt;&lt;D xsi:type="xsd:double"&gt;-2.3906052&lt;/D&gt;&lt;D xsi:type="xsd:double"&gt;-8.2393055&lt;/D&gt;&lt;D xsi:type="xsd:double"&gt;-6.6029787&lt;/D&gt;&lt;D xsi:type="xsd:double"&gt;-10.30584&lt;/D&gt;&lt;D xsi:type="xsd:double"&gt;-9.723627&lt;/D&gt;&lt;D xsi:type="xsd:double"&gt;-15.762788&lt;/D&gt;&lt;D xsi:type="xsd:double"&gt;-7.5565577&lt;/D&gt;&lt;D xsi:type="xsd:double"&gt;-16.370476&lt;/D&gt;&lt;D xsi:type="xsd:double"&gt;-15.896999&lt;/D&gt;&lt;D xsi:type="xsd:double"&gt;-8.992547&lt;/D&gt;&lt;D xsi:type="xsd:double"&gt;-4.1624904&lt;/D&gt;&lt;D xsi:type="xsd:double"&gt;-4.2481956&lt;/D&gt;&lt;D xsi:type="xsd:double"&gt;-1.4160693&lt;/D&gt;&lt;D xsi:type="xsd:double"&gt;10.325766&lt;/D&gt;&lt;D xsi:type="xsd:double"&gt;-7.2242856&lt;/D&gt;&lt;D xsi:type="xsd:double"&gt;-13.456124&lt;/D&gt;&lt;D xsi:type="xsd:double"&gt;-12.190795&lt;/D&gt;&lt;D xsi:type="xsd:double"&gt;2.3872852&lt;/D&gt;&lt;D xsi:type="xsd:double"&gt;-12.159019&lt;/D&gt;&lt;D xsi:type="xsd:double"&gt;-3.9749682&lt;/D&gt;&lt;D xsi:type="xsd:double"&gt;-15.086943&lt;/D&gt;&lt;D xsi:type="xsd:double"&gt;-19.777012&lt;/D&gt;&lt;D xsi:type="xsd:double"&gt;-43.252163&lt;/D&gt;&lt;D xsi:type="xsd:double"&gt;-35.45509&lt;/D&gt;&lt;D xsi:type="xsd:double"&gt;-20.099758&lt;/D&gt;&lt;D xsi:type="xsd:double"&gt;-25.864262&lt;/D&gt;&lt;D xsi:type="xsd:double"&gt;-15.546971&lt;/D&gt;&lt;D xsi:type="xsd:double"&gt;-12.615013&lt;/D&gt;&lt;D xsi:type="xsd:double"&gt;-15.859842&lt;/D&gt;&lt;D xsi:type="xsd:double"&gt;-28.737062&lt;/D&gt;&lt;D xsi:type="xsd:double"&gt;-7.998234&lt;/D&gt;&lt;D xsi:type="xsd:double"&gt;-8.368855&lt;/D&gt;&lt;D xsi:type="xsd:double"&gt;-3.8296878&lt;/D&gt;&lt;D xsi:type="xsd:double"&gt;5.1705003&lt;/D&gt;&lt;D xsi:type="xsd:double"&gt;42.43841&lt;/D&gt;&lt;D xsi:type="xsd:double"&gt;41.014183&lt;/D&gt;&lt;D xsi:type="xsd:double"&gt;32.440712&lt;/D&gt;&lt;D xsi:type="xsd:double"&gt;30.09832&lt;/D&gt;&lt;D xsi:type="xsd:double"&gt;23.591637&lt;/D&gt;&lt;D xsi:type="xsd:double"&gt;35.799812&lt;/D&gt;&lt;D xsi:type="xsd:double"&gt;35.797714&lt;/D&gt;&lt;D xsi:type="xsd:double"&gt;52.56616&lt;/D&gt;&lt;D xsi:type="xsd:double"&gt;13.350164&lt;/D&gt;&lt;D xsi:type="xsd:double"&gt;13.922811&lt;/D&gt;&lt;D xsi:type="xsd:double"&gt;13.554323&lt;/D&gt;&lt;D xsi:type="xsd:double"&gt;-7.977855&lt;/D&gt;&lt;D xsi:type="xsd:double"&gt;5.822861&lt;/D&gt;&lt;D xsi:type="xsd:double"&gt;-20.664757&lt;/D&gt;&lt;D xsi:type="xsd:double"&gt;-27.2376&lt;/D&gt;&lt;D xsi:type="xsd:double"&gt;-32.09719&lt;/D&gt;&lt;D xsi:type="xsd:double"&gt;-33.447666&lt;/D&gt;&lt;D xsi:type="xsd:double"&gt;-47.1481&lt;/D&gt;&lt;D xsi:type="xsd:double"&gt;-49.773556&lt;/D&gt;&lt;D xsi:type="xsd:double"&gt;-45.03285&lt;/D&gt;&lt;D xsi:type="xsd:double"&gt;-26.74482&lt;/D&gt;&lt;D xsi:type="xsd:double"&gt;-24.598581&lt;/D&gt;&lt;D xsi:type="xsd:double"&gt;-20.557028&lt;/D&gt;&lt;D xsi:type="xsd:double"&gt;-4.91448&lt;/D&gt;&lt;D xsi:type="xsd:double"&gt;-16.38351&lt;/D&gt;&lt;D xsi:type="xsd:double"&gt;14.676083&lt;/D&gt;&lt;D xsi:type="xsd:double"&gt;12.249195&lt;/D&gt;&lt;D xsi:type="xsd:double"&gt;35.50949&lt;/D&gt;&lt;D xsi:type="xsd:double"&gt;43.90881&lt;/D&gt;&lt;D xsi:type="xsd:double"&gt;61.11815&lt;/D&gt;&lt;D xsi:type="xsd:double"&gt;51.43776&lt;/D&gt;&lt;D xsi:type="xsd:double"&gt;65.66561&lt;/D&gt;&lt;D xsi:type="xsd:double"&gt;50.266003&lt;/D&gt;&lt;D xsi:type="xsd:double"&gt;44.6169&lt;/D&gt;&lt;D xsi:type="xsd:double"&gt;39.234577&lt;/D&gt;&lt;D xsi:type="xsd:double"&gt;50.949703&lt;/D&gt;&lt;D xsi:type="xsd:double"&gt;54.938843&lt;/D&gt;&lt;D xsi:type="xsd:double"&gt;42.009415&lt;/D&gt;&lt;D xsi:type="xsd:double"&gt;41.730297&lt;/D&gt;&lt;D xsi:type="xsd:double"&gt;34.59761&lt;/D&gt;&lt;D xsi:type="xsd:double"&gt;20.580948&lt;/D&gt;&lt;D xsi:type="xsd:double"&gt;33.42247&lt;/D&gt;&lt;D xsi:type="xsd:double"&gt;48.094547&lt;/D&gt;&lt;/FQL&gt;&lt;FQL&gt;&lt;Q&gt;EPOL^FG_TOTAL_RETURNC(-10AY,0,AM)&lt;/Q&gt;&lt;R&gt;121&lt;/R&gt;&lt;C&gt;1&lt;/C&gt;&lt;D xsi:type="xsd:double"&gt;-4.7014356&lt;/D&gt;&lt;D xsi:type="xsd:double"&gt;-1.8005013&lt;/D&gt;&lt;D xsi:type="xsd:double"&gt;-0.22002459&lt;/D&gt;&lt;D xsi:type="xsd:double"&gt;-11.001706&lt;/D&gt;&lt;D xsi:type="xsd:double"&gt;-0.25348067&lt;/D&gt;&lt;D xsi:type="xsd:double"&gt;-1.9059777&lt;/D&gt;&lt;D xsi:type="xsd:double"&gt;2.936101&lt;/D&gt;&lt;D xsi:type="xsd:double"&gt;7.7600718&lt;/D&gt;&lt;D xsi:type="xsd:double"&gt;-6.1502514&lt;/D&gt;&lt;D xsi:type="xsd:double"&gt;-5.474353&lt;/D&gt;&lt;D xsi:type="xsd:double"&gt;-1.6378939&lt;/D&gt;&lt;D xsi:type="xsd:double"&gt;-4.5004487&lt;/D&gt;&lt;D xsi:type="xsd:double"&gt;-0.895375&lt;/D&gt;&lt;D xsi:type="xsd:double"&gt;-1.759398&lt;/D&gt;&lt;D xsi:type="xsd:double"&gt;-11.616648&lt;/D&gt;&lt;D xsi:type="xsd:double"&gt;0.330472&lt;/D&gt;&lt;D xsi:type="xsd:double"&gt;-5.394191&lt;/D&gt;&lt;D xsi:type="xsd:double"&gt;6.1988235&lt;/D&gt;&lt;D xsi:type="xsd:double"&gt;10.7378845&lt;/D&gt;&lt;D xsi:type="xsd:double"&gt;-7.3595285&lt;/D&gt;&lt;D xsi:type="xsd:double"&gt;-4.9382744&lt;/D&gt;&lt;D xsi:type="xsd:double"&gt;-4.968911&lt;/D&gt;&lt;D xsi:type="xsd:double"&gt;8.100057&lt;/D&gt;&lt;D xsi:type="xsd:double"&gt;-1.21212&lt;/D&gt;&lt;D xsi:type="xsd:double"&gt;1.8404961&lt;/D&gt;&lt;D xsi:type="xsd:double"&gt;-0.1643002&lt;/D&gt;&lt;D xsi:type="xsd:double"&gt;-6.47285&lt;/D&gt;&lt;D xsi:type="xsd:double"&gt;9.662437&lt;/D&gt;&lt;D xsi:type="xsd:double"&gt;10.850596&lt;/D&gt;&lt;D xsi:type="xsd:double"&gt;6.3944817&lt;/D&gt;&lt;D xsi:type="xsd:double"&gt;0.6934881&lt;/D&gt;&lt;D xsi:type="xsd:double"&gt;10.055089&lt;/D&gt;&lt;D xsi:type="xsd:double"&gt;1.1681318&lt;/D&gt;&lt;D xsi:type="xsd:double"&gt;0.38032532&lt;/D&gt;&lt;D xsi:type="xsd:double"&gt;7.0898533&lt;/D&gt;&lt;D xsi:type="xsd:double"&gt;5.5042386&lt;/D&gt;&lt;D xsi:type="xsd:double"&gt;-3.502369&lt;/D&gt;&lt;D xsi:type="xsd:double"&gt;0.98297596&lt;/D&gt;&lt;D xsi:type="xsd:double"&gt;-1.235491&lt;/D&gt;&lt;D xsi:type="xsd:double"&gt;5.849707&lt;/D&gt;&lt;D xsi:type="xsd:double"&gt;3.9665222&lt;/D&gt;&lt;D xsi:type="xsd:double"&gt;-7.9103947&lt;/D&gt;&lt;D xsi:type="xsd:double"&gt;-3.9908767&lt;/D&gt;&lt;D xsi:type="xsd:double"&gt;-2.9295325&lt;/D&gt;&lt;D xsi:type="xsd:double"&gt;-6.606853&lt;/D&gt;&lt;D xsi:type="xsd:double"&gt;-4.3325367&lt;/D&gt;&lt;D xsi:type="xsd:double"&gt;8.99955&lt;/D&gt;&lt;D xsi:type="xsd:double"&gt;1.1735082&lt;/D&gt;&lt;D xsi:type="xsd:double"&gt;-2.7340531&lt;/D&gt;&lt;D xsi:type="xsd:double"&gt;-4.8551917&lt;/D&gt;&lt;D xsi:type="xsd:double"&gt;7.341087&lt;/D&gt;&lt;D xsi:type="xsd:double"&gt;-4.2424145&lt;/D&gt;&lt;D xsi:type="xsd:double"&gt;6.531334&lt;/D&gt;&lt;D xsi:type="xsd:double"&gt;-3.3140004&lt;/D&gt;&lt;D xsi:type="xsd:double"&gt;2.270782&lt;/D&gt;&lt;D xsi:type="xsd:double"&gt;-3.0163407&lt;/D&gt;&lt;D xsi:type="xsd:double"&gt;-3.8444877&lt;/D&gt;&lt;D xsi:type="xsd:double"&gt;7.0619226&lt;/D&gt;&lt;D xsi:type="xsd:double"&gt;-8.070618&lt;/D&gt;&lt;D xsi:type="xsd:double"&gt;-5.898494&lt;/D&gt;&lt;D xsi:type="xsd:double"&gt;-1.3119578&lt;/D&gt;&lt;D xsi:type="xsd:double"&gt;9.748899&lt;/D&gt;&lt;D xsi:type="xsd:double"&gt;-6.9089293&lt;/D&gt;&lt;D xsi:type="xsd:double"&gt;4.679215&lt;/D&gt;&lt;D xsi:type="xsd:double"&gt;-5.7964144&lt;/D&gt;&lt;D xsi:type="xsd:double"&gt;-8.654326&lt;/D&gt;&lt;D xsi:type="xsd:double"&gt;-27.656078&lt;/D&gt;&lt;D xsi:type="xsd:double"&gt;9.689629&lt;/D&gt;&lt;D xsi:type="xsd:double"&gt;19.703245&lt;/D&gt;&lt;D xsi:type="xsd:double"&gt;-1.037991&lt;/D&gt;&lt;D xsi:type="xsd:double"&gt;5.120659&lt;/D&gt;&lt;D xsi:type="xsd:double"&gt;-2.6315868&lt;/D&gt;&lt;D xsi:type="xsd:double"&gt;-5.865431&lt;/D&gt;&lt;D xsi:type="xsd:double"&gt;-6.1698318&lt;/D&gt;&lt;D xsi:type="xsd:double"&gt;20.182287&lt;/D&gt;&lt;D xsi:type="xsd:double"&gt;3.5696745&lt;/D&gt;&lt;D xsi:type="xsd:double"&gt;-0.47318935&lt;/D&gt;&lt;D xsi:type="xsd:double"&gt;-0.10565519&lt;/D&gt;&lt;D xsi:type="xsd:double"&gt;-1.797992&lt;/D&gt;&lt;D xsi:type="xsd:double"&gt;8.3468075&lt;/D&gt;&lt;D xsi:type="xsd:double"&gt;12.4254465&lt;/D&gt;&lt;D xsi:type="xsd:double"&gt;-2.7882636&lt;/D&gt;&lt;D xsi:type="xsd:double"&gt;-0.13680458&lt;/D&gt;&lt;D xsi:type="xsd:double"&gt;6.986308&lt;/D&gt;&lt;D xsi:type="xsd:double"&gt;-3.96927&lt;/D&gt;&lt;D xsi:type="xsd:double"&gt;3.3333302&lt;/D&gt;&lt;D xsi:type="xsd:double"&gt;-10.709679&lt;/D&gt;&lt;D xsi:type="xsd:double"&gt;4.09292&lt;/D&gt;&lt;D xsi:type="xsd:double"&gt;-0.7951379&lt;/D&gt;&lt;D xsi:type="xsd:double"&gt;-19.047619&lt;/D&gt;&lt;D xsi:type="xsd:double"&gt;12.929523&lt;/D&gt;&lt;D xsi:type="xsd:double"&gt;-18.77256&lt;/D&gt;&lt;D xsi:type="xsd:double"&gt;3.111112&lt;/D&gt;&lt;D xsi:type="xsd:double"&gt;-9.528947&lt;/D&gt;&lt;D xsi:type="xsd:double"&gt;-1.8543959&lt;/D&gt;&lt;D xsi:type="xsd:double"&gt;-15.255427&lt;/D&gt;&lt;D xsi:type="xsd:double"&gt;-8.505368&lt;/D&gt;&lt;D xsi:type="xsd:double"&gt;13.086641&lt;/D&gt;&lt;D xsi:type="xsd:double"&gt;20.43097&lt;/D&gt;&lt;D xsi:type="xsd:double"&gt;5.8677554&lt;/D&gt;&lt;D xsi:type="xsd:double"&gt;4.522288&lt;/D&gt;&lt;D xsi:type="xsd:double"&gt;-3.1078637&lt;/D&gt;&lt;D xsi:type="xsd:double"&gt;-0.6918192&lt;/D&gt;&lt;D xsi:type="xsd:double"&gt;11.399627&lt;/D&gt;&lt;D xsi:type="xsd:double"&gt;4.036379&lt;/D&gt;&lt;D xsi:type="xsd:double"&gt;5.95628&lt;/D&gt;&lt;D xsi:type="xsd:double"&gt;4.2289853&lt;/D&gt;&lt;D xsi:type="xsd:double"&gt;-4.6511593&lt;/D&gt;&lt;D xsi:type="xsd:double"&gt;-14.426571&lt;/D&gt;&lt;D xsi:type="xsd:double"&gt;23.711336&lt;/D&gt;&lt;D xsi:type="xsd:double"&gt;10.539209&lt;/D&gt;&lt;D xsi:type="xsd:double"&gt;0.68671703&lt;/D&gt;&lt;D xsi:type="xsd:double"&gt;2.9011846&lt;/D&gt;&lt;D xsi:type="xsd:double"&gt;3.5682797&lt;/D&gt;&lt;D xsi:type="xsd:double"&gt;1.1059165&lt;/D&gt;&lt;D xsi:type="xsd:double"&gt;2.1034956&lt;/D&gt;&lt;D xsi:type="xsd:double"&gt;3.8318872&lt;/D&gt;&lt;D xsi:type="xsd:double"&gt;0.62395334&lt;/D&gt;&lt;D xsi:type="xsd:double"&gt;-6.3479304&lt;/D&gt;&lt;D xsi:type="xsd:double"&gt;5.190909&lt;/D&gt;&lt;D xsi:type="xsd:double"&gt;-5.016309&lt;/D&gt;&lt;/FQL&gt;&lt;FQL&gt;&lt;Q&gt;EPOL^FMA_PE(NTMA,-10AY,0,AM,"PORTAGG","MEANR")&lt;/Q&gt;&lt;R&gt;121&lt;/R&gt;&lt;C&gt;1&lt;/C&gt;&lt;D xsi:type="xsd:double"&gt;13.4226201442664&lt;/D&gt;&lt;D xsi:type="xsd:double"&gt;13.5460825410267&lt;/D&gt;&lt;D xsi:type="xsd:double"&gt;13.7419998307242&lt;/D&gt;&lt;D xsi:type="xsd:double"&gt;13.3644338400543&lt;/D&gt;&lt;D xsi:type="xsd:double"&gt;13.3469364733222&lt;/D&gt;&lt;D xsi:type="xsd:double"&gt;13.3642714925692&lt;/D&gt;&lt;D xsi:type="xsd:double"&gt;14.1695526410561&lt;/D&gt;&lt;D xsi:type="xsd:double"&gt;14.8404461248185&lt;/D&gt;&lt;D xsi:type="xsd:double"&gt;13.8585939442662&lt;/D&gt;&lt;D xsi:type="xsd:double"&gt;13.1827506079705&lt;/D&gt;&lt;D xsi:type="xsd:double"&gt;12.8166913643738&lt;/D&gt;&lt;D xsi:type="xsd:double"&gt;12.381334846698&lt;/D&gt;&lt;D xsi:type="xsd:double"&gt;11.7574018574626&lt;/D&gt;&lt;D xsi:type="xsd:double"&gt;12.0479105197709&lt;/D&gt;&lt;D xsi:type="xsd:double"&gt;11.5513194677064&lt;/D&gt;&lt;D xsi:type="xsd:double"&gt;12.4942899094166&lt;/D&gt;&lt;D xsi:type="xsd:double"&gt;12.149489325875&lt;/D&gt;&lt;D xsi:type="xsd:double"&gt;13.2661649884827&lt;/D&gt;&lt;D xsi:type="xsd:double"&gt;13.5908056597776&lt;/D&gt;&lt;D xsi:type="xsd:double"&gt;12.7558268710314&lt;/D&gt;&lt;D xsi:type="xsd:double"&gt;11.7989409272477&lt;/D&gt;&lt;D xsi:type="xsd:double"&gt;11.382131967877&lt;/D&gt;&lt;D xsi:type="xsd:double"&gt;11.8484026190739&lt;/D&gt;&lt;D xsi:type="xsd:double"&gt;11.8050757054271&lt;/D&gt;&lt;D xsi:type="xsd:double"&gt;11.4824852375273&lt;/D&gt;&lt;D xsi:type="xsd:double"&gt;11.6008448900555&lt;/D&gt;&lt;D xsi:type="xsd:double"&gt;11.4390539334829&lt;/D&gt;&lt;D xsi:type="xsd:double"&gt;12.014433552915&lt;/D&gt;&lt;D xsi:type="xsd:double"&gt;12.3453388688258&lt;/D&gt;&lt;D xsi:type="xsd:double"&gt;12.7902591548865&lt;/D&gt;&lt;D xsi:type="xsd:double"&gt;12.2945168515955&lt;/D&gt;&lt;D xsi:type="xsd:double"&gt;12.8744022143282&lt;/D&gt;&lt;D xsi:type="xsd:double"&gt;12.4654717413893&lt;/D&gt;&lt;D xsi:type="xsd:double"&gt;12.6184626040312&lt;/D&gt;&lt;D xsi:type="xsd:double"&gt;12.6690252840556&lt;/D&gt;&lt;D xsi:type="xsd:double"&gt;12.9738647194501&lt;/D&gt;&lt;D xsi:type="xsd:double"&gt;12.2523966607301&lt;/D&gt;&lt;D xsi:type="xsd:double"&gt;12.0789917872411&lt;/D&gt;&lt;D xsi:type="xsd:double"&gt;11.4522913611335&lt;/D&gt;&lt;D xsi:type="xsd:double"&gt;11.9453936556607&lt;/D&gt;&lt;D xsi:type="xsd:double"&gt;12.2265719984095&lt;/D&gt;&lt;D xsi:type="xsd:double"&gt;11.1627896729696&lt;/D&gt;&lt;D xsi:type="xsd:double"&gt;11.0169903202196&lt;/D&gt;&lt;D xsi:type="xsd:double"&gt;11.4040427457644&lt;/D&gt;&lt;D xsi:type="xsd:double"&gt;10.8025803466012&lt;/D&gt;&lt;D xsi:type="xsd:double"&gt;10.4633115837654&lt;/D&gt;&lt;D xsi:type="xsd:double"&gt;11.044055662723&lt;/D&gt;&lt;D xsi:type="xsd:double"&gt;11.1926280356545&lt;/D&gt;&lt;D xsi:type="xsd:double"&gt;10.9283922328624&lt;/D&gt;&lt;D xsi:type="xsd:double"&gt;10.3411716448321&lt;/D&gt;&lt;D xsi:type="xsd:double"&gt;11.0825571548506&lt;/D&gt;&lt;D xsi:type="xsd:double"&gt;10.4258359317249&lt;/D&gt;&lt;D xsi:type="xsd:double"&gt;10.9834810995293&lt;/D&gt;&lt;D xsi:type="xsd:double"&gt;10.7117335366513&lt;/D&gt;&lt;D xsi:type="xsd:double"&gt;11.4866486794194&lt;/D&gt;&lt;D xsi:type="xsd:double"&gt;11.0855272218636&lt;/D&gt;&lt;D xsi:type="xsd:double"&gt;10.393544413831&lt;/D&gt;&lt;D xsi:type="xsd:double"&gt;10.9388969630251&lt;/D&gt;&lt;D xsi:type="xsd:double"&gt;10.177675182171&lt;/D&gt;&lt;D xsi:type="xsd:double"&gt;9.72395747171943&lt;/D&gt;&lt;D xsi:type="xsd:double"&gt;9.47811133316178&lt;/D&gt;&lt;D xsi:type="xsd:double"&gt;10.0249044364183&lt;/D&gt;&lt;D xsi:type="xsd:double"&gt;9.77061988654054&lt;/D&gt;&lt;D xsi:type="xsd:double"&gt;10.4941539292784&lt;/D&gt;&lt;D xsi:type="xsd:double"&gt;10.2367140126093&lt;/D&gt;&lt;D xsi:type="xsd:double"&gt;9.87010000785135&lt;/D&gt;&lt;D xsi:type="xsd:double"&gt;9.04325859777144&lt;/D&gt;&lt;D xsi:type="xsd:double"&gt;11.7948671788362&lt;/D&gt;&lt;D xsi:type="xsd:double"&gt;13.0103819806208&lt;/D&gt;&lt;D xsi:type="xsd:double"&gt;12.2063932884467&lt;/D&gt;&lt;D xsi:type="xsd:double"&gt;12.2880302085164&lt;/D&gt;&lt;D xsi:type="xsd:double"&gt;12.2610947585432&lt;/D&gt;&lt;D xsi:type="xsd:double"&gt;11.7538933877269&lt;/D&gt;&lt;D xsi:type="xsd:double"&gt;12.3533908408581&lt;/D&gt;&lt;D xsi:type="xsd:double"&gt;13.662853716855&lt;/D&gt;&lt;D xsi:type="xsd:double"&gt;13.174715017404&lt;/D&gt;&lt;D xsi:type="xsd:double"&gt;11.0826068746035&lt;/D&gt;&lt;D xsi:type="xsd:double"&gt;11.509952429573&lt;/D&gt;&lt;D xsi:type="xsd:double"&gt;11.9302801929968&lt;/D&gt;&lt;D xsi:type="xsd:double"&gt;12.3794938522857&lt;/D&gt;&lt;D xsi:type="xsd:double"&gt;13.1296916800833&lt;/D&gt;&lt;D xsi:type="xsd:double"&gt;12.5128959199169&lt;/D&gt;&lt;D xsi:type="xsd:double"&gt;11.9378455768295&lt;/D&gt;&lt;D xsi:type="xsd:double"&gt;11.9947725679775&lt;/D&gt;&lt;D xsi:type="xsd:double"&gt;11.6568097865168&lt;/D&gt;&lt;D xsi:type="xsd:double"&gt;11.7246027234184&lt;/D&gt;&lt;D xsi:type="xsd:double"&gt;10.2370740781904&lt;/D&gt;&lt;D xsi:type="xsd:double"&gt;10.7963478922822&lt;/D&gt;&lt;D xsi:type="xsd:double"&gt;10.2137074063247&lt;/D&gt;&lt;D xsi:type="xsd:double"&gt;9.37261875548717&lt;/D&gt;&lt;D xsi:type="xsd:double"&gt;9.55520043143629&lt;/D&gt;&lt;D xsi:type="xsd:double"&gt;7.52709393575015&lt;/D&gt;&lt;D xsi:type="xsd:double"&gt;6.8382946693209&lt;/D&gt;&lt;D xsi:type="xsd:double"&gt;6.58718226692505&lt;/D&gt;&lt;D xsi:type="xsd:double"&gt;6.36906058197672&lt;/D&gt;&lt;D xsi:type="xsd:double"&gt;5.98764599894519&lt;/D&gt;&lt;D xsi:type="xsd:double"&gt;5.49857541403142&lt;/D&gt;&lt;D xsi:type="xsd:double"&gt;6.79228857972786&lt;/D&gt;&lt;D xsi:type="xsd:double"&gt;7.39578453029454&lt;/D&gt;&lt;D xsi:type="xsd:double"&gt;7.8426845285546&lt;/D&gt;&lt;D xsi:type="xsd:double"&gt;7.92077133203132&lt;/D&gt;&lt;D xsi:type="xsd:double"&gt;7.40790776799192&lt;/D&gt;&lt;D xsi:type="xsd:double"&gt;6.84743467949015&lt;/D&gt;&lt;D xsi:type="xsd:double"&gt;7.14290934342455&lt;/D&gt;&lt;D xsi:type="xsd:double"&gt;7.64656000210407&lt;/D&gt;&lt;D xsi:type="xsd:double"&gt;8.19735376571091&lt;/D&gt;&lt;D xsi:type="xsd:double"&gt;8.07464611700382&lt;/D&gt;&lt;D xsi:type="xsd:double"&gt;8.35196963946471&lt;/D&gt;&lt;D xsi:type="xsd:double"&gt;7.54988538969391&lt;/D&gt;&lt;D xsi:type="xsd:double"&gt;8.60165447233465&lt;/D&gt;&lt;D xsi:type="xsd:double"&gt;8.64447259934132&lt;/D&gt;&lt;D xsi:type="xsd:double"&gt;8.34358044203819&lt;/D&gt;&lt;D xsi:type="xsd:double"&gt;8.62474680082574&lt;/D&gt;&lt;D xsi:type="xsd:double"&gt;9.34715108710942&lt;/D&gt;&lt;D xsi:type="xsd:double"&gt;8.5492209244103&lt;/D&gt;&lt;D xsi:type="xsd:double"&gt;8.84720626818513&lt;/D&gt;&lt;D xsi:type="xsd:double"&gt;8.75027428784624&lt;/D&gt;&lt;D xsi:type="xsd:double"&gt;8.78146126675&lt;/D&gt;&lt;D xsi:type="xsd:double"&gt;8.07779476965508&lt;/D&gt;&lt;D xsi:type="xsd:double"&gt;8.39201806682136&lt;/D&gt;&lt;D xsi:type="xsd:double"&gt;7.82877419585681&lt;/D&gt;&lt;/FQL&gt;&lt;FQL&gt;&lt;Q&gt;WL-FDS^FG_PRICE(0)&lt;/Q&gt;&lt;R&gt;1&lt;/R&gt;&lt;C&gt;1&lt;/C&gt;&lt;D xsi:type="xsd:double"&gt;584&lt;/D&gt;&lt;/FQL&gt;&lt;FQL&gt;&lt;Q&gt;BRENT-FDS^FG_PRICE_CHANGE(0,-6AM)&lt;/Q&gt;&lt;R&gt;1&lt;/R&gt;&lt;C&gt;1&lt;/C&gt;&lt;D xsi:type="xsd:double"&gt;0&lt;/D&gt;&lt;/FQL&gt;&lt;FQL&gt;&lt;Q&gt;KSA^FG_PRICE(0)&lt;/Q&gt;&lt;R&gt;1&lt;/R&gt;&lt;C&gt;1&lt;/C&gt;&lt;D xsi:type="xsd:double"&gt;41.37&lt;/D&gt;&lt;/FQL&gt;&lt;FQL&gt;&lt;Q&gt;EPHE^FG_PRICE_MAVG(0,,,,200)&lt;/Q&gt;&lt;R&gt;1&lt;/R&gt;&lt;C&gt;1&lt;/C&gt;&lt;D xsi:type="xsd:double"&gt;26.341354&lt;/D&gt;&lt;/FQL&gt;&lt;FQL&gt;&lt;Q&gt;QAT^FG_TOTAL_RETURNC(0,-6AM)&lt;/Q&gt;&lt;R&gt;1&lt;/R&gt;&lt;C&gt;1&lt;/C&gt;&lt;D xsi:type="xsd:double"&gt;9.864462&lt;/D&gt;&lt;/FQL&gt;&lt;FQL&gt;&lt;Q&gt;INDA^PERCENT_CHANGE(FMA_EPS(+1,0,,,,"PORTAGG","MEAN"),FMA_EPS(+1,-3AM,,,,"PORTAGG","MEAN"))&lt;/Q&gt;&lt;R&gt;1&lt;/R&gt;&lt;C&gt;1&lt;/C&gt;&lt;D xsi:type="xsd:double"&gt;-5.31145803432347&lt;/D&gt;&lt;/FQL&gt;&lt;FQL&gt;&lt;Q&gt;EWM^FMA_PCT_ABOVE_MAVG(200,0,,,,"PORTAGG")&lt;/Q&gt;&lt;R&gt;1&lt;/R&gt;&lt;C&gt;1&lt;/C&gt;&lt;D xsi:type="xsd:double"&gt;50&lt;/D&gt;&lt;/FQL&gt;&lt;FQL&gt;&lt;Q&gt;TRYTW10Y-FDS^FG_YIELD(-10AY,0,Y,,"YTM")&lt;/Q&gt;&lt;R&gt;10&lt;/R&gt;&lt;C&gt;1&lt;/C&gt;&lt;D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xsi:type="xsd:double"&gt;1.211&lt;/D&gt;&lt;/FQL&gt;&lt;FQL&gt;&lt;Q&gt;USDINR^FG_PRICE_CHANGE(0,-1AY)&lt;/Q&gt;&lt;R&gt;1&lt;/R&gt;&lt;C&gt;1&lt;/C&gt;&lt;D xsi:type="xsd:double"&gt;0.9163976&lt;/D&gt;&lt;/FQL&gt;&lt;FQL&gt;&lt;Q&gt;USDBRL^FG_PRICE_CHANGE(0,-6AM)&lt;/Q&gt;&lt;R&gt;1&lt;/R&gt;&lt;C&gt;1&lt;/C&gt;&lt;D xsi:type="xsd:double"&gt;8.197379&lt;/D&gt;&lt;/FQL&gt;&lt;FQL&gt;&lt;Q&gt;USDPLN^STD(FG_PRICE_CHANGE(0,-3AY,M))&lt;/Q&gt;&lt;R&gt;1&lt;/R&gt;&lt;C&gt;1&lt;/C&gt;&lt;D xsi:type="xsd:double"&gt;3.22726190601712&lt;/D&gt;&lt;/FQL&gt;&lt;FQL&gt;&lt;Q&gt;SET-BKK^FG_TOTAL_RETURNC(-10AY,0,AM)&lt;/Q&gt;&lt;R&gt;121&lt;/R&gt;&lt;C&gt;1&lt;/C&gt;&lt;D xsi:type="xsd:double"&gt;-0.820452&lt;/D&gt;&lt;D xsi:type="xsd:double"&gt;0.56678057&lt;/D&gt;&lt;D xsi:type="xsd:double"&gt;0.9751797&lt;/D&gt;&lt;D xsi:type="xsd:double"&gt;-6.0774565&lt;/D&gt;&lt;D xsi:type="xsd:double"&gt;7.0022106&lt;/D&gt;&lt;D xsi:type="xsd:double"&gt;-2.477324&lt;/D&gt;&lt;D xsi:type="xsd:double"&gt;-1.7141819&lt;/D&gt;&lt;D xsi:type="xsd:double"&gt;-0.60610175&lt;/D&gt;&lt;D xsi:type="xsd:double"&gt;-2.925843&lt;/D&gt;&lt;D xsi:type="xsd:double"&gt;0.5074024&lt;/D&gt;&lt;D xsi:type="xsd:double"&gt;-3.1921506&lt;/D&gt;&lt;D xsi:type="xsd:double"&gt;-4.060918&lt;/D&gt;&lt;D xsi:type="xsd:double"&gt;-2.6838124&lt;/D&gt;&lt;D xsi:type="xsd:double"&gt;4.9221992&lt;/D&gt;&lt;D xsi:type="xsd:double"&gt;-5.0969124&lt;/D&gt;&lt;D xsi:type="xsd:double"&gt;-3.9235532&lt;/D&gt;&lt;D xsi:type="xsd:double"&gt;0.29114485&lt;/D&gt;&lt;D xsi:type="xsd:double"&gt;6.778288&lt;/D&gt;&lt;D xsi:type="xsd:double"&gt;1.5507579&lt;/D&gt;&lt;D xsi:type="xsd:double"&gt;-0.20346642&lt;/D&gt;&lt;D xsi:type="xsd:double"&gt;2.758491&lt;/D&gt;&lt;D xsi:type="xsd:double"&gt;0.5959153&lt;/D&gt;&lt;D xsi:type="xsd:double"&gt;4.3238997&lt;/D&gt;&lt;D xsi:type="xsd:double"&gt;0.92936754&lt;/D&gt;&lt;D xsi:type="xsd:double"&gt;-2.007258&lt;/D&gt;&lt;D xsi:type="xsd:double"&gt;0.1435399&lt;/D&gt;&lt;D xsi:type="xsd:double"&gt;0.5746603&lt;/D&gt;&lt;D xsi:type="xsd:double"&gt;2.7489543&lt;/D&gt;&lt;D xsi:type="xsd:double"&gt;2.5931&lt;/D&gt;&lt;D xsi:type="xsd:double"&gt;-1.0581493&lt;/D&gt;&lt;D xsi:type="xsd:double"&gt;0.93603134&lt;/D&gt;&lt;D xsi:type="xsd:double"&gt;-1.0589182&lt;/D&gt;&lt;D xsi:type="xsd:double"&gt;0.22249222&lt;/D&gt;&lt;D xsi:type="xsd:double"&gt;0.75337887&lt;/D&gt;&lt;D xsi:type="xsd:double"&gt;-0.07344484&lt;/D&gt;&lt;D xsi:type="xsd:double"&gt;2.5452256&lt;/D&gt;&lt;D xsi:type="xsd:double"&gt;4.420972&lt;/D&gt;&lt;D xsi:type="xsd:double"&gt;0.6804824&lt;/D&gt;&lt;D xsi:type="xsd:double"&gt;-0.106960535&lt;/D&gt;&lt;D xsi:type="xsd:double"&gt;4.6409607&lt;/D&gt;&lt;D xsi:type="xsd:double"&gt;2.7449608&lt;/D&gt;&lt;D xsi:type="xsd:double"&gt;-0.84111094&lt;/D&gt;&lt;D xsi:type="xsd:double"&gt;-2.5794983&lt;/D&gt;&lt;D xsi:type="xsd:double"&gt;1.4479637&lt;/D&gt;&lt;D xsi:type="xsd:double"&gt;-3.9635956&lt;/D&gt;&lt;D xsi:type="xsd:double"&gt;-5.419171&lt;/D&gt;&lt;D xsi:type="xsd:double"&gt;5.2544475&lt;/D&gt;&lt;D xsi:type="xsd:double"&gt;0.5326867&lt;/D&gt;&lt;D xsi:type="xsd:double"&gt;1.2055516&lt;/D&gt;&lt;D xsi:type="xsd:double"&gt;-3.4512818&lt;/D&gt;&lt;D xsi:type="xsd:double"&gt;-0.5488038&lt;/D&gt;&lt;D xsi:type="xsd:double"&gt;-6.730795&lt;/D&gt;&lt;D xsi:type="xsd:double"&gt;5.856943&lt;/D&gt;&lt;D xsi:type="xsd:double"&gt;-0.6031275&lt;/D&gt;&lt;D xsi:type="xsd:double"&gt;0.46423674&lt;/D&gt;&lt;D xsi:type="xsd:double"&gt;1.8186092&lt;/D&gt;&lt;D xsi:type="xsd:double"&gt;-3.5037696&lt;/D&gt;&lt;D xsi:type="xsd:double"&gt;7.3008657&lt;/D&gt;&lt;D xsi:type="xsd:double"&gt;-3.0946076&lt;/D&gt;&lt;D xsi:type="xsd:double"&gt;-2.5203109&lt;/D&gt;&lt;D xsi:type="xsd:double"&gt;-1.9217551&lt;/D&gt;&lt;D xsi:type="xsd:double"&gt;-1.1280835&lt;/D&gt;&lt;D xsi:type="xsd:double"&gt;-1.5629351&lt;/D&gt;&lt;D xsi:type="xsd:double"&gt;1.7440319&lt;/D&gt;&lt;D xsi:type="xsd:double"&gt;-6.2013626&lt;/D&gt;&lt;D xsi:type="xsd:double"&gt;-8.090586&lt;/D&gt;&lt;D xsi:type="xsd:double"&gt;-17.17648&lt;/D&gt;&lt;D xsi:type="xsd:double"&gt;14.2970085&lt;/D&gt;&lt;D xsi:type="xsd:double"&gt;5.5713534&lt;/D&gt;&lt;D xsi:type="xsd:double"&gt;-0.13899207&lt;/D&gt;&lt;D xsi:type="xsd:double"&gt;-3.7193894&lt;/D&gt;&lt;D xsi:type="xsd:double"&gt;-0.7023752&lt;/D&gt;&lt;D xsi:type="xsd:double"&gt;-5.671704&lt;/D&gt;&lt;D xsi:type="xsd:double"&gt;-1.3098657&lt;/D&gt;&lt;D xsi:type="xsd:double"&gt;17.766703&lt;/D&gt;&lt;D xsi:type="xsd:double"&gt;0.76687336&lt;/D&gt;&lt;D xsi:type="xsd:double"&gt;2.2354841&lt;/D&gt;&lt;D xsi:type="xsd:double"&gt;4.160619&lt;/D&gt;&lt;D xsi:type="xsd:double"&gt;3.4255505&lt;/D&gt;&lt;D xsi:type="xsd:double"&gt;-0.82316995&lt;/D&gt;&lt;D xsi:type="xsd:double"&gt;2.1741748&lt;/D&gt;&lt;D xsi:type="xsd:double"&gt;-2.414769&lt;/D&gt;&lt;D xsi:type="xsd:double"&gt;-2.4060965&lt;/D&gt;&lt;D xsi:type="xsd:double"&gt;7.128799&lt;/D&gt;&lt;D xsi:type="xsd:double"&gt;-2.7364194&lt;/D&gt;&lt;D xsi:type="xsd:double"&gt;0.42051077&lt;/D&gt;&lt;D xsi:type="xsd:double"&gt;-1.4721632&lt;/D&gt;&lt;D xsi:type="xsd:double"&gt;4.371643&lt;/D&gt;&lt;D xsi:type="xsd:double"&gt;0.6895423&lt;/D&gt;&lt;D xsi:type="xsd:double"&gt;1.619482&lt;/D&gt;&lt;D xsi:type="xsd:double"&gt;0.30835867&lt;/D&gt;&lt;D xsi:type="xsd:double"&gt;-2.8813124&lt;/D&gt;&lt;D xsi:type="xsd:double"&gt;-0.27961135&lt;/D&gt;&lt;D xsi:type="xsd:double"&gt;-4.551882&lt;/D&gt;&lt;D xsi:type="xsd:double"&gt;1.4027119&lt;/D&gt;&lt;D xsi:type="xsd:double"&gt;1.7194152&lt;/D&gt;&lt;D xsi:type="xsd:double"&gt;-3.9515436&lt;/D&gt;&lt;D xsi:type="xsd:double"&gt;4.336822&lt;/D&gt;&lt;D xsi:type="xsd:double"&gt;0.98485947&lt;/D&gt;&lt;D xsi:type="xsd:double"&gt;2.274561&lt;/D&gt;&lt;D xsi:type="xsd:double"&gt;0.5592704&lt;/D&gt;&lt;D xsi:type="xsd:double"&gt;-4.8259854&lt;/D&gt;&lt;D xsi:type="xsd:double"&gt;-0.40513277&lt;/D&gt;&lt;D xsi:type="xsd:double"&gt;-4.1909037&lt;/D&gt;&lt;D xsi:type="xsd:double"&gt;-0.13696551&lt;/D&gt;&lt;D xsi:type="xsd:double"&gt;-1.5909076&lt;/D&gt;&lt;D xsi:type="xsd:double"&gt;1.471293&lt;/D&gt;&lt;D xsi:type="xsd:double"&gt;2.1255612&lt;/D&gt;&lt;D xsi:type="xsd:double"&gt;-7.314074&lt;/D&gt;&lt;D xsi:type="xsd:double"&gt;-1.9028544&lt;/D&gt;&lt;D xsi:type="xsd:double"&gt;-2.7786374&lt;/D&gt;&lt;D xsi:type="xsd:double"&gt;3.5723805&lt;/D&gt;&lt;D xsi:type="xsd:double"&gt;-3.185463&lt;/D&gt;&lt;D xsi:type="xsd:double"&gt;-1.20368&lt;/D&gt;&lt;D xsi:type="xsd:double"&gt;0.6047845&lt;/D&gt;&lt;D xsi:type="xsd:double"&gt;-0.41942&lt;/D&gt;&lt;D xsi:type="xsd:double"&gt;-1.7709076&lt;/D&gt;&lt;D xsi:type="xsd:double"&gt;-3.786993&lt;/D&gt;&lt;D xsi:type="xsd:double"&gt;1.4196396&lt;/D&gt;&lt;D xsi:type="xsd:double"&gt;3.9236069&lt;/D&gt;&lt;D xsi:type="xsd:double"&gt;5.725491&lt;/D&gt;&lt;/FQL&gt;&lt;FQL&gt;&lt;Q&gt;CPALM-FDS^FG_PRICE_MAVG(0,,,,30)&lt;/Q&gt;&lt;R&gt;1&lt;/R&gt;&lt;C&gt;1&lt;/C&gt;&lt;D xsi:type="xsd:double"&gt;4038.0334&lt;/D&gt;&lt;/FQL&gt;&lt;FQL&gt;&lt;Q&gt;COPP-FDS^FG_PRICE_CHANGE(0,-1AM)&lt;/Q&gt;&lt;R&gt;1&lt;/R&gt;&lt;C&gt;1&lt;/C&gt;&lt;D xsi:type="xsd:double"&gt;11.656746031746&lt;/D&gt;&lt;/FQL&gt;&lt;FQL&gt;&lt;Q&gt;ECH^FG_PRICE_MAVG(0,,,,30)&lt;/Q&gt;&lt;R&gt;1&lt;/R&gt;&lt;C&gt;1&lt;/C&gt;&lt;D xsi:type="xsd:double"&gt;26.216167&lt;/D&gt;&lt;/FQL&gt;&lt;FQL&gt;&lt;Q&gt;MCHI^FG_TOTAL_RETURNC(0,-1AM)&lt;/Q&gt;&lt;R&gt;1&lt;/R&gt;&lt;C&gt;1&lt;/C&gt;&lt;D xsi:type="xsd:double"&gt;33.05105&lt;/D&gt;&lt;/FQL&gt;&lt;FQL&gt;&lt;Q&gt;EWT^PERCENT_CHANGE(FMA_EPS(+1,0,,,,"PORTAGG","MEAN"),FMA_EPS(+1,-3AM,,,,"PORTAGG","MEAN"))&lt;/Q&gt;&lt;R&gt;1&lt;/R&gt;&lt;C&gt;1&lt;/C&gt;&lt;D xsi:type="xsd:double"&gt;13.4041528909012&lt;/D&gt;&lt;/FQL&gt;&lt;FQL&gt;&lt;Q&gt;EPOL^FG_TOTAL_RETURNC(0,-12AM)&lt;/Q&gt;&lt;R&gt;1&lt;/R&gt;&lt;C&gt;1&lt;/C&gt;&lt;D xsi:type="xsd:double"&gt;48.094547&lt;/D&gt;&lt;/FQL&gt;&lt;FQL&gt;&lt;Q&gt;CNYA^FMA_PCT_ABOVE_MAVG(200,0,,,,"PORTAGG")&lt;/Q&gt;&lt;R&gt;1&lt;/R&gt;&lt;C&gt;1&lt;/C&gt;&lt;D xsi:type="xsd:double"&gt;90.9722222222222&lt;/D&gt;&lt;/FQL&gt;&lt;FQL&gt;&lt;Q&gt;SPY^PERCENT_CHANGE(FMA_EPS(+1,0,,,,"PORTAGG","MEAN"),FMA_EPS(+1,-1AM,,,,"PORTAGG","MEAN"))&lt;/Q&gt;&lt;R&gt;1&lt;/R&gt;&lt;C&gt;1&lt;/C&gt;&lt;D xsi:type="xsd:double"&gt;-1.06455397719023&lt;/D&gt;&lt;/FQL&gt;&lt;FQL&gt;&lt;Q&gt;URTH^FMA_COS_DOWN("EPS","1M",+1,NOW,,,"PORTAGG","MEANR")&lt;/Q&gt;&lt;R&gt;1&lt;/R&gt;&lt;C&gt;1&lt;/C&gt;&lt;D xsi:type="xsd:double"&gt;544&lt;/D&gt;&lt;/FQL&gt;&lt;FQL&gt;&lt;Q&gt;EWW^SIZE(FG_CONSTITUENTS)&lt;/Q&gt;&lt;R&gt;1&lt;/R&gt;&lt;C&gt;1&lt;/C&gt;&lt;D xsi:type="xsd:long"&gt;45&lt;/D&gt;&lt;/FQL&gt;&lt;FQL&gt;&lt;Q&gt;EIDO^FMA_COS_UP("EPS","1M",+1,NOW,,,"PORTAGG","MEANR")&lt;/Q&gt;&lt;R&gt;1&lt;/R&gt;&lt;C&gt;1&lt;/C&gt;&lt;D xsi:type="xsd:double"&gt;16&lt;/D&gt;&lt;/FQL&gt;&lt;FQL&gt;&lt;Q&gt;EWM^FMA_RBICS_REV_CURRENT(30, LOC, "PORTAGG")&lt;/Q&gt;&lt;R&gt;1&lt;/R&gt;&lt;C&gt;1&lt;/C&gt;&lt;D xsi:type="xsd:double"&gt;43.6320406586124&lt;/D&gt;&lt;/FQL&gt;&lt;FQL&gt;&lt;Q&gt;EPU^FG_ROE(0)&lt;/Q&gt;&lt;R&gt;1&lt;/R&gt;&lt;C&gt;1&lt;/C&gt;&lt;D xsi:type="xsd:double"&gt;10.9484679541586&lt;/D&gt;&lt;/FQL&gt;&lt;FQL&gt;&lt;Q&gt;TRYMY10Y-FDS^FG_YIELD_NAME&lt;/Q&gt;&lt;R&gt;1&lt;/R&gt;&lt;C&gt;1&lt;/C&gt;&lt;D xsi:type="xsd:string"&gt;Treasury - Malaysia Benchmark Bond 10Y&lt;/D&gt;&lt;/FQL&gt;&lt;FQL&gt;&lt;Q&gt;REFTHREPO-FDS^PROPER_NAME(0,,,"SECURITY","NAME")&lt;/Q&gt;&lt;R&gt;1&lt;/R&gt;&lt;C&gt;1&lt;/C&gt;&lt;D xsi:type="xsd:string"&gt;Thailand Repo Rate - 1 Day&lt;/D&gt;&lt;/FQL&gt;&lt;FQL&gt;&lt;Q&gt;REFKRBASE-FDS^FG_YIELD(NOW,,,0)&lt;/Q&gt;&lt;R&gt;1&lt;/R&gt;&lt;C&gt;1&lt;/C&gt;&lt;D xsi:type="xsd:double"&gt;3.5&lt;/D&gt;&lt;/FQL&gt;&lt;FQL&gt;&lt;Q&gt;TRYPH10Y-FDS^PCTCHG(FG_YIELD(0,,,,"YTM"),FG_YIELD(-3AM,,,,"YTM"))&lt;/Q&gt;&lt;R&gt;1&lt;/R&gt;&lt;C&gt;1&lt;/C&gt;&lt;D xsi:type="xsd:double"&gt;-13.502985&lt;/D&gt;&lt;/FQL&gt;&lt;FQL&gt;&lt;Q&gt;EWY^FMA_DIV_YLD(NTMA,NOW,NOW,M,"PORTAGG","MEANR")&lt;/Q&gt;&lt;R&gt;1&lt;/R&gt;&lt;C&gt;1&lt;/C&gt;&lt;D xsi:type="xsd:double"&gt;2.36164814844772&lt;/D&gt;&lt;/FQL&gt;&lt;FQL&gt;&lt;Q&gt;EWM^FMA_DIV_YLD(NTMA,NOW,NOW,M,"PORTAGG","MEANR")&lt;/Q&gt;&lt;R&gt;1&lt;/R&gt;&lt;C&gt;1&lt;/C&gt;&lt;D xsi:type="xsd:double"&gt;4.05045383976338&lt;/D&gt;&lt;/FQL&gt;&lt;FQL&gt;&lt;Q&gt;EPHE^FG_FCF_YIELD_NTM(0)&lt;/Q&gt;&lt;R&gt;1&lt;/R&gt;&lt;C&gt;1&lt;/C&gt;&lt;D xsi:type="xsd:double"&gt;6.15240563014889&lt;/D&gt;&lt;/FQL&gt;&lt;FQL&gt;&lt;Q&gt;CNYA^FG_FCF_YIELD_NTM(0)&lt;/Q&gt;&lt;R&gt;1&lt;/R&gt;&lt;C&gt;1&lt;/C&gt;&lt;D xsi:type="xsd:double"&gt;5.30075268370784&lt;/D&gt;&lt;/FQL&gt;&lt;FQL&gt;&lt;Q&gt;EWM^FG_COMPANY_NAME&lt;/Q&gt;&lt;R&gt;1&lt;/R&gt;&lt;C&gt;1&lt;/C&gt;&lt;D xsi:type="xsd:string"&gt;iShares MSCI Malaysia ETF&lt;/D&gt;&lt;/FQL&gt;&lt;FQL&gt;&lt;Q&gt;EWW^FMA_ROE(NTMA,-20AY,NOW,FY,"PORTAGG","MEANR")&lt;/Q&gt;&lt;R&gt;20&lt;/R&gt;&lt;C&gt;1&lt;/C&gt;&lt;D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</t>
        </r>
      </text>
    </comment>
    <comment ref="A10" authorId="0" shapeId="0" xr:uid="{4944C897-E440-4CF6-8854-5499CA17E845}">
      <text>
        <r>
          <rPr>
            <b/>
            <sz val="9"/>
            <color indexed="81"/>
            <rFont val="Tahoma"/>
            <charset val="1"/>
          </rPr>
          <t>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xsi:type="xsd:double"&gt;12.1561921303081&lt;/D&gt;&lt;D xsi:type="xsd:double"&gt;11.8826113185115&lt;/D&gt;&lt;D xsi:type="xsd:double"&gt;13.7657830016044&lt;/D&gt;&lt;D xsi:type="xsd:double"&gt;13.3394699173982&lt;/D&gt;&lt;D xsi:type="xsd:double"&gt;13.7129718327555&lt;/D&gt;&lt;/FQL&gt;&lt;FQL&gt;&lt;Q&gt;TRYUS10Y-FDS^FG_YIELD(-10AY,0,Y,,"YTM")&lt;/Q&gt;&lt;R&gt;10&lt;/R&gt;&lt;C&gt;1&lt;/C&gt;&lt;D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xsi:type="xsd:double"&gt;3.8791&lt;/D&gt;&lt;/FQL&gt;&lt;FQL&gt;&lt;Q&gt;CAGDPY@CN^EE_ACTUAL_ANNUAL(MED,+1)&lt;/Q&gt;&lt;R&gt;1&lt;/R&gt;&lt;C&gt;1&lt;/C&gt;&lt;D xsi:type="xsd:double"&gt;1.3&lt;/D&gt;&lt;/FQL&gt;&lt;FQL&gt;&lt;Q&gt;CAGDPY@PH^EE_ACTUAL_ANNUAL(MED,+1)&lt;/Q&gt;&lt;R&gt;1&lt;/R&gt;&lt;C&gt;1&lt;/C&gt;&lt;D xsi:type="xsd:double"&gt;-2.4&lt;/D&gt;&lt;/FQL&gt;&lt;FQL&gt;&lt;Q&gt;CC_PE^FG_COMPANY_NAME&lt;/Q&gt;&lt;R&gt;1&lt;/R&gt;&lt;C&gt;1&lt;/C&gt;&lt;D xsi:type="xsd:string"&gt;Peru&lt;/D&gt;&lt;/FQL&gt;&lt;FQL&gt;&lt;Q&gt;USDAED^STD(FG_PRICE_CHANGE(0,-3AY,M))&lt;/Q&gt;&lt;R&gt;1&lt;/R&gt;&lt;C&gt;1&lt;/C&gt;&lt;D xsi:type="xsd:double"&gt;0.00874278501095947&lt;/D&gt;&lt;/FQL&gt;&lt;FQL&gt;&lt;Q&gt;USDTWD^STD(FG_PRICE_CHANGE(0,-3AY,M))&lt;/Q&gt;&lt;R&gt;1&lt;/R&gt;&lt;C&gt;1&lt;/C&gt;&lt;D xsi:type="xsd:double"&gt;1.77487695514047&lt;/D&gt;&lt;/FQL&gt;&lt;FQL&gt;&lt;Q&gt;USDIDR^FG_PRICE(0)&lt;/Q&gt;&lt;R&gt;1&lt;/R&gt;&lt;C&gt;1&lt;/C&gt;&lt;D xsi:type="xsd:double"&gt;15420&lt;/D&gt;&lt;/FQL&gt;&lt;FQL&gt;&lt;Q&gt;FC0000QA^FMA_EPS(NTMA,-20AY,0,CY,,"PORTAGG","MEANR")&lt;/Q&gt;&lt;R&gt;20&lt;/R&gt;&lt;C&gt;1&lt;/C&gt;&lt;D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xsi:type="xsd:double"&gt;9.61320801792281&lt;/D&gt;&lt;/FQL&gt;&lt;FQL&gt;&lt;Q&gt;SET-BKK^P_PRICE_RETURNS_PR('52W',2,-10AY,0,AM)&lt;/Q&gt;&lt;R&gt;121&lt;/R&gt;&lt;C&gt;1&lt;/C&gt;&lt;D xsi:type="xsd:double"&gt;9.872794&lt;/D&gt;&lt;D xsi:type="xsd:double"&gt;10.503268&lt;/D&gt;&lt;D xsi:type="xsd:double"&gt;15.224468&lt;/D&gt;&lt;D xsi:type="xsd:double"&gt;15.319824&lt;/D&gt;&lt;D xsi:type="xsd:double"&gt;23.957884&lt;/D&gt;&lt;D xsi:type="xsd:double"&gt;16.698647&lt;/D&gt;&lt;D xsi:type="xsd:double"&gt;10.410297&lt;/D&gt;&lt;D xsi:type="xsd:double"&gt;7.9013944&lt;/D&gt;&lt;D xsi:type="xsd:double"&gt;1.9137144&lt;/D&gt;&lt;D xsi:type="xsd:double"&gt;-0.24242997&lt;/D&gt;&lt;D xsi:type="xsd:double"&gt;-3.8768113&lt;/D&gt;&lt;D xsi:type="xsd:double"&gt;-12.618822&lt;/D&gt;&lt;D xsi:type="xsd:double"&gt;-14.230472&lt;/D&gt;&lt;D xsi:type="xsd:double"&gt;-10.547251&lt;/D&gt;&lt;D xsi:type="xsd:double"&gt;-15.926451&lt;/D&gt;&lt;D xsi:type="xsd:double"&gt;-13.998413&lt;/D&gt;&lt;D xsi:type="xsd:double"&gt;-19.392342&lt;/D&gt;&lt;D xsi:type="xsd:double"&gt;-11.742085&lt;/D&gt;&lt;D xsi:type="xsd:double"&gt;-8.184427&lt;/D&gt;&lt;D xsi:type="xsd:double"&gt;-8.440858&lt;/D&gt;&lt;D xsi:type="xsd:double"&gt;-3.079468&lt;/D&gt;&lt;D xsi:type="xsd:double"&gt;-3.9586604&lt;/D&gt;&lt;D xsi:type="xsd:double"&gt;4.53732&lt;/D&gt;&lt;D xsi:type="xsd:double"&gt;10.85869&lt;/D&gt;&lt;D xsi:type="xsd:double"&gt;10.73941&lt;/D&gt;&lt;D xsi:type="xsd:double"&gt;5.695796&lt;/D&gt;&lt;D xsi:type="xsd:double"&gt;12.110197&lt;/D&gt;&lt;D xsi:type="xsd:double"&gt;19.791615&lt;/D&gt;&lt;D xsi:type="xsd:double"&gt;22.541153&lt;/D&gt;&lt;D xsi:type="xsd:double"&gt;13.547886&lt;/D&gt;&lt;D xsi:type="xsd:double"&gt;12.860525&lt;/D&gt;&lt;D xsi:type="xsd:double"&gt;11.893093&lt;/D&gt;&lt;D xsi:type="xsd:double"&gt;10.079622&lt;/D&gt;&lt;D xsi:type="xsd:double"&gt;9.3024845&lt;/D&gt;&lt;D xsi:type="xsd:double"&gt;4.6952844&lt;/D&gt;&lt;D xsi:type="xsd:double"&gt;5.1120043&lt;/D&gt;&lt;D xsi:type="xsd:double"&gt;13.349295&lt;/D&gt;&lt;D xsi:type="xsd:double"&gt;13.95706&lt;/D&gt;&lt;D xsi:type="xsd:double"&gt;12.382471&lt;/D&gt;&lt;D xsi:type="xsd:double"&gt;15.268909&lt;/D&gt;&lt;D xsi:type="xsd:double"&gt;16.194105&lt;/D&gt;&lt;D xsi:type="xsd:double"&gt;15.417158&lt;/D&gt;&lt;D xsi:type="xsd:double"&gt;11.66327&lt;/D&gt;&lt;D xsi:type="xsd:double"&gt;14.4925&lt;/D&gt;&lt;D xsi:type="xsd:double"&gt;10.025525&lt;/D&gt;&lt;D xsi:type="xsd:double"&gt;2.9890895&lt;/D&gt;&lt;D xsi:type="xsd:double"&gt;8.480274&lt;/D&gt;&lt;D xsi:type="xsd:double"&gt;6.3512564&lt;/D&gt;&lt;D xsi:type="xsd:double"&gt;3.0763865&lt;/D&gt;&lt;D xsi:type="xsd:double"&gt;-1.1804283&lt;/D&gt;&lt;D xsi:type="xsd:double"&gt;-1.5909195&lt;/D&gt;&lt;D xsi:type="xsd:double"&gt;-12.285429&lt;/D&gt;&lt;D xsi:type="xsd:double"&gt;-9.936732&lt;/D&gt;&lt;D xsi:type="xsd:double"&gt;-10.310203&lt;/D&gt;&lt;D xsi:type="xsd:double"&gt;-6.581539&lt;/D&gt;&lt;D xsi:type="xsd:double"&gt;-6.240225&lt;/D&gt;&lt;D xsi:type="xsd:double"&gt;-6.1813474&lt;/D&gt;&lt;D xsi:type="xsd:double"&gt;6.878686&lt;/D&gt;&lt;D xsi:type="xsd:double"&gt;-1.3797522&lt;/D&gt;&lt;D xsi:type="xsd:double"&gt;-4.5874653&lt;/D&gt;&lt;D xsi:type="xsd:double"&gt;-7.5357676&lt;/D&gt;&lt;D xsi:type="xsd:double"&gt;-4.4994173&lt;/D&gt;&lt;D xsi:type="xsd:double"&gt;-6.276417&lt;/D&gt;&lt;D xsi:type="xsd:double"&gt;2.2396922&lt;/D&gt;&lt;D xsi:type="xsd:double"&gt;-9.406561&lt;/D&gt;&lt;D xsi:type="xsd:double"&gt;-16.230864&lt;/D&gt;&lt;D xsi:type="xsd:double"&gt;-30.940056&lt;/D&gt;&lt;D xsi:type="xsd:double"&gt;-22.22023&lt;/D&gt;&lt;D xsi:type="xsd:double"&gt;-15.185589&lt;/D&gt;&lt;D xsi:type="xsd:double"&gt;-21.066315&lt;/D&gt;&lt;D xsi:type="xsd:double"&gt;-21.575224&lt;/D&gt;&lt;D xsi:type="xsd:double"&gt;-20.112652&lt;/D&gt;&lt;D xsi:type="xsd:double"&gt;-23.30755&lt;/D&gt;&lt;D xsi:type="xsd:double"&gt;-23.308342&lt;/D&gt;&lt;D xsi:type="xsd:double"&gt;-8.248764&lt;/D&gt;&lt;D xsi:type="xsd:double"&gt;-8.259696&lt;/D&gt;&lt;D xsi:type="xsd:double"&gt;-0.95651746&lt;/D&gt;&lt;D xsi:type="xsd:double"&gt;12.245644&lt;/D&gt;&lt;D xsi:type="xsd:double"&gt;40.236496&lt;/D&gt;&lt;D xsi:type="xsd:double"&gt;21.62392&lt;/D&gt;&lt;D xsi:type="xsd:double"&gt;17.710197&lt;/D&gt;&lt;D xsi:type="xsd:double"&gt;14.871955&lt;/D&gt;&lt;D xsi:type="xsd:double"&gt;16.596663&lt;/D&gt;&lt;D xsi:type="xsd:double"&gt;25.792145&lt;/D&gt;&lt;D xsi:type="xsd:double"&gt;28.661669&lt;/D&gt;&lt;D xsi:type="xsd:double"&gt;31.980717&lt;/D&gt;&lt;D xsi:type="xsd:double"&gt;10.419798&lt;/D&gt;&lt;D xsi:type="xsd:double"&gt;14.369893&lt;/D&gt;&lt;D xsi:type="xsd:double"&gt;12.640465&lt;/D&gt;&lt;D xsi:type="xsd:double"&gt;9.89244&lt;/D&gt;&lt;D xsi:type="xsd:double"&gt;6.657183&lt;/D&gt;&lt;D xsi:type="xsd:double"&gt;4.3685675&lt;/D&gt;&lt;D xsi:type="xsd:double"&gt;1.862073&lt;/D&gt;&lt;D xsi:type="xsd:double"&gt;-1.3226628&lt;/D&gt;&lt;D xsi:type="xsd:double"&gt;3.5196066&lt;/D&gt;&lt;D xsi:type="xsd:double"&gt;-1.5536308&lt;/D&gt;&lt;D xsi:type="xsd:double"&gt;-2.9355168&lt;/D&gt;&lt;D xsi:type="xsd:double"&gt;0.84991455&lt;/D&gt;&lt;D xsi:type="xsd:double"&gt;3.1278253&lt;/D&gt;&lt;D xsi:type="xsd:double"&gt;1.2879848&lt;/D&gt;&lt;D xsi:type="xsd:double"&gt;1.1569381&lt;/D&gt;&lt;D xsi:type="xsd:double"&gt;-5.259186&lt;/D&gt;&lt;D xsi:type="xsd:double"&gt;-5.933076&lt;/D&gt;&lt;D xsi:type="xsd:double"&gt;-7.2015166&lt;/D&gt;&lt;D xsi:type="xsd:double"&gt;-7.068777&lt;/D&gt;&lt;D xsi:type="xsd:double"&gt;-4.185879&lt;/D&gt;&lt;D xsi:type="xsd:double"&gt;-4.121071&lt;/D&gt;&lt;D xsi:type="xsd:double"&gt;-3.726375&lt;/D&gt;&lt;D xsi:type="xsd:double"&gt;-7.108241&lt;/D&gt;&lt;D xsi:type="xsd:double"&gt;-12.663478&lt;/D&gt;&lt;D xsi:type="xsd:double"&gt;-16.265673&lt;/D&gt;&lt;D xsi:type="xsd:double"&gt;-14.851368&lt;/D&gt;&lt;D xsi:type="xsd:double"&gt;-17.740614&lt;/D&gt;&lt;D xsi:type="xsd:double"&gt;-15.59031&lt;/D&gt;&lt;D xsi:type="xsd:double"&gt;-14.039254&lt;/D&gt;&lt;D xsi:type="xsd:double"&gt;-10.655451&lt;/D&gt;&lt;D xsi:type="xsd:double"&gt;-12.251395&lt;/D&gt;&lt;D xsi:type="xsd:double"&gt;-14.078468&lt;/D&gt;&lt;D xsi:type="xsd:double"&gt;-15.300465&lt;/D&gt;&lt;D xsi:type="xsd:double"&gt;-12.610233&lt;/D&gt;&lt;D xsi:type="xsd:double"&gt;-0.31576753&lt;/D&gt;&lt;/FQL&gt;&lt;FQL&gt;&lt;Q&gt;MCHI^FMA_DIV_YLD(NTMA,-10AY,0,AM,"PORTAGG","MEANR")&lt;/Q&gt;&lt;R&gt;121&lt;/R&gt;&lt;C&gt;1&lt;/C&gt;&lt;D xsi:type="xsd:double"&gt;3.76535758800843&lt;/D&gt;&lt;D xsi:type="xsd:double"&gt;3.64673286970795&lt;/D&gt;&lt;D xsi:type="xsd:double"&gt;3.57670463354774&lt;/D&gt;&lt;D xsi:type="xsd:double"&gt;3.31423296218917&lt;/D&gt;&lt;D xsi:type="xsd:double"&gt;3.15072921465217&lt;/D&gt;&lt;D xsi:type="xsd:double"&gt;3.10128748146367&lt;/D&gt;&lt;D xsi:type="xsd:double"&gt;2.85589105893199&lt;/D&gt;&lt;D xsi:type="xsd:double"&gt;2.48935278507068&lt;/D&gt;&lt;D xsi:type="xsd:double"&gt;2.62353841030777&lt;/D&gt;&lt;D xsi:type="xsd:double"&gt;2.88602010857243&lt;/D&gt;&lt;D xsi:type="xsd:double"&gt;3.26535379950174&lt;/D&gt;&lt;D xsi:type="xsd:double"&gt;3.64903664939334&lt;/D&gt;&lt;D xsi:type="xsd:double"&gt;3.42172348471877&lt;/D&gt;&lt;D xsi:type="xsd:double"&gt;3.22594016695343&lt;/D&gt;&lt;D xsi:type="xsd:double"&gt;3.23183630885592&lt;/D&gt;&lt;D xsi:type="xsd:double"&gt;2.89559747592139&lt;/D&gt;&lt;D xsi:type="xsd:double"&gt;3.32858400194708&lt;/D&gt;&lt;D xsi:type="xsd:double"&gt;3.1509128786382&lt;/D&gt;&lt;D xsi:type="xsd:double"&gt;2.94787216929807&lt;/D&gt;&lt;D xsi:type="xsd:double"&gt;2.97235473322037&lt;/D&gt;&lt;D xsi:type="xsd:double"&gt;2.58891236986498&lt;/D&gt;&lt;D xsi:type="xsd:double"&gt;2.57807331184569&lt;/D&gt;&lt;D xsi:type="xsd:double"&gt;2.50298862136375&lt;/D&gt;&lt;D xsi:type="xsd:double"&gt;2.28187575263898&lt;/D&gt;&lt;D xsi:type="xsd:double"&gt;2.26013597192143&lt;/D&gt;&lt;D xsi:type="xsd:double"&gt;2.34531521685696&lt;/D&gt;&lt;D xsi:type="xsd:double"&gt;2.34255932866192&lt;/D&gt;&lt;D xsi:type="xsd:double"&gt;2.40074074110766&lt;/D&gt;&lt;D xsi:type="xsd:double"&gt;2.32632020133336&lt;/D&gt;&lt;D xsi:type="xsd:double"&gt;2.27858972222694&lt;/D&gt;&lt;D xsi:type="xsd:double"&gt;2.26525862125463&lt;/D&gt;&lt;D xsi:type="xsd:double"&gt;2.26541998853227&lt;/D&gt;&lt;D xsi:type="xsd:double"&gt;2.17502283249759&lt;/D&gt;&lt;D xsi:type="xsd:double"&gt;2.18307028709543&lt;/D&gt;&lt;D xsi:type="xsd:double"&gt;2.07039310650915&lt;/D&gt;&lt;D xsi:type="xsd:double"&gt;2.12140474426229&lt;/D&gt;&lt;D xsi:type="xsd:double"&gt;2.06526215702595&lt;/D&gt;&lt;D xsi:type="xsd:double"&gt;2.05250310158431&lt;/D&gt;&lt;D xsi:type="xsd:double"&gt;2.09298913781257&lt;/D&gt;&lt;D xsi:type="xsd:double"&gt;2.01727802321459&lt;/D&gt;&lt;D xsi:type="xsd:double"&gt;2.01334864346297&lt;/D&gt;&lt;D xsi:type="xsd:double"&gt;2.13712517925635&lt;/D&gt;&lt;D xsi:type="xsd:double"&gt;2.28855265164524&lt;/D&gt;&lt;D xsi:type="xsd:double"&gt;2.32103265233715&lt;/D&gt;&lt;D xsi:type="xsd:double"&gt;2.28342453407685&lt;/D&gt;&lt;D xsi:type="xsd:double"&gt;2.42337519272596&lt;/D&gt;&lt;D xsi:type="xsd:double"&gt;2.48700853514431&lt;/D&gt;&lt;D xsi:type="xsd:double"&gt;2.5464429282394&lt;/D&gt;&lt;D xsi:type="xsd:double"&gt;2.6529601633686&lt;/D&gt;&lt;D xsi:type="xsd:double"&gt;2.74163442441804&lt;/D&gt;&lt;D xsi:type="xsd:double"&gt;2.63516968458043&lt;/D&gt;&lt;D xsi:type="xsd:double"&gt;2.93389291654425&lt;/D&gt;&lt;D xsi:type="xsd:double"&gt;2.55642789506655&lt;/D&gt;&lt;D xsi:type="xsd:double"&gt;2.44808791466676&lt;/D&gt;&lt;D xsi:type="xsd:double"&gt;2.35035549675385&lt;/D&gt;&lt;D xsi:type="xsd:double"&gt;2.34482550172853&lt;/D&gt;&lt;D xsi:type="xsd:double"&gt;2.62791938338662&lt;/D&gt;&lt;D xsi:type="xsd:double"&gt;2.44792652019519&lt;/D&gt;&lt;D xsi:type="xsd:double"&gt;2.58882452563628&lt;/D&gt;&lt;D xsi:type="xsd:double"&gt;2.54534110048876&lt;/D&gt;&lt;D xsi:type="xsd:double"&gt;2.5495569311561&lt;/D&gt;&lt;D xsi:type="xsd:double"&gt;2.49357794483421&lt;/D&gt;&lt;D xsi:type="xsd:double"&gt;2.41645592959554&lt;/D&gt;&lt;D xsi:type="xsd:double"&gt;2.22459486313925&lt;/D&gt;&lt;D xsi:type="xsd:double"&gt;2.37778038384272&lt;/D&gt;&lt;D xsi:type="xsd:double"&gt;2.26876244873825&lt;/D&gt;&lt;D xsi:type="xsd:double"&gt;2.35878734612854&lt;/D&gt;&lt;D xsi:type="xsd:double"&gt;2.18030210684381&lt;/D&gt;&lt;D xsi:type="xsd:double"&gt;1.97253042484191&lt;/D&gt;&lt;D xsi:type="xsd:double"&gt;1.85806574561883&lt;/D&gt;&lt;D xsi:type="xsd:double"&gt;1.7820174208038&lt;/D&gt;&lt;D xsi:type="xsd:double"&gt;1.72903275979265&lt;/D&gt;&lt;D xsi:type="xsd:double"&gt;1.78950348891777&lt;/D&gt;&lt;D xsi:type="xsd:double"&gt;1.73033070956022&lt;/D&gt;&lt;D xsi:type="xsd:double"&gt;1.6744771427143&lt;/D&gt;&lt;D xsi:type="xsd:double"&gt;1.64312596964072&lt;/D&gt;&lt;D xsi:type="xsd:double"&gt;1.36377075439402&lt;/D&gt;&lt;D xsi:type="xsd:double"&gt;1.41064621343718&lt;/D&gt;&lt;D xsi:type="xsd:double"&gt;1.5560782000535&lt;/D&gt;&lt;D xsi:type="xsd:double"&gt;1.635503969256&lt;/D&gt;&lt;D xsi:type="xsd:double"&gt;1.61721281022834&lt;/D&gt;&lt;D xsi:type="xsd:double"&gt;1.63423218628407&lt;/D&gt;&lt;D xsi:type="xsd:double"&gt;1.85637004891449&lt;/D&gt;&lt;D xsi:type="xsd:double"&gt;1.84546890472582&lt;/D&gt;&lt;D xsi:type="xsd:double"&gt;1.97863666527197&lt;/D&gt;&lt;D xsi:type="xsd:double"&gt;1.97232503791732&lt;/D&gt;&lt;D xsi:type="xsd:double"&gt;2.143024469667&lt;/D&gt;&lt;D xsi:type="xsd:double"&gt;2.15409052209449&lt;/D&gt;&lt;D xsi:type="xsd:double"&gt;2.21306103053115&lt;/D&gt;&lt;D xsi:type="xsd:double"&gt;2.39480104838857&lt;/D&gt;&lt;D xsi:type="xsd:double"&gt;2.50993553398747&lt;/D&gt;&lt;D xsi:type="xsd:double"&gt;2.55388826450514&lt;/D&gt;&lt;D xsi:type="xsd:double"&gt;2.50678264514693&lt;/D&gt;&lt;D xsi:type="xsd:double"&gt;2.32656893360326&lt;/D&gt;&lt;D xsi:type="xsd:double"&gt;2.60323246158285&lt;/D&gt;&lt;D xsi:type="xsd:double"&gt;2.53621707192493&lt;/D&gt;&lt;D xsi:type="xsd:double"&gt;2.81169697841204&lt;/D&gt;&lt;D xsi:type="xsd:double"&gt;3.05885600786686&lt;/D&gt;&lt;D xsi:type="xsd:double"&gt;2.52900359135445&lt;/D&gt;&lt;D xsi:type="xsd:double"&gt;2.41500935935738&lt;/D&gt;&lt;D xsi:type="xsd:double"&gt;2.24827825857155&lt;/D&gt;&lt;D xsi:type="xsd:double"&gt;2.33374109322389&lt;/D&gt;&lt;D xsi:type="xsd:double"&gt;2.39144733157713&lt;/D&gt;&lt;D xsi:type="xsd:double"&gt;2.55547694948649&lt;/D&gt;&lt;D xsi:type="xsd:double"&gt;2.555027238115&lt;/D&gt;&lt;D xsi:type="xsd:double"&gt;2.50001687164225&lt;/D&gt;&lt;D xsi:type="xsd:double"&gt;2.36687170022623&lt;/D&gt;&lt;D xsi:type="xsd:double"&gt;2.45083597814619&lt;/D&gt;&lt;D xsi:type="xsd:double"&gt;2.61722192615006&lt;/D&gt;&lt;D xsi:type="xsd:double"&gt;2.58174064540882&lt;/D&gt;&lt;D xsi:type="xsd:double"&gt;2.67476257042819&lt;/D&gt;&lt;D xsi:type="xsd:double"&gt;2.70438463952553&lt;/D&gt;&lt;D xsi:type="xsd:double"&gt;2.9821782449087&lt;/D&gt;&lt;D xsi:type="xsd:double"&gt;2.87051899472767&lt;/D&gt;&lt;D xsi:type="xsd:double"&gt;3.00719462053755&lt;/D&gt;&lt;D xsi:type="xsd:double"&gt;2.75090044877896&lt;/D&gt;&lt;D xsi:type="xsd:double"&gt;2.81013421045851&lt;/D&gt;&lt;D xsi:type="xsd:double"&gt;2.89198364494336&lt;/D&gt;&lt;D xsi:type="xsd:double"&gt;3.10362086496108&lt;/D&gt;&lt;D xsi:type="xsd:double"&gt;3.08429152409914&lt;/D&gt;&lt;D xsi:type="xsd:double"&gt;2.50805570614412&lt;/D&gt;&lt;/FQL&gt;&lt;FQL&gt;&lt;Q&gt;QAT^FMA_PE(LTMA,-10AY,0,AM,"PORTAGG","MEANR")&lt;/Q&gt;&lt;R&gt;121&lt;/R&gt;&lt;C&gt;1&lt;/C&gt;&lt;D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xsi:type="xsd:double"&gt;15.0868993496923&lt;/D&gt;&lt;D xsi:type="xsd:double"&gt;15.0373267851897&lt;/D&gt;&lt;D xsi:type="xsd:double"&gt;15.0511097505286&lt;/D&gt;&lt;D xsi:type="xsd:double"&gt;14.8088339011439&lt;/D&gt;&lt;D xsi:type="xsd:double"&gt;14.8462279642371&lt;/D&gt;&lt;D xsi:type="xsd:double"&gt;14.7367213077482&lt;/D&gt;&lt;D xsi:type="xsd:double"&gt;14.5938749044472&lt;/D&gt;&lt;D xsi:type="xsd:double"&gt;14.4678402245811&lt;/D&gt;&lt;D xsi:type="xsd:double"&gt;13.9467530169453&lt;/D&gt;&lt;D xsi:type="xsd:double"&gt;13.9390469471764&lt;/D&gt;&lt;D xsi:type="xsd:double"&gt;13.8099863861069&lt;/D&gt;&lt;D xsi:type="xsd:double"&gt;12.4651359571295&lt;/D&gt;&lt;D xsi:type="xsd:double"&gt;12.122573663015&lt;/D&gt;&lt;D xsi:type="xsd:double"&gt;11.3594136327427&lt;/D&gt;&lt;D xsi:type="xsd:double"&gt;12.0161168932738&lt;/D&gt;&lt;D xsi:type="xsd:double"&gt;12.1516004488679&lt;/D&gt;&lt;D xsi:type="xsd:double"&gt;12.1867869232247&lt;/D&gt;&lt;D xsi:type="xsd:double"&gt;12.0306183500095&lt;/D&gt;&lt;D xsi:type="xsd:double"&gt;12.2658825618133&lt;/D&gt;&lt;D xsi:type="xsd:double"&gt;12.6853136658452&lt;/D&gt;&lt;D xsi:type="xsd:double"&gt;13.3053330891411&lt;/D&gt;&lt;D xsi:type="xsd:double"&gt;13.128053316156&lt;/D&gt;&lt;D xsi:type="xsd:double"&gt;13.2262503898371&lt;/D&gt;&lt;D xsi:type="xsd:double"&gt;13.3075006072164&lt;/D&gt;&lt;D xsi:type="xsd:double"&gt;14.7226333650086&lt;/D&gt;&lt;D xsi:type="xsd:double"&gt;14.492872725022&lt;/D&gt;&lt;D xsi:type="xsd:double"&gt;14.8969939638941&lt;/D&gt;&lt;D xsi:type="xsd:double"&gt;14.6276687114081&lt;/D&gt;&lt;D xsi:type="xsd:double"&gt;14.5722382058102&lt;/D&gt;&lt;D xsi:type="xsd:double"&gt;14.5644103141896&lt;/D&gt;&lt;D xsi:type="xsd:double"&gt;13.8767064193012&lt;/D&gt;&lt;D xsi:type="xsd:double"&gt;14.1147591660682&lt;/D&gt;&lt;D xsi:type="xsd:double"&gt;13.4658536551579&lt;/D&gt;&lt;D xsi:type="xsd:double"&gt;12.6877542895745&lt;/D&gt;&lt;D xsi:type="xsd:double"&gt;12.8407979461341&lt;/D&gt;&lt;D xsi:type="xsd:double"&gt;12.0006351710433&lt;/D&gt;&lt;D xsi:type="xsd:double"&gt;13.4112295113125&lt;/D&gt;&lt;D xsi:type="xsd:double"&gt;13.3987012280626&lt;/D&gt;&lt;D xsi:type="xsd:double"&gt;12.8150291361151&lt;/D&gt;&lt;D xsi:type="xsd:double"&gt;12.7056846108485&lt;/D&gt;&lt;D xsi:type="xsd:double"&gt;12.5728163714949&lt;/D&gt;&lt;D xsi:type="xsd:double"&gt;12.5014162799138&lt;/D&gt;&lt;D xsi:type="xsd:double"&gt;12.5456473599829&lt;/D&gt;&lt;D xsi:type="xsd:double"&gt;13.0464221640279&lt;/D&gt;&lt;D xsi:type="xsd:double"&gt;13.271504954388&lt;/D&gt;&lt;D xsi:type="xsd:double"&gt;13.2322813253665&lt;/D&gt;&lt;D xsi:type="xsd:double"&gt;13.8228791156888&lt;/D&gt;&lt;D xsi:type="xsd:double"&gt;14.1249083124588&lt;/D&gt;&lt;D xsi:type="xsd:double"&gt;14.108311853172&lt;/D&gt;&lt;D xsi:type="xsd:double"&gt;14.5058196654411&lt;/D&gt;&lt;D xsi:type="xsd:double"&gt;13.6249059234581&lt;/D&gt;&lt;D xsi:type="xsd:double"&gt;13.5560394185448&lt;/D&gt;&lt;D xsi:type="xsd:double"&gt;13.7351751540794&lt;/D&gt;&lt;D xsi:type="xsd:double"&gt;13.6018813106345&lt;/D&gt;&lt;D xsi:type="xsd:double"&gt;13.9057295783443&lt;/D&gt;&lt;D xsi:type="xsd:double"&gt;13.84884556096&lt;/D&gt;&lt;D xsi:type="xsd:double"&gt;13.8214830506605&lt;/D&gt;&lt;D xsi:type="xsd:double"&gt;14.0629695390344&lt;/D&gt;&lt;D xsi:type="xsd:double"&gt;14.04291370575&lt;/D&gt;&lt;D xsi:type="xsd:double"&gt;14.0042570579642&lt;/D&gt;&lt;D xsi:type="xsd:double"&gt;14.7681545796229&lt;/D&gt;&lt;D xsi:type="xsd:double"&gt;14.7390183577214&lt;/D&gt;&lt;D xsi:type="xsd:double"&gt;13.8220241256569&lt;/D&gt;&lt;D xsi:type="xsd:double"&gt;13.5269483169538&lt;/D&gt;&lt;D xsi:type="xsd:double"&gt;14.0513231033397&lt;/D&gt;&lt;D xsi:type="xsd:double"&gt;14.5336114514709&lt;/D&gt;&lt;D xsi:type="xsd:double"&gt;15.0766683615081&lt;/D&gt;&lt;D xsi:type="xsd:double"&gt;15.7674089969645&lt;/D&gt;&lt;D xsi:type="xsd:double"&gt;16.045137199782&lt;/D&gt;&lt;D xsi:type="xsd:double"&gt;16.3099514559044&lt;/D&gt;&lt;D xsi:type="xsd:double"&gt;16.6658308715504&lt;/D&gt;&lt;D xsi:type="xsd:double"&gt;17.8956193056717&lt;/D&gt;&lt;D xsi:type="xsd:double"&gt;17.3261901763302&lt;/D&gt;&lt;D xsi:type="xsd:double"&gt;17.1469984239408&lt;/D&gt;&lt;D xsi:type="xsd:double"&gt;16.8569076713851&lt;/D&gt;&lt;D xsi:type="xsd:double"&gt;16.7216793409227&lt;/D&gt;&lt;D xsi:type="xsd:double"&gt;16.5471869834047&lt;/D&gt;&lt;D xsi:type="xsd:double"&gt;16.2124515062143&lt;/D&gt;&lt;D xsi:type="xsd:double"&gt;15.9284226717647&lt;/D&gt;&lt;D xsi:type="xsd:double"&gt;15.5122968543653&lt;/D&gt;&lt;D xsi:type="xsd:double"&gt;15.4972314454248&lt;/D&gt;&lt;D xsi:type="xsd:double"&gt;15.2958570478325&lt;/D&gt;&lt;D xsi:type="xsd:double"&gt;15.7109910935884&lt;/D&gt;&lt;D xsi:type="xsd:double"&gt;15.0947764931237&lt;/D&gt;&lt;D xsi:type="xsd:double"&gt;14.8852550851793&lt;/D&gt;&lt;D xsi:type="xsd:double"&gt;15.8257685666059&lt;/D&gt;&lt;D xsi:type="xsd:double"&gt;16.3309942354208&lt;/D&gt;&lt;D xsi:type="xsd:double"&gt;16.1193338717566&lt;/D&gt;&lt;D xsi:type="xsd:double"&gt;15.8476435595452&lt;/D&gt;&lt;D xsi:type="xsd:double"&gt;15.1336595485931&lt;/D&gt;&lt;D xsi:type="xsd:double"&gt;14.7195085338287&lt;/D&gt;&lt;D xsi:type="xsd:double"&gt;15.2789568877886&lt;/D&gt;&lt;D xsi:type="xsd:double"&gt;14.7265155565681&lt;/D&gt;&lt;D xsi:type="xsd:double"&gt;14.220456646644&lt;/D&gt;&lt;D xsi:type="xsd:double"&gt;13.7864712247816&lt;/D&gt;&lt;D xsi:type="xsd:double"&gt;13.5811018033019&lt;/D&gt;&lt;D xsi:type="xsd:double"&gt;12.2374447331611&lt;/D&gt;&lt;D xsi:type="xsd:double"&gt;12.063658904513&lt;/D&gt;&lt;D xsi:type="xsd:double"&gt;11.8114251363057&lt;/D&gt;&lt;D xsi:type="xsd:double"&gt;11.7631282265004&lt;/D&gt;&lt;D xsi:type="xsd:double"&gt;11.7559240895249&lt;/D&gt;&lt;D xsi:type="xsd:double"&gt;11.701850849639&lt;/D&gt;&lt;D xsi:type="xsd:double"&gt;11.748141738216&lt;/D&gt;&lt;D xsi:type="xsd:double"&gt;12.2360866638743&lt;/D&gt;&lt;D xsi:type="xsd:double"&gt;11.7236214638997&lt;/D&gt;&lt;D xsi:type="xsd:double"&gt;11.5895085760766&lt;/D&gt;&lt;D xsi:type="xsd:double"&gt;11.2169161883632&lt;/D&gt;&lt;D xsi:type="xsd:double"&gt;11.4331973544027&lt;/D&gt;&lt;D xsi:type="xsd:double"&gt;11.7250280465909&lt;/D&gt;&lt;D xsi:type="xsd:double"&gt;11.2152422093296&lt;/D&gt;&lt;D xsi:type="xsd:double"&gt;11.5211948768625&lt;/D&gt;&lt;D xsi:type="xsd:double"&gt;11.2480249223377&lt;/D&gt;&lt;D xsi:type="xsd:double"&gt;11.0983909645211&lt;/D&gt;&lt;D xsi:type="xsd:double"&gt;10.8468969874572&lt;/D&gt;&lt;D xsi:type="xsd:double"&gt;11.0396808835582&lt;/D&gt;&lt;D xsi:type="xsd:double"&gt;11.0922561397034&lt;/D&gt;&lt;D xsi:type="xsd:double"&gt;11.3102199878434&lt;/D&gt;&lt;D xsi:type="xsd:double"&gt;11.6051107253247&lt;/D&gt;&lt;/FQL&gt;&lt;FQL&gt;&lt;Q&gt;DDR3512M-FDS^FG_PRICE_CHANGE(0,-1AM)&lt;/Q&gt;&lt;R&gt;1&lt;/R&gt;&lt;C&gt;1&lt;/C&gt;&lt;D xsi:type="xsd:double"&gt;-1.55555433582376&lt;/D&gt;&lt;/FQL&gt;&lt;FQL&gt;&lt;Q&gt;NI-FDS^FG_PRICE_CHANGE(0,-1AY)&lt;/Q&gt;&lt;R&gt;1&lt;/R&gt;&lt;C&gt;1&lt;/C&gt;&lt;D xsi:type="xsd:double"&gt;-2.63515349089921&lt;/D&gt;&lt;/FQL&gt;&lt;FQL&gt;&lt;Q&gt;W-FDS^FG_PRICE(0)/MAX(FG_PRICE(0,-1AY))&lt;/Q&gt;&lt;R&gt;1&lt;/R&gt;&lt;C&gt;1&lt;/C&gt;&lt;D xsi:type="xsd:double"&gt;0.861835058907533&lt;/D&gt;&lt;/FQL&gt;&lt;FQL&gt;&lt;Q&gt;FC0000TW^FG_PRICE(0)&lt;/Q&gt;&lt;R&gt;1&lt;/R&gt;&lt;C&gt;1&lt;/C&gt;&lt;D xsi:type="xsd:double"&gt;380.21518&lt;/D&gt;&lt;/FQL&gt;&lt;FQL&gt;&lt;Q&gt;TUR^FG_PRICE_MAVG(0,,,,30)&lt;/Q&gt;&lt;R&gt;1&lt;/R&gt;&lt;C&gt;1&lt;/C&gt;&lt;D xsi:type="xsd:double"&gt;36.636665&lt;/D&gt;&lt;/FQL&gt;&lt;FQL&gt;&lt;Q&gt;GREK^FG_PRICE(0)&lt;/Q&gt;&lt;R&gt;1&lt;/R&gt;&lt;C&gt;1&lt;/C&gt;&lt;D xsi:type="xsd:double"&gt;41.6888&lt;/D&gt;&lt;/FQL&gt;&lt;FQL&gt;&lt;Q&gt;EWM^FG_PRICE_MAVG(0,,,,60)&lt;/Q&gt;&lt;R&gt;1&lt;/R&gt;&lt;C&gt;1&lt;/C&gt;&lt;D xsi:type="xsd:double"&gt;24.886667&lt;/D&gt;&lt;/FQL&gt;&lt;FQL&gt;&lt;Q&gt;VNM^PERCENT_CHANGE(FMA_EPS(+1,0,,,,"PORTAGG","MEAN"),FMA_EPS(+1,-3AM,,,,"PORTAGG","MEAN"))&lt;/Q&gt;&lt;R&gt;1&lt;/R&gt;&lt;C&gt;1&lt;/C&gt;&lt;D xsi:type="xsd:double"&gt;7.68323177313637&lt;/D&gt;&lt;/FQL&gt;&lt;FQL&gt;&lt;Q&gt;SET-BKK^P_PRICE(0)/P_PRICE_HIGH_PR(0,,,,,,"PRICE","INTRA","52W")&lt;/Q&gt;&lt;R&gt;1&lt;/R&gt;&lt;C&gt;1&lt;/C&gt;&lt;D xsi:type="xsd:double"&gt;0.98032194&lt;/D&gt;&lt;/FQL&gt;&lt;FQL&gt;&lt;Q&gt;EWY^FG_TOTAL_RETURNC(0,-6AM)&lt;/Q&gt;&lt;R&gt;1&lt;/R&gt;&lt;C&gt;1&lt;/C&gt;&lt;D xsi:type="xsd:double"&gt;-5.7142854&lt;/D&gt;&lt;/FQL&gt;&lt;FQL&gt;&lt;Q&gt;EIDO^FG_TOTAL_RETURNC(0,-1AM)&lt;/Q&gt;&lt;R&gt;1&lt;/R&gt;&lt;C&gt;1&lt;/C&gt;&lt;D xsi:type="xsd:double"&gt;2.1769285&lt;/D&gt;&lt;/FQL&gt;&lt;FQL&gt;&lt;Q&gt;SET-BKK^FMA_COS_UP("EPS","1M",+1,NOW,,,"PORTAGG","MEANR")&lt;/Q&gt;&lt;R&gt;1&lt;/R&gt;&lt;C&gt;1&lt;/C&gt;&lt;D xsi:type="xsd:double"&gt;42&lt;/D&gt;&lt;/FQL&gt;&lt;FQL&gt;&lt;Q&gt;REFIDRREPO-FDS^PROPER_NAME(0,,,"SECURITY","NAME")&lt;/Q&gt;&lt;R&gt;1&lt;/R&gt;&lt;C&gt;1&lt;/C&gt;&lt;D xsi:type="xsd:string"&gt;Indonesia BI (Reverse) Repo Rate - 7 Day&lt;/D&gt;&lt;/FQL&gt;&lt;FQL&gt;&lt;Q&gt;TRYIN10Y-FDS^PCTCHG(FG_YIELD(0,,,,"YTM"),FG_YIELD(-3AM,,,,"YTM"))&lt;/Q&gt;&lt;R&gt;1&lt;/R&gt;&lt;C&gt;1&lt;/C&gt;&lt;D xsi:type="xsd:double"&gt;-4.0363216&lt;/D&gt;&lt;/FQL&gt;&lt;FQL&gt;&lt;Q&gt;TRYCN10Y-FDS^FG_YIELD(0,,,,"YTM")&lt;/Q&gt;&lt;R&gt;1&lt;/R&gt;&lt;C&gt;1&lt;/C&gt;&lt;D xsi:type="xsd:double"&gt;2.1912&lt;/D&gt;&lt;/FQL&gt;&lt;FQL&gt;&lt;Q&gt;CC_KR^IMF_IFS_RCPI_Q(0)&lt;/Q&gt;&lt;R&gt;1&lt;/R&gt;&lt;C&gt;1&lt;/C&gt;&lt;D xsi:type="xsd:double"&gt;2.6691833&lt;/D&gt;&lt;/FQL&gt;&lt;FQL&gt;&lt;Q&gt;UAE^FMA_PE(NTMA,0,,,"PORTAGG","MEANR")&lt;/Q&gt;&lt;R&gt;1&lt;/R&gt;&lt;C&gt;1&lt;/C&gt;&lt;D xsi:type="xsd:double"&gt;9.61592915992619&lt;/D&gt;&lt;/FQL&gt;&lt;FQL&gt;&lt;Q&gt;QAT^FMA_PE(NTMA,0,,,"PORTAGG","MEANR")&lt;/Q&gt;&lt;R&gt;1&lt;/R&gt;&lt;C&gt;1&lt;/C&gt;&lt;D xsi:type="xsd:double"&gt;11.0241933604133&lt;/D&gt;&lt;/FQL&gt;&lt;FQL&gt;&lt;Q&gt;GREK^FMA_DIV_YLD(NTMA,NOW,NOW,M,"PORTAGG","MEANR")&lt;/Q&gt;&lt;R&gt;1&lt;/R&gt;&lt;C&gt;1&lt;/C&gt;&lt;D xsi:type="xsd:double"&gt;6.48806080840855&lt;/D&gt;&lt;/FQL&gt;&lt;FQL&gt;&lt;Q&gt;TRYDE10Y-FDS^FG_YIELD(-10AY,0,Y,,"YTM")&lt;/Q&gt;&lt;R&gt;10&lt;/R&gt;&lt;C&gt;1&lt;/C&gt;&lt;D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xsi:type="xsd:double"&gt;2.004&lt;/D&gt;&lt;/FQL&gt;&lt;FQL&gt;&lt;Q&gt;USDQAR^STD(FG_PRICE_CHANGE(0,-3AY,M))&lt;/Q&gt;&lt;R&gt;1&lt;/R&gt;&lt;C&gt;1&lt;/C&gt;&lt;D xsi:type="xsd:double"&gt;0.00998265294793277&lt;/D&gt;&lt;/FQL&gt;&lt;FQL&gt;&lt;Q&gt;USDINR^FG_PRICE(0)&lt;/Q&gt;&lt;R&gt;1&lt;/R&gt;&lt;C&gt;1&lt;/C&gt;&lt;D xsi:type="xsd:double"&gt;83.96875&lt;/D&gt;&lt;/FQL&gt;&lt;FQL&gt;&lt;Q&gt;USDBRL^FG_PRICE_CHANGE(0,-3AM)&lt;/Q&gt;&lt;R&gt;1&lt;/R&gt;&lt;C&gt;1&lt;/C&gt;&lt;D xsi:type="xsd:double"&gt;-1.4695108&lt;/D&gt;&lt;/FQL&gt;&lt;FQL&gt;&lt;Q&gt;USDTWD^FG_PRICE_CHANGE(0,-6AM)&lt;/Q&gt;&lt;R&gt;1&lt;/R&gt;&lt;C&gt;1&lt;/C&gt;&lt;D xsi:type="xsd:double"&gt;-0.69672465&lt;/D&gt;&lt;/FQL&gt;&lt;FQL&gt;&lt;Q&gt;USDPLN^STD(FG_PRICE_CHANGE(0,-1AY,AM))&lt;/Q&gt;&lt;R&gt;1&lt;/R&gt;&lt;C&gt;1&lt;/C&gt;&lt;D xsi:type="xsd:double"&gt;2.98953262543513&lt;/D&gt;&lt;/FQL&gt;&lt;FQL&gt;&lt;Q&gt;QAT^FG_TOTAL_RETURNC(-10AY,0,AM)&lt;/Q&gt;&lt;R&gt;121&lt;/R&gt;&lt;C&gt;1&lt;/C&gt;&lt;D xsi:type="xsd:double"&gt;2.6073575&lt;/D&gt;&lt;D xsi:type="xsd:double"&gt;-2.1861017&lt;/D&gt;&lt;D xsi:type="xsd:double"&gt;-7.545364&lt;/D&gt;&lt;D xsi:type="xsd:double"&gt;-3.0991733&lt;/D&gt;&lt;D xsi:type="xsd:double"&gt;2.1322012&lt;/D&gt;&lt;D xsi:type="xsd:double"&gt;1.0597706&lt;/D&gt;&lt;D xsi:type="xsd:double"&gt;-2.7317464&lt;/D&gt;&lt;D xsi:type="xsd:double"&gt;2.0906448&lt;/D&gt;&lt;D xsi:type="xsd:double"&gt;-1.3860881&lt;/D&gt;&lt;D xsi:type="xsd:double"&gt;-0.39518476&lt;/D&gt;&lt;D xsi:type="xsd:double"&gt;-4.3265104&lt;/D&gt;&lt;D xsi:type="xsd:double"&gt;-2.8702617&lt;/D&gt;&lt;D xsi:type="xsd:double"&gt;2.9787302&lt;/D&gt;&lt;D xsi:type="xsd:double"&gt;-1.7447233&lt;/D&gt;&lt;D xsi:type="xsd:double"&gt;-11.214953&lt;/D&gt;&lt;D xsi:type="xsd:double"&gt;0.40590763&lt;/D&gt;&lt;D xsi:type="xsd:double"&gt;-6.3204823&lt;/D&gt;&lt;D xsi:type="xsd:double"&gt;6.6069484&lt;/D&gt;&lt;D xsi:type="xsd:double"&gt;4.0178537&lt;/D&gt;&lt;D xsi:type="xsd:double"&gt;-2.8023243&lt;/D&gt;&lt;D xsi:type="xsd:double"&gt;-5.4545403&lt;/D&gt;&lt;D xsi:type="xsd:double"&gt;2.790463&lt;/D&gt;&lt;D xsi:type="xsd:double"&gt;7.7328086&lt;/D&gt;&lt;D xsi:type="xsd:double"&gt;2.8042197&lt;/D&gt;&lt;D xsi:type="xsd:double"&gt;-4.2542577&lt;/D&gt;&lt;D xsi:type="xsd:double"&gt;-3.3455253&lt;/D&gt;&lt;D xsi:type="xsd:double"&gt;-2.217412&lt;/D&gt;&lt;D xsi:type="xsd:double"&gt;7.024336&lt;/D&gt;&lt;D xsi:type="xsd:double"&gt;0.103366375&lt;/D&gt;&lt;D xsi:type="xsd:double"&gt;2.0650506&lt;/D&gt;&lt;D xsi:type="xsd:double"&gt;-2.2255957&lt;/D&gt;&lt;D xsi:type="xsd:double"&gt;-2.6383877&lt;/D&gt;&lt;D xsi:type="xsd:double"&gt;-0.77046156&lt;/D&gt;&lt;D xsi:type="xsd:double"&gt;-9.193813&lt;/D&gt;&lt;D xsi:type="xsd:double"&gt;7.730067&lt;/D&gt;&lt;D xsi:type="xsd:double"&gt;-6.605923&lt;/D&gt;&lt;D xsi:type="xsd:double"&gt;-4.4512153&lt;/D&gt;&lt;D xsi:type="xsd:double"&gt;-4.148054&lt;/D&gt;&lt;D xsi:type="xsd:double"&gt;-7.656461&lt;/D&gt;&lt;D xsi:type="xsd:double"&gt;17.958618&lt;/D&gt;&lt;D xsi:type="xsd:double"&gt;0.8557439&lt;/D&gt;&lt;D xsi:type="xsd:double"&gt;-4.303032&lt;/D&gt;&lt;D xsi:type="xsd:double"&gt;5.76694&lt;/D&gt;&lt;D xsi:type="xsd:double"&gt;-1.5604198&lt;/D&gt;&lt;D xsi:type="xsd:double"&gt;4.6836853&lt;/D&gt;&lt;D xsi:type="xsd:double"&gt;0.45841932&lt;/D&gt;&lt;D xsi:type="xsd:double"&gt;9.991527&lt;/D&gt;&lt;D xsi:type="xsd:double"&gt;-1.0586739&lt;/D&gt;&lt;D xsi:type="xsd:double"&gt;-1.6111135&lt;/D&gt;&lt;D xsi:type="xsd:double"&gt;4.68663&lt;/D&gt;&lt;D xsi:type="xsd:double"&gt;3.1013966&lt;/D&gt;&lt;D xsi:type="xsd:double"&gt;-3.1253576&lt;/D&gt;&lt;D xsi:type="xsd:double"&gt;4.7831535&lt;/D&gt;&lt;D xsi:type="xsd:double"&gt;-5.290943&lt;/D&gt;&lt;D xsi:type="xsd:double"&gt;0.6297946&lt;/D&gt;&lt;D xsi:type="xsd:double"&gt;3.891158&lt;/D&gt;&lt;D xsi:type="xsd:double"&gt;-3.8239896&lt;/D&gt;&lt;D xsi:type="xsd:double"&gt;2.9717088&lt;/D&gt;&lt;D xsi:type="xsd:double"&gt;-4.932058&lt;/D&gt;&lt;D xsi:type="xsd:double"&gt;-0.34523606&lt;/D&gt;&lt;D xsi:type="xsd:double"&gt;1.737988&lt;/D&gt;&lt;D xsi:type="xsd:double"&gt;1.4752269&lt;/D&gt;&lt;D xsi:type="xsd:double"&gt;-1.6806781&lt;/D&gt;&lt;D xsi:type="xsd:double"&gt;2.5396109&lt;/D&gt;&lt;D xsi:type="xsd:double"&gt;-1.938808&lt;/D&gt;&lt;D xsi:type="xsd:double"&gt;-9.672004&lt;/D&gt;&lt;D xsi:type="xsd:double"&gt;-5.4385185&lt;/D&gt;&lt;D xsi:type="xsd:double"&gt;4.506707&lt;/D&gt;&lt;D xsi:type="xsd:double"&gt;5.3807616&lt;/D&gt;&lt;D xsi:type="xsd:double"&gt;1.5406847&lt;/D&gt;&lt;D xsi:type="xsd:double"&gt;2.6913643&lt;/D&gt;&lt;D xsi:type="xsd:double"&gt;3.7500024&lt;/D&gt;&lt;D xsi:type="xsd:double"&gt;2.1227717&lt;/D&gt;&lt;D xsi:type="xsd:double"&gt;-3.7359476&lt;/D&gt;&lt;D xsi:type="xsd:double"&gt;7.966149&lt;/D&gt;&lt;D xsi:type="xsd:double"&gt;-0.27026534&lt;/D&gt;&lt;D xsi:type="xsd:double"&gt;0.5962014&lt;/D&gt;&lt;D xsi:type="xsd:double"&gt;-4.040951&lt;/D&gt;&lt;D xsi:type="xsd:double"&gt;7.1308255&lt;/D&gt;&lt;D xsi:type="xsd:double"&gt;3.3280969&lt;/D&gt;&lt;D xsi:type="xsd:double"&gt;-1.5977681&lt;/D&gt;&lt;D xsi:type="xsd:double"&gt;0.22572279&lt;/D&gt;&lt;D xsi:type="xsd:double"&gt;-0.052577257&lt;/D&gt;&lt;D xsi:type="xsd:double"&gt;3.5244584&lt;/D&gt;&lt;D xsi:type="xsd:double"&gt;3.0487776&lt;/D&gt;&lt;D xsi:type="xsd:double"&gt;3.1064987&lt;/D&gt;&lt;D xsi:type="xsd:double"&gt;-2.1042585&lt;/D&gt;&lt;D xsi:type="xsd:double"&gt;-1.1315227&lt;/D&gt;&lt;D xsi:type="xsd:double"&gt;11.347866&lt;/D&gt;&lt;D xsi:type="xsd:double"&gt;6.4672947&lt;/D&gt;&lt;D xsi:type="xsd:double"&gt;0.5718231&lt;/D&gt;&lt;D xsi:type="xsd:double"&gt;-0.62344074&lt;/D&gt;&lt;D xsi:type="xsd:double"&gt;-4.7678766&lt;/D&gt;&lt;D xsi:type="xsd:double"&gt;-5.1761208&lt;/D&gt;&lt;D xsi:type="xsd:double"&gt;7.570672&lt;/D&gt;&lt;D xsi:type="xsd:double"&gt;-0.97995996&lt;/D&gt;&lt;D xsi:type="xsd:double"&gt;-3.5087645&lt;/D&gt;&lt;D xsi:type="xsd:double"&gt;-1.8648088&lt;/D&gt;&lt;D xsi:type="xsd:double"&gt;-3.1829&lt;/D&gt;&lt;D xsi:type="xsd:double"&gt;-8.004749&lt;/D&gt;&lt;D xsi:type="xsd:double"&gt;-1.8786848&lt;/D&gt;&lt;D xsi:type="xsd:double"&gt;0.9299755&lt;/D&gt;&lt;D xsi:type="xsd:double"&gt;-1.6260207&lt;/D&gt;&lt;D xsi:type="xsd:double"&gt;4.4628024&lt;/D&gt;&lt;D xsi:type="xsd:double"&gt;0.8438945&lt;/D&gt;&lt;D xsi:type="xsd:double"&gt;-3.2481253&lt;/D&gt;&lt;D xsi:type="xsd:double"&gt;4.662919&lt;/D&gt;&lt;D xsi:type="xsd:double"&gt;-3.6500156&lt;/D&gt;&lt;D xsi:type="xsd:double"&gt;-2.3955464&lt;/D&gt;&lt;D xsi:type="xsd:double"&gt;-3.367579&lt;/D&gt;&lt;D xsi:type="xsd:double"&gt;2.480805&lt;/D&gt;&lt;D xsi:type="xsd:double"&gt;3.9193153&lt;/D&gt;&lt;D xsi:type="xsd:double"&gt;-4.7698317&lt;/D&gt;&lt;D xsi:type="xsd:double"&gt;5.5329084&lt;/D&gt;&lt;D xsi:type="xsd:double"&gt;-4.911709&lt;/D&gt;&lt;D xsi:type="xsd:double"&gt;0.52235126&lt;/D&gt;&lt;D xsi:type="xsd:double"&gt;-3.117776&lt;/D&gt;&lt;D xsi:type="xsd:double"&gt;6.82081&lt;/D&gt;&lt;D xsi:type="xsd:double"&gt;-0.99298954&lt;/D&gt;&lt;D xsi:type="xsd:double"&gt;5.663717&lt;/D&gt;&lt;D xsi:type="xsd:double"&gt;0.94919205&lt;/D&gt;&lt;/FQL&gt;&lt;FQL&gt;&lt;Q&gt;MCHI^FMA_PE(NTMA,-10AY,0,AM,"PORTAGG","MEANR")&lt;/Q&gt;&lt;R&gt;121&lt;/R&gt;&lt;C&gt;1&lt;/C&gt;&lt;D xsi:type="xsd:double"&gt;8.54855486105503&lt;/D&gt;&lt;D xsi:type="xsd:double"&gt;8.83981234536699&lt;/D&gt;&lt;D xsi:type="xsd:double"&gt;8.99549658015967&lt;/D&gt;&lt;D xsi:type="xsd:double"&gt;9.59779550792997&lt;/D&gt;&lt;D xsi:type="xsd:double"&gt;10.0564471321011&lt;/D&gt;&lt;D xsi:type="xsd:double"&gt;10.2320712291324&lt;/D&gt;&lt;D xsi:type="xsd:double"&gt;10.8578491482729&lt;/D&gt;&lt;D xsi:type="xsd:double"&gt;12.3000202296094&lt;/D&gt;&lt;D xsi:type="xsd:double"&gt;11.7016420070386&lt;/D&gt;&lt;D xsi:type="xsd:double"&gt;10.6337651252724&lt;/D&gt;&lt;D xsi:type="xsd:double"&gt;9.379635561235&lt;/D&gt;&lt;D xsi:type="xsd:double"&gt;8.41892549644867&lt;/D&gt;&lt;D xsi:type="xsd:double"&gt;8.92562047469615&lt;/D&gt;&lt;D xsi:type="xsd:double"&gt;9.49266147425726&lt;/D&gt;&lt;D xsi:type="xsd:double"&gt;9.43905368095469&lt;/D&gt;&lt;D xsi:type="xsd:double"&gt;10.151890054673&lt;/D&gt;&lt;D xsi:type="xsd:double"&gt;8.82542649337477&lt;/D&gt;&lt;D xsi:type="xsd:double"&gt;9.33827011466284&lt;/D&gt;&lt;D xsi:type="xsd:double"&gt;10.0565340191577&lt;/D&gt;&lt;D xsi:type="xsd:double"&gt;9.89143675060247&lt;/D&gt;&lt;D xsi:type="xsd:double"&gt;10.9147790831758&lt;/D&gt;&lt;D xsi:type="xsd:double"&gt;10.9053025551057&lt;/D&gt;&lt;D xsi:type="xsd:double"&gt;11.2884935426791&lt;/D&gt;&lt;D xsi:type="xsd:double"&gt;12.2625733256678&lt;/D&gt;&lt;D xsi:type="xsd:double"&gt;12.3824947978926&lt;/D&gt;&lt;D xsi:type="xsd:double"&gt;11.8074813320282&lt;/D&gt;&lt;D xsi:type="xsd:double"&gt;11.7832916889356&lt;/D&gt;&lt;D xsi:type="xsd:double"&gt;11.4116531313194&lt;/D&gt;&lt;D xsi:type="xsd:double"&gt;11.9226161104338&lt;/D&gt;&lt;D xsi:type="xsd:double"&gt;12.2299118799818&lt;/D&gt;&lt;D xsi:type="xsd:double"&gt;12.4664810618691&lt;/D&gt;&lt;D xsi:type="xsd:double"&gt;12.5902058251741&lt;/D&gt;&lt;D xsi:type="xsd:double"&gt;13.012981899518&lt;/D&gt;&lt;D xsi:type="xsd:double"&gt;12.9336816043073&lt;/D&gt;&lt;D xsi:type="xsd:double"&gt;13.5715752817395&lt;/D&gt;&lt;D xsi:type="xsd:double"&gt;13.4126813631654&lt;/D&gt;&lt;D xsi:type="xsd:double"&gt;13.7974684369535&lt;/D&gt;&lt;D xsi:type="xsd:double"&gt;13.7171406841987&lt;/D&gt;&lt;D xsi:type="xsd:double"&gt;13.2835452727701&lt;/D&gt;&lt;D xsi:type="xsd:double"&gt;13.7848451391371&lt;/D&gt;&lt;D xsi:type="xsd:double"&gt;13.9007595126965&lt;/D&gt;&lt;D xsi:type="xsd:double"&gt;13.0742506964775&lt;/D&gt;&lt;D xsi:type="xsd:double"&gt;12.4368318880236&lt;/D&gt;&lt;D xsi:type="xsd:double"&gt;12.3220494117549&lt;/D&gt;&lt;D xsi:type="xsd:double"&gt;12.5299546776072&lt;/D&gt;&lt;D xsi:type="xsd:double"&gt;11.8273835437127&lt;/D&gt;&lt;D xsi:type="xsd:double"&gt;11.4595253134029&lt;/D&gt;&lt;D xsi:type="xsd:double"&gt;11.3175025639386&lt;/D&gt;&lt;D xsi:type="xsd:double"&gt;10.9270368069349&lt;/D&gt;&lt;D xsi:type="xsd:double"&gt;10.6126914959205&lt;/D&gt;&lt;D xsi:type="xsd:double"&gt;11.0316749827864&lt;/D&gt;&lt;D xsi:type="xsd:double"&gt;9.80671390259701&lt;/D&gt;&lt;D xsi:type="xsd:double"&gt;11.1696847418901&lt;/D&gt;&lt;D xsi:type="xsd:double"&gt;11.6740783300374&lt;/D&gt;&lt;D xsi:type="xsd:double"&gt;12.1366635717715&lt;/D&gt;&lt;D xsi:type="xsd:double"&gt;12.194291251625&lt;/D&gt;&lt;D xsi:type="xsd:double"&gt;10.8886417888867&lt;/D&gt;&lt;D xsi:type="xsd:double"&gt;11.6695358713115&lt;/D&gt;&lt;D xsi:type="xsd:double"&gt;10.9799357565439&lt;/D&gt;&lt;D xsi:type="xsd:double"&gt;11.1348499228925&lt;/D&gt;&lt;D xsi:type="xsd:double"&gt;11.04159896673&lt;/D&gt;&lt;D xsi:type="xsd:double"&gt;11.2403396226162&lt;/D&gt;&lt;D xsi:type="xsd:double"&gt;11.5094593534172&lt;/D&gt;&lt;D xsi:type="xsd:double"&gt;12.4816613956477&lt;/D&gt;&lt;D xsi:type="xsd:double"&gt;11.6784294305825&lt;/D&gt;&lt;D xsi:type="xsd:double"&gt;12.1171135313834&lt;/D&gt;&lt;D xsi:type="xsd:double"&gt;11.6100324428821&lt;/D&gt;&lt;D xsi:type="xsd:double"&gt;12.4733864857112&lt;/D&gt;&lt;D xsi:type="xsd:double"&gt;13.7262409155928&lt;/D&gt;&lt;D xsi:type="xsd:double"&gt;14.4624902960154&lt;/D&gt;&lt;D xsi:type="xsd:double"&gt;15.1062892222128&lt;/D&gt;&lt;D xsi:type="xsd:double"&gt;15.39849953837&lt;/D&gt;&lt;D xsi:type="xsd:double"&gt;14.8216063529188&lt;/D&gt;&lt;D xsi:type="xsd:double"&gt;15.2510860574178&lt;/D&gt;&lt;D xsi:type="xsd:double"&gt;15.5679146493149&lt;/D&gt;&lt;D xsi:type="xsd:double"&gt;15.724492484486&lt;/D&gt;&lt;D xsi:type="xsd:double"&gt;18.0872461254875&lt;/D&gt;&lt;D xsi:type="xsd:double"&gt;17.5416438588531&lt;/D&gt;&lt;D xsi:type="xsd:double"&gt;16.3819517274591&lt;/D&gt;&lt;D xsi:type="xsd:double"&gt;15.7240244409753&lt;/D&gt;&lt;D xsi:type="xsd:double"&gt;16.0721808682804&lt;/D&gt;&lt;D xsi:type="xsd:double"&gt;15.7746566475369&lt;/D&gt;&lt;D xsi:type="xsd:double"&gt;13.9508506939034&lt;/D&gt;&lt;D xsi:type="xsd:double"&gt;14.060124441418&lt;/D&gt;&lt;D xsi:type="xsd:double"&gt;13.1245871800755&lt;/D&gt;&lt;D xsi:type="xsd:double"&gt;13.1762443324755&lt;/D&gt;&lt;D xsi:type="xsd:double"&gt;12.5236229763242&lt;/D&gt;&lt;D xsi:type="xsd:double"&gt;12.3874811959465&lt;/D&gt;&lt;D xsi:type="xsd:double"&gt;12.0060991859167&lt;/D&gt;&lt;D xsi:type="xsd:double"&gt;11.2279739266156&lt;/D&gt;&lt;D xsi:type="xsd:double"&gt;10.9020139488665&lt;/D&gt;&lt;D xsi:type="xsd:double"&gt;10.8174423860273&lt;/D&gt;&lt;D xsi:type="xsd:double"&gt;11.1701858058254&lt;/D&gt;&lt;D xsi:type="xsd:double"&gt;11.9999655110832&lt;/D&gt;&lt;D xsi:type="xsd:double"&gt;10.6746374256903&lt;/D&gt;&lt;D xsi:type="xsd:double"&gt;10.8655932317839&lt;/D&gt;&lt;D xsi:type="xsd:double"&gt;9.62145066135441&lt;/D&gt;&lt;D xsi:type="xsd:double"&gt;8.80238726086642&lt;/D&gt;&lt;D xsi:type="xsd:double"&gt;10.5368949608895&lt;/D&gt;&lt;D xsi:type="xsd:double"&gt;10.9057875989717&lt;/D&gt;&lt;D xsi:type="xsd:double"&gt;11.6600091194581&lt;/D&gt;&lt;D xsi:type="xsd:double"&gt;11.1962053706081&lt;/D&gt;&lt;D xsi:type="xsd:double"&gt;11.099491616719&lt;/D&gt;&lt;D xsi:type="xsd:double"&gt;10.3923735947907&lt;/D&gt;&lt;D xsi:type="xsd:double"&gt;10.1643761285617&lt;/D&gt;&lt;D xsi:type="xsd:double"&gt;10.3875859695232&lt;/D&gt;&lt;D xsi:type="xsd:double"&gt;10.8376817258625&lt;/D&gt;&lt;D xsi:type="xsd:double"&gt;10.3886650412444&lt;/D&gt;&lt;D xsi:type="xsd:double"&gt;9.72461347776043&lt;/D&gt;&lt;D xsi:type="xsd:double"&gt;9.87483669421402&lt;/D&gt;&lt;D xsi:type="xsd:double"&gt;9.46605076657167&lt;/D&gt;&lt;D xsi:type="xsd:double"&gt;9.26169408744232&lt;/D&gt;&lt;D xsi:type="xsd:double"&gt;8.45159535069519&lt;/D&gt;&lt;D xsi:type="xsd:double"&gt;9.18861209142365&lt;/D&gt;&lt;D xsi:type="xsd:double"&gt;9.38794485295626&lt;/D&gt;&lt;D xsi:type="xsd:double"&gt;10.3525194143248&lt;/D&gt;&lt;D xsi:type="xsd:double"&gt;10.0430925641977&lt;/D&gt;&lt;D xsi:type="xsd:double"&gt;9.67715200813168&lt;/D&gt;&lt;D xsi:type="xsd:double"&gt;8.95674279739878&lt;/D&gt;&lt;D xsi:type="xsd:double"&gt;8.89993739178415&lt;/D&gt;&lt;D xsi:type="xsd:double"&gt;10.9077056092867&lt;/D&gt;&lt;/FQL&gt;&lt;FQL&gt;&lt;Q&gt;COPP-FDS^FG_PRICE_MAVG(0,,,,30)&lt;/Q&gt;&lt;R&gt;1&lt;/R&gt;&lt;C&gt;1&lt;/C&gt;&lt;D xsi:type="xsd:double"&gt;4.25015&lt;/D&gt;&lt;/FQL&gt;&lt;FQL&gt;&lt;Q&gt;ECH^FG_PRICE(0)&lt;/Q&gt;&lt;R&gt;1&lt;/R&gt;&lt;C&gt;1&lt;/C&gt;&lt;D xsi:type="xsd:double"&gt;26.26&lt;/D&gt;&lt;/FQL&gt;&lt;FQL&gt;&lt;Q&gt;MCHI^PERCENT_CHANGE(FMA_EPS(+1,0,,,,"PORTAGG","MEAN"),FMA_EPS(+1,-3AM,,,,"PORTAGG","MEAN"))&lt;/Q&gt;&lt;R&gt;1&lt;/R&gt;&lt;C&gt;1&lt;/C&gt;&lt;D xsi:type="xsd:double"&gt;2.27061104514603&lt;/D&gt;&lt;/FQL&gt;&lt;FQL&gt;&lt;Q&gt;EZA^P_PRICE(0)/P_PRICE_LOW_PR(0,,,,,,"PRICE","INTRA","52W")-1&lt;/Q&gt;&lt;R&gt;1&lt;/R&gt;&lt;C&gt;1&lt;/C&gt;&lt;D xsi:type="xsd:double"&gt;0.39149892&lt;/D&gt;&lt;/FQL&gt;&lt;FQL&gt;&lt;Q&gt;EWT^PERCENT_CHANGE(FMA_EPS(+1,0,,,,"PORTAGG","MEAN"),FMA_EPS(+1,-1AM,,,,"PORTAGG","MEAN"))&lt;/Q&gt;&lt;R&gt;1&lt;/R&gt;&lt;C&gt;1&lt;/C&gt;&lt;D xsi:type="xsd:double"&gt;5.6464566807038&lt;/D&gt;&lt;/FQL&gt;&lt;FQL&gt;&lt;Q&gt;EPOL^FG_TOTAL_RETURNC(0,-6AM)&lt;/Q&gt;&lt;R&gt;1&lt;/R&gt;&lt;C&gt;1&lt;/C&gt;&lt;D xsi:type="xsd:double"&gt;-0.18005967&lt;/D&gt;&lt;/FQL&gt;&lt;FQL&gt;&lt;Q&gt;SPY^P_PRICE(0)/P_PRICE_LOW_PR(0,,,,,,"PRICE","INTRA","52W")-1&lt;/Q&gt;&lt;R&gt;1&lt;/R&gt;&lt;C&gt;1&lt;/C&gt;&lt;D xsi:type="xsd:double"&gt;0.38760054&lt;/D&gt;&lt;/FQL&gt;&lt;FQL&gt;&lt;Q&gt;SPY^FMA_PCT_ABOVE_MAVG(200,0,,,,"PORTAGG")&lt;/Q&gt;&lt;R&gt;1&lt;/R&gt;&lt;C&gt;1&lt;/C&gt;&lt;D xsi:type="xsd:double"&gt;75.8&lt;/D&gt;&lt;/FQL&gt;&lt;FQL&gt;&lt;Q&gt;VWO^SIZE(FG_CONSTITUENTS)&lt;/Q&gt;&lt;R&gt;1&lt;/R&gt;&lt;C&gt;1&lt;/C&gt;&lt;D xsi:type="xsd:long"&gt;4847&lt;/D&gt;&lt;/FQL&gt;&lt;FQL&gt;&lt;Q&gt;EWW^FMA_COS_DOWN("EPS","1M",+1,NOW,,,"PORTAGG","MEANR")&lt;/Q&gt;&lt;R&gt;1&lt;/R&gt;&lt;C&gt;1&lt;/C&gt;&lt;D xsi:type="xsd:double"&gt;15&lt;/D&gt;&lt;/FQL&gt;&lt;FQL&gt;&lt;Q&gt;ECH^FMA_COS_DOWN("EPS","1M",+1,</t>
        </r>
      </text>
    </comment>
    <comment ref="A11" authorId="0" shapeId="0" xr:uid="{8E42E13E-DE8C-4DA1-B906-8DB0A58FED54}">
      <text>
        <r>
          <rPr>
            <b/>
            <sz val="9"/>
            <color indexed="81"/>
            <rFont val="Tahoma"/>
            <charset val="1"/>
          </rPr>
          <t>NOW,,,"PORTAGG","MEANR")&lt;/Q&gt;&lt;R&gt;1&lt;/R&gt;&lt;C&gt;1&lt;/C&gt;&lt;D xsi:type="xsd:double"&gt;4&lt;/D&gt;&lt;/FQL&gt;&lt;FQL&gt;&lt;Q&gt;EPOL^FMA_RBICS_REV_CURRENT(30, LOC, "PORTAGG")&lt;/Q&gt;&lt;R&gt;1&lt;/R&gt;&lt;C&gt;1&lt;/C&gt;&lt;D xsi:type="xsd:double"&gt;46.6463334180528&lt;/D&gt;&lt;/FQL&gt;&lt;FQL&gt;&lt;Q&gt;EPOL^FG_ROE(0)&lt;/Q&gt;&lt;R&gt;1&lt;/R&gt;&lt;C&gt;1&lt;/C&gt;&lt;D xsi:type="xsd:double"&gt;12.8572174932498&lt;/D&gt;&lt;/FQL&gt;&lt;FQL&gt;&lt;Q&gt;TRYPE10Y-FDS^FG_YIELD_NAME&lt;/Q&gt;&lt;R&gt;1&lt;/R&gt;&lt;C&gt;1&lt;/C&gt;&lt;D xsi:type="xsd:string"&gt;Treasury - Peru Benchmark Bond 10Y&lt;/D&gt;&lt;/FQL&gt;&lt;FQL&gt;&lt;Q&gt;REFQALEND-FDS^(SUBARRAY(NOT_NA(NO_REPEAT_F(FG_YIELD(NOW,-10AY,D))),0,1)-SUBARRAY(NOT_NA(NO_REPEAT_F(FG_YIELD(NOW,-10AY,D))),1,1))*100&lt;/Q&gt;&lt;R&gt;1&lt;/R&gt;&lt;C&gt;1&lt;/C&gt;&lt;D xsi:type="xsd:double"&gt;-55&lt;/D&gt;&lt;/FQL&gt;&lt;FQL&gt;&lt;Q&gt;TRYID10Y-FDS^PCTCHG(FG_YIELD(0,,,,"YTM"),FG_YIELD(-3AM,,,,"YTM"))&lt;/Q&gt;&lt;R&gt;1&lt;/R&gt;&lt;C&gt;1&lt;/C&gt;&lt;D xsi:type="xsd:double"&gt;-7.2095037&lt;/D&gt;&lt;/FQL&gt;&lt;FQL&gt;&lt;Q&gt;VGK^FG_PE(0)&lt;/Q&gt;&lt;R&gt;1&lt;/R&gt;&lt;C&gt;1&lt;/C&gt;&lt;D xsi:type="xsd:double"&gt;15.528971407231&lt;/D&gt;&lt;/FQL&gt;&lt;FQL&gt;&lt;Q&gt;GREK^FMA_PE(LTM,0,,,"PORTAGG","MEANR")&lt;/Q&gt;&lt;R&gt;1&lt;/R&gt;&lt;C&gt;1&lt;/C&gt;&lt;D xsi:type="xsd:double"&gt;7.32237658151538&lt;/D&gt;&lt;/FQL&gt;&lt;FQL&gt;&lt;Q&gt;EWY^FMA_PE(NTMA,0,,,"PORTAGG","MEANR")&lt;/Q&gt;&lt;R&gt;1&lt;/R&gt;&lt;C&gt;1&lt;/C&gt;&lt;D xsi:type="xsd:double"&gt;8.23821280676318&lt;/D&gt;&lt;/FQL&gt;&lt;FQL&gt;&lt;Q&gt;EWM^FMA_PE(NTMA,0,,,"PORTAGG","MEANR")&lt;/Q&gt;&lt;R&gt;1&lt;/R&gt;&lt;C&gt;1&lt;/C&gt;&lt;D xsi:type="xsd:double"&gt;14.3479957468171&lt;/D&gt;&lt;/FQL&gt;&lt;FQL&gt;&lt;Q&gt;EPHE^FMA_DIV_YLD(NTMA,NOW,NOW,M,"PORTAGG","MEANR")&lt;/Q&gt;&lt;R&gt;1&lt;/R&gt;&lt;C&gt;1&lt;/C&gt;&lt;D xsi:type="xsd:double"&gt;3.14636341684675&lt;/D&gt;&lt;/FQL&gt;&lt;FQL&gt;&lt;Q&gt;CNYA^FMA_PE(NTMA,0,,,"PORTAGG","MEANR")&lt;/Q&gt;&lt;R&gt;1&lt;/R&gt;&lt;C&gt;1&lt;/C&gt;&lt;D xsi:type="xsd:double"&gt;13.8156498512878&lt;/D&gt;&lt;/FQL&gt;&lt;FQL&gt;&lt;Q&gt;EPU^FG_COMPANY_NAME&lt;/Q&gt;&lt;R&gt;1&lt;/R&gt;&lt;C&gt;1&lt;/C&gt;&lt;D xsi:type="xsd:string"&gt;iShares MSCI Peru and Global Exposure ETF&lt;/D&gt;&lt;/FQL&gt;&lt;FQL&gt;&lt;Q&gt;EWT^FMA_ROE(NTMA,-20AY,NOW,FY,"PORTAGG","MEANR")&lt;/Q&gt;&lt;R&gt;20&lt;/R&gt;&lt;C&gt;1&lt;/C&gt;&lt;D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xsi:type="xsd:double"&gt;10.8983132433171&lt;/D&gt;&lt;D xsi:type="xsd:double"&gt;11.6209108333021&lt;/D&gt;&lt;D xsi:type="xsd:double"&gt;14.7244118800779&lt;/D&gt;&lt;D xsi:type="xsd:double"&gt;12.9407917703282&lt;/D&gt;&lt;D xsi:type="xsd:double"&gt;11.9161171814392&lt;/D&gt;&lt;/FQL&gt;&lt;FQL&gt;&lt;Q&gt;TRYIN10Y-FDS^FG_YIELD(-10AY,0,Y,,"YTM")&lt;/Q&gt;&lt;R&gt;10&lt;/R&gt;&lt;C&gt;1&lt;/C&gt;&lt;D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xsi:type="xsd:double"&gt;7.19&lt;/D&gt;&lt;/FQL&gt;&lt;FQL&gt;&lt;Q&gt;CAGDPY@IN^EE_ACTUAL_ANNUAL(MED,+1)&lt;/Q&gt;&lt;R&gt;1&lt;/R&gt;&lt;C&gt;1&lt;/C&gt;&lt;D xsi:type="xsd:double"&gt;-1.2&lt;/D&gt;&lt;/FQL&gt;&lt;FQL&gt;&lt;Q&gt;CAGDPY@PH^EE_ACTUAL_ANNUAL(MED,0)&lt;/Q&gt;&lt;R&gt;1&lt;/R&gt;&lt;C&gt;1&lt;/C&gt;&lt;D xsi:type="xsd:double"&gt;-2.70643338027419&lt;/D&gt;&lt;/FQL&gt;&lt;FQL&gt;&lt;Q&gt;CC_PL^FG_COMPANY_NAME&lt;/Q&gt;&lt;R&gt;1&lt;/R&gt;&lt;C&gt;1&lt;/C&gt;&lt;D xsi:type="xsd:string"&gt;Poland&lt;/D&gt;&lt;/FQL&gt;&lt;FQL&gt;&lt;Q&gt;USDAED^STD(FG_PRICE_CHANGE(0,-1AY,AM))&lt;/Q&gt;&lt;R&gt;1&lt;/R&gt;&lt;C&gt;1&lt;/C&gt;&lt;D xsi:type="xsd:double"&gt;0.00834548332925161&lt;/D&gt;&lt;/FQL&gt;&lt;FQL&gt;&lt;Q&gt;USDCLP^STD(FG_PRICE_CHANGE(0,-3AY,M))&lt;/Q&gt;&lt;R&gt;1&lt;/R&gt;&lt;C&gt;1&lt;/C&gt;&lt;D xsi:type="xsd:double"&gt;4.44020421102828&lt;/D&gt;&lt;/FQL&gt;&lt;FQL&gt;&lt;Q&gt;QAT^P_PRICE_RETURNS_PR('52W',2,-10AY,0,AM)&lt;/Q&gt;&lt;R&gt;121&lt;/R&gt;&lt;C&gt;1&lt;/C&gt;&lt;D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xsi:type="xsd:double"&gt;-2.7678192&lt;/D&gt;&lt;D xsi:type="xsd:double"&gt;-8.557987&lt;/D&gt;&lt;D xsi:type="xsd:double"&gt;0.45963526&lt;/D&gt;&lt;D xsi:type="xsd:double"&gt;-8.5191965&lt;/D&gt;&lt;D xsi:type="xsd:double"&gt;-15.880698&lt;/D&gt;&lt;D xsi:type="xsd:double"&gt;-15.132242&lt;/D&gt;&lt;D xsi:type="xsd:double"&gt;-15.195286&lt;/D&gt;&lt;D xsi:type="xsd:double"&gt;-18.561245&lt;/D&gt;&lt;D xsi:type="xsd:double"&gt;-17.30808&lt;/D&gt;&lt;D xsi:type="xsd:double"&gt;-22.599298&lt;/D&gt;&lt;D xsi:type="xsd:double"&gt;-18.350775&lt;/D&gt;&lt;D xsi:type="xsd:double"&gt;-11.525339&lt;/D&gt;&lt;D xsi:type="xsd:double"&gt;-16.869814&lt;/D&gt;&lt;D xsi:type="xsd:double"&gt;-20.299465&lt;/D&gt;&lt;D xsi:type="xsd:double"&gt;-15.562648&lt;/D&gt;&lt;D xsi:type="xsd:double"&gt;-7.3831263&lt;/D&gt;&lt;D xsi:type="xsd:double"&gt;-3.298229&lt;/D&gt;&lt;D xsi:type="xsd:double"&gt;-8.857525&lt;/D&gt;&lt;D xsi:type="xsd:double"&gt;-10.342449&lt;/D&gt;&lt;D xsi:type="xsd:double"&gt;-2.6905298&lt;/D&gt;&lt;D xsi:type="xsd:double"&gt;5.2523613&lt;/D&gt;&lt;D xsi:type="xsd:double"&gt;12.46978&lt;/D&gt;&lt;D xsi:type="xsd:double"&gt;7.6781034&lt;/D&gt;&lt;D xsi:type="xsd:double"&gt;1.2149572&lt;/D&gt;&lt;D xsi:type="xsd:double"&gt;1.3856649&lt;/D&gt;&lt;D xsi:type="xsd:double"&gt;6.2918305&lt;/D&gt;&lt;D xsi:type="xsd:double"&gt;-5.997479&lt;/D&gt;&lt;D xsi:type="xsd:double"&gt;-5.999881&lt;/D&gt;&lt;D xsi:type="xsd:double"&gt;-14.604139&lt;/D&gt;&lt;D xsi:type="xsd:double"&gt;-14.779806&lt;/D&gt;&lt;D xsi:type="xsd:double"&gt;-15.487396&lt;/D&gt;&lt;D xsi:type="xsd:double"&gt;-20.263725&lt;/D&gt;&lt;D xsi:type="xsd:double"&gt;-12.034255&lt;/D&gt;&lt;D xsi:type="xsd:double"&gt;-11.692232&lt;/D&gt;&lt;D xsi:type="xsd:double"&gt;-17.028648&lt;/D&gt;&lt;D xsi:type="xsd:double"&gt;-10.109991&lt;/D&gt;&lt;D xsi:type="xsd:double"&gt;-9.114742&lt;/D&gt;&lt;D xsi:type="xsd:double"&gt;-3.7409067&lt;/D&gt;&lt;D xsi:type="xsd:double"&gt;6.07239&lt;/D&gt;&lt;D xsi:type="xsd:double"&gt;8.299053&lt;/D&gt;&lt;D xsi:type="xsd:double"&gt;14.906764&lt;/D&gt;&lt;D xsi:type="xsd:double"&gt;18.14189&lt;/D&gt;&lt;D xsi:type="xsd:double"&gt;28.008343&lt;/D&gt;&lt;D xsi:type="xsd:double"&gt;44.062923&lt;/D&gt;&lt;D xsi:type="xsd:double"&gt;18.313063&lt;/D&gt;&lt;D xsi:type="xsd:double"&gt;20.725286&lt;/D&gt;&lt;D xsi:type="xsd:double"&gt;22.03777&lt;/D&gt;&lt;D xsi:type="xsd:double"&gt;15.74266&lt;/D&gt;&lt;D xsi:type="xsd:double"&gt;22.152496&lt;/D&gt;&lt;D xsi:type="xsd:double"&gt;12.225115&lt;/D&gt;&lt;D xsi:type="xsd:double"&gt;15.032792&lt;/D&gt;&lt;D xsi:type="xsd:double"&gt;-0.69815516&lt;/D&gt;&lt;D xsi:type="xsd:double"&gt;0.14213324&lt;/D&gt;&lt;D xsi:type="xsd:double"&gt;3.5509229&lt;/D&gt;&lt;D xsi:type="xsd:double"&gt;0.7002592&lt;/D&gt;&lt;D xsi:type="xsd:double"&gt;-4.281229&lt;/D&gt;&lt;D xsi:type="xsd:double"&gt;1.316154&lt;/D&gt;&lt;D xsi:type="xsd:double"&gt;-5.183405&lt;/D&gt;&lt;D xsi:type="xsd:double"&gt;-9.569436&lt;/D&gt;&lt;D xsi:type="xsd:double"&gt;-15.022696&lt;/D&gt;&lt;D xsi:type="xsd:double"&gt;-13.522614&lt;/D&gt;&lt;D xsi:type="xsd:double"&gt;-6.338066&lt;/D&gt;&lt;D xsi:type="xsd:double"&gt;-6.170833&lt;/D&gt;&lt;D xsi:type="xsd:double"&gt;-0.23340583&lt;/D&gt;&lt;D xsi:type="xsd:double"&gt;3.866446&lt;/D&gt;&lt;D xsi:type="xsd:double"&gt;4.619086&lt;/D&gt;&lt;D xsi:type="xsd:double"&gt;-1.0948837&lt;/D&gt;&lt;D xsi:type="xsd:double"&gt;8.609414&lt;/D&gt;&lt;D xsi:type="xsd:double"&gt;6.8546176&lt;/D&gt;&lt;D xsi:type="xsd:double"&gt;8.363974&lt;/D&gt;&lt;D xsi:type="xsd:double"&gt;15.119386&lt;/D&gt;&lt;D xsi:type="xsd:double"&gt;34.92478&lt;/D&gt;&lt;D xsi:type="xsd:double"&gt;28.950464&lt;/D&gt;&lt;D xsi:type="xsd:double"&gt;20.411087&lt;/D&gt;&lt;D xsi:type="xsd:double"&gt;18.851757&lt;/D&gt;&lt;D xsi:type="xsd:double"&gt;15.675998&lt;/D&gt;&lt;D xsi:type="xsd:double"&gt;15.424526&lt;/D&gt;&lt;D xsi:type="xsd:double"&gt;16.471148&lt;/D&gt;&lt;D xsi:type="xsd:double"&gt;24.749935&lt;/D&gt;&lt;D xsi:type="xsd:double"&gt;13.114035&lt;/D&gt;&lt;D xsi:type="xsd:double"&gt;12.137198&lt;/D&gt;&lt;D xsi:type="xsd:double"&gt;24.122356&lt;/D&gt;&lt;D xsi:type="xsd:double"&gt;37.714684&lt;/D&gt;&lt;D xsi:type="xsd:double"&gt;29.283215&lt;/D&gt;&lt;D xsi:type="xsd:double"&gt;24.339092&lt;/D&gt;&lt;D xsi:type="xsd:double"&gt;20.333408&lt;/D&gt;&lt;D xsi:type="xsd:double"&gt;14.027691&lt;/D&gt;&lt;D xsi:type="xsd:double"&gt;22.531307&lt;/D&gt;&lt;D xsi:type="xsd:double"&gt;17.949068&lt;/D&gt;&lt;D xsi:type="xsd:double"&gt;9.741831&lt;/D&gt;&lt;D xsi:type="xsd:double"&gt;4.4505835&lt;/D&gt;&lt;D xsi:type="xsd:double"&gt;2.647829&lt;/D&gt;&lt;D xsi:type="xsd:double"&gt;-3.8815618&lt;/D&gt;&lt;D xsi:type="xsd:double"&gt;-15.299064&lt;/D&gt;&lt;D xsi:type="xsd:double"&gt;-19.70433&lt;/D&gt;&lt;D xsi:type="xsd:double"&gt;-21.459072&lt;/D&gt;&lt;D xsi:type="xsd:double"&gt;-17.439222&lt;/D&gt;&lt;D xsi:type="xsd:double"&gt;-12.497282&lt;/D&gt;&lt;D xsi:type="xsd:double"&gt;-10.796565&lt;/D&gt;&lt;D xsi:type="xsd:double"&gt;-13.207841&lt;/D&gt;&lt;D xsi:type="xsd:double"&gt;-15.54817&lt;/D&gt;&lt;D xsi:type="xsd:double"&gt;-14.573849&lt;/D&gt;&lt;D xsi:type="xsd:double"&gt;-15.881997&lt;/D&gt;&lt;D xsi:type="xsd:double"&gt;-11.135596&lt;/D&gt;&lt;D xsi:type="xsd:double"&gt;0.5796671&lt;/D&gt;&lt;D xsi:type="xsd:double"&gt;-2.8621674&lt;/D&gt;&lt;D xsi:type="xsd:double"&gt;2.9045224&lt;/D&gt;&lt;D xsi:type="xsd:double"&gt;-1.341176&lt;/D&gt;&lt;D xsi:type="xsd:double"&gt;-5.062705&lt;/D&gt;&lt;D xsi:type="xsd:double"&gt;-8.792323&lt;/D&gt;&lt;D xsi:type="xsd:double"&gt;0.6996274&lt;/D&gt;&lt;D xsi:type="xsd:double"&gt;-5.8538795&lt;/D&gt;&lt;D xsi:type="xsd:double"&gt;4.466045&lt;/D&gt;&lt;D xsi:type="xsd:double"&gt;8.045923&lt;/D&gt;&lt;/FQL&gt;&lt;FQL&gt;&lt;Q&gt;INDA^FMA_DIV_YLD(NTMA,-10AY,0,AM,"PORTAGG","MEANR")&lt;/Q&gt;&lt;R&gt;121&lt;/R&gt;&lt;C&gt;1&lt;/C&gt;&lt;D xsi:type="xsd:double"&gt;1.57094333358246&lt;/D&gt;&lt;D xsi:type="xsd:double"&gt;1.5490943934712&lt;/D&gt;&lt;D xsi:type="xsd:double"&gt;1.51502640600486&lt;/D&gt;&lt;D xsi:type="xsd:double"&gt;1.56013850064751&lt;/D&gt;&lt;D xsi:type="xsd:double"&gt;1.49450062697302&lt;/D&gt;&lt;D xsi:type="xsd:double"&gt;1.45070602413746&lt;/D&gt;&lt;D xsi:type="xsd:double"&gt;1.54476225292706&lt;/D&gt;&lt;D xsi:type="xsd:double"&gt;1.68659665009625&lt;/D&gt;&lt;D xsi:type="xsd:double"&gt;1.69724241141118&lt;/D&gt;&lt;D xsi:type="xsd:double"&gt;1.55600391161892&lt;/D&gt;&lt;D xsi:type="xsd:double"&gt;1.54315031342135&lt;/D&gt;&lt;D xsi:type="xsd:double"&gt;1.66474634886083&lt;/D&gt;&lt;D xsi:type="xsd:double"&gt;1.67417879131839&lt;/D&gt;&lt;D xsi:type="xsd:double"&gt;1.67238698990475&lt;/D&gt;&lt;D xsi:type="xsd:double"&gt;1.72427618220204&lt;/D&gt;&lt;D xsi:type="xsd:double"&gt;1.67767143822674&lt;/D&gt;&lt;D xsi:type="xsd:double"&gt;1.80468566992533&lt;/D&gt;&lt;D xsi:type="xsd:double"&gt;1.75859541490842&lt;/D&gt;&lt;D xsi:type="xsd:double"&gt;1.74476307912475&lt;/D&gt;&lt;D xsi:type="xsd:double"&gt;1.71475644923107&lt;/D&gt;&lt;D xsi:type="xsd:double"&gt;1.59225982199575&lt;/D&gt;&lt;D xsi:type="xsd:double"&gt;1.58503288594082&lt;/D&gt;&lt;D xsi:type="xsd:double"&gt;1.55097747344485&lt;/D&gt;&lt;D xsi:type="xsd:double"&gt;1.51345491637727&lt;/D&gt;&lt;D xsi:type="xsd:double"&gt;1.5272099418546&lt;/D&gt;&lt;D xsi:type="xsd:double"&gt;1.60355498955635&lt;/D&gt;&lt;D xsi:type="xsd:double"&gt;1.6897252698966&lt;/D&gt;&lt;D xsi:type="xsd:double"&gt;1.68578653558024&lt;/D&gt;&lt;D xsi:type="xsd:double"&gt;1.610615662511&lt;/D&gt;&lt;D xsi:type="xsd:double"&gt;1.58058751126972&lt;/D&gt;&lt;D xsi:type="xsd:double"&gt;1.5442111153899&lt;/D&gt;&lt;D xsi:type="xsd:double"&gt;1.56409367072255&lt;/D&gt;&lt;D xsi:type="xsd:double"&gt;1.59920354794413&lt;/D&gt;&lt;D xsi:type="xsd:double"&gt;1.62201244219418&lt;/D&gt;&lt;D xsi:type="xsd:double"&gt;1.52080773957136&lt;/D&gt;&lt;D xsi:type="xsd:double"&gt;1.52777470617748&lt;/D&gt;&lt;D xsi:type="xsd:double"&gt;1.57087938864337&lt;/D&gt;&lt;D xsi:type="xsd:double"&gt;1.49430970879299&lt;/D&gt;&lt;D xsi:type="xsd:double"&gt;1.55315744058484&lt;/D&gt;&lt;D xsi:type="xsd:double"&gt;1.51525508302039&lt;/D&gt;&lt;D xsi:type="xsd:double"&gt;1.50605762289811&lt;/D&gt;&lt;D xsi:type="xsd:double"&gt;1.55659939597319&lt;/D&gt;&lt;D xsi:type="xsd:double"&gt;1.60164355530175&lt;/D&gt;&lt;D xsi:type="xsd:double"&gt;1.60295613158577&lt;/D&gt;&lt;D xsi:type="xsd:double"&gt;1.61439659615615&lt;/D&gt;&lt;D xsi:type="xsd:double"&gt;1.62095968781963&lt;/D&gt;&lt;D xsi:type="xsd:double"&gt;1.51532722574266&lt;/D&gt;&lt;D xsi:type="xsd:double"&gt;1.47496246810014&lt;/D&gt;&lt;D xsi:type="xsd:double"&gt;1.6050095330403&lt;/D&gt;&lt;D xsi:type="xsd:double"&gt;1.65782612972723&lt;/D&gt;&lt;D xsi:type="xsd:double"&gt;1.62576756495276&lt;/D&gt;&lt;D xsi:type="xsd:double"&gt;1.67205266558147&lt;/D&gt;&lt;D xsi:type="xsd:double"&gt;1.63314390651405&lt;/D&gt;&lt;D xsi:type="xsd:double"&gt;1.64899006394624&lt;/D&gt;&lt;D xsi:type="xsd:double"&gt;1.57057462281994&lt;/D&gt;&lt;D xsi:type="xsd:double"&gt;1.63497281257778&lt;/D&gt;&lt;D xsi:type="xsd:double"&gt;1.62935122486802&lt;/D&gt;&lt;D xsi:type="xsd:double"&gt;1.6864173777588&lt;/D&gt;&lt;D xsi:type="xsd:double"&gt;1.83514916398251&lt;/D&gt;&lt;D xsi:type="xsd:double"&gt;1.83979636669826&lt;/D&gt;&lt;D xsi:type="xsd:double"&gt;1.80053726152046&lt;/D&gt;&lt;D xsi:type="xsd:double"&gt;1.75530101353271&lt;/D&gt;&lt;D xsi:type="xsd:double"&gt;1.67778707209549&lt;/D&gt;&lt;D xsi:type="xsd:double"&gt;1.66038113584789&lt;/D&gt;&lt;D xsi:type="xsd:double"&gt;1.71304018298758&lt;/D&gt;&lt;D xsi:type="xsd:double"&gt;1.78605386020687&lt;/D&gt;&lt;D xsi:type="xsd:double"&gt;2.41581472143762&lt;/D&gt;&lt;D xsi:type="xsd:double"&gt;1.89466792947154&lt;/D&gt;&lt;D xsi:type="xsd:double"&gt;1.72214142171735&lt;/D&gt;&lt;D xsi:type="xsd:double"&gt;1.61380549304424&lt;/D&gt;&lt;D xsi:type="xsd:double"&gt;1.56909296366078&lt;/D&gt;&lt;D xsi:type="xsd:double"&gt;1.52786703467854&lt;/D&gt;&lt;D xsi:type="xsd:double"&gt;1.55122791127689&lt;/D&gt;&lt;D xsi:type="xsd:double"&gt;1.56515786998493&lt;/D&gt;&lt;D xsi:type="xsd:double"&gt;1.38071687660087&lt;/D&gt;&lt;D xsi:type="xsd:double"&gt;1.34138356369611&lt;/D&gt;&lt;D xsi:type="xsd:double"&gt;1.32983826186488&lt;/D&gt;&lt;D xsi:type="xsd:double"&gt;1.31858121161982&lt;/D&gt;&lt;D xsi:type="xsd:double"&gt;1.36938962460041&lt;/D&gt;&lt;D xsi:type="xsd:double"&gt;1.41594479561141&lt;/D&gt;&lt;D xsi:type="xsd:double"&gt;1.39643014492904&lt;/D&gt;&lt;D xsi:type="xsd:double"&gt;1.40000909203018&lt;/D&gt;&lt;D xsi:type="xsd:double"&gt;1.36054693160041&lt;/D&gt;&lt;D xsi:type="xsd:double"&gt;1.28374289183163&lt;/D&gt;&lt;D xsi:type="xsd:double"&gt;1.30659914360383&lt;/D&gt;&lt;D xsi:type="xsd:double"&gt;1.34005009021256&lt;/D&gt;&lt;D xsi:type="xsd:double"&gt;1.366734883529&lt;/D&gt;&lt;D xsi:type="xsd:double"&gt;1.36619681020599&lt;/D&gt;&lt;D xsi:type="xsd:double"&gt;1.39430667004769&lt;/D&gt;&lt;D xsi:type="xsd:double"&gt;1.51886154456378&lt;/D&gt;&lt;D xsi:type="xsd:double"&gt;1.43962570630581&lt;/D&gt;&lt;D xsi:type="xsd:double"&gt;1.54610322913854&lt;/D&gt;&lt;D xsi:type="xsd:double"&gt;1.59758389225866&lt;/D&gt;&lt;D xsi:type="xsd:double"&gt;1.68402245928709&lt;/D&gt;&lt;D xsi:type="xsd:double"&gt;1.49409715779978&lt;/D&gt;&lt;D xsi:type="xsd:double"&gt;1.49569679774594&lt;/D&gt;&lt;D xsi:type="xsd:double"&gt;1.57587004121624&lt;/D&gt;&lt;D xsi:type="xsd:double"&gt;1.50022280641181&lt;/D&gt;&lt;D xsi:type="xsd:double"&gt;1.43014926262023&lt;/D&gt;&lt;D xsi:type="xsd:double"&gt;1.48284969677304&lt;/D&gt;&lt;D xsi:type="xsd:double"&gt;1.54288473057107&lt;/D&gt;&lt;D xsi:type="xsd:double"&gt;1.58309747034934&lt;/D&gt;&lt;D xsi:type="xsd:double"&gt;1.61712062029744&lt;/D&gt;&lt;D xsi:type="xsd:double"&gt;1.60942839844365&lt;/D&gt;&lt;D xsi:type="xsd:double"&gt;1.56215304454395&lt;/D&gt;&lt;D xsi:type="xsd:double"&gt;1.51216019066735&lt;/D&gt;&lt;D xsi:type="xsd:double"&gt;1.5025249146442&lt;/D&gt;&lt;D xsi:type="xsd:double"&gt;1.52817518593975&lt;/D&gt;&lt;D xsi:type="xsd:double"&gt;1.52702093545603&lt;/D&gt;&lt;D xsi:type="xsd:double"&gt;1.53901124927568&lt;/D&gt;&lt;D xsi:type="xsd:double"&gt;1.45344169794147&lt;/D&gt;&lt;D xsi:type="xsd:double"&gt;1.38688278442489&lt;/D&gt;&lt;D xsi:type="xsd:double"&gt;1.36674393625225&lt;/D&gt;&lt;D xsi:type="xsd:double"&gt;1.33300380339891&lt;/D&gt;&lt;D xsi:type="xsd:double"&gt;1.33063845090738&lt;/D&gt;&lt;D xsi:type="xsd:double"&gt;1.33650148356538&lt;/D&gt;&lt;D xsi:type="xsd:double"&gt;1.30548111744006&lt;/D&gt;&lt;D xsi:type="xsd:double"&gt;1.25801122379332&lt;/D&gt;&lt;D xsi:type="xsd:double"&gt;1.24086402326368&lt;/D&gt;&lt;D xsi:type="xsd:double"&gt;1.2248537887317&lt;/D&gt;&lt;D xsi:type="xsd:double"&gt;1.21341275131075&lt;/D&gt;&lt;/FQL&gt;&lt;FQL&gt;&lt;Q&gt;DDR3512M-FDS^FG_PRICE_MAVG(0,,,,30)&lt;/Q&gt;&lt;R&gt;1&lt;/R&gt;&lt;C&gt;1&lt;/C&gt;&lt;D xsi:type="xsd:double"&gt;0.88546216&lt;/D&gt;&lt;/FQL&gt;&lt;FQL&gt;&lt;Q&gt;NI-FDS^FG_PRICE_CHANGE(0,-6AM)&lt;/Q&gt;&lt;R&gt;1&lt;/R&gt;&lt;C&gt;1&lt;/C&gt;&lt;D xsi:type="xsd:double"&gt;6.22406639004149&lt;/D&gt;&lt;/FQL&gt;&lt;FQL&gt;&lt;Q&gt;W-FDS^FG_PRICE_CHANGE(0,-1AY)&lt;/Q&gt;&lt;R&gt;1&lt;/R&gt;&lt;C&gt;1&lt;/C&gt;&lt;D xsi:type="xsd:double"&gt;6.15655233069483&lt;/D&gt;&lt;/FQL&gt;&lt;FQL&gt;&lt;Q&gt;EZA^FG_PRICE_MAVG(0,,,,200)&lt;/Q&gt;&lt;R&gt;1&lt;/R&gt;&lt;C&gt;1&lt;/C&gt;&lt;D xsi:type="xsd:double"&gt;42.00915&lt;/D&gt;&lt;/FQL&gt;&lt;FQL&gt;&lt;Q&gt;EWM^FG_PRICE_MAVG(0,,,,30)&lt;/Q&gt;&lt;R&gt;1&lt;/R&gt;&lt;C&gt;1&lt;/C&gt;&lt;D xsi:type="xsd:double"&gt;26.097&lt;/D&gt;&lt;/FQL&gt;&lt;FQL&gt;&lt;Q&gt;VNM^PERCENT_CHANGE(FMA_EPS(+1,0,,,,"PORTAGG","MEAN"),FMA_EPS(+1,-1AM,,,,"PORTAGG","MEAN"))&lt;/Q&gt;&lt;R&gt;1&lt;/R&gt;&lt;C&gt;1&lt;/C&gt;&lt;D xsi:type="xsd:double"&gt;1.34309419312917&lt;/D&gt;&lt;/FQL&gt;&lt;FQL&gt;&lt;Q&gt;SET-BKK^FG_TOTAL_RETURNC(0,-6AM)&lt;/Q&gt;&lt;R&gt;1&lt;/R&gt;&lt;C&gt;1&lt;/C&gt;&lt;D xsi:type="xsd:double"&gt;4.8731923&lt;/D&gt;&lt;/FQL&gt;&lt;FQL&gt;&lt;Q&gt;EWY^FG_TOTAL_RETURNC(0,-3AM)&lt;/Q&gt;&lt;R&gt;1&lt;/R&gt;&lt;C&gt;1&lt;/C&gt;&lt;D xsi:type="xsd:double"&gt;-6.207925&lt;/D&gt;&lt;/FQL&gt;&lt;FQL&gt;&lt;Q&gt;EIDO^PERCENT_CHANGE(FMA_EPS(+1,0,,,,"PORTAGG","MEAN"),FMA_EPS(+1,-1AM,,,,"PORTAGG","MEAN"))&lt;/Q&gt;&lt;R&gt;1&lt;/R&gt;&lt;C&gt;1&lt;/C&gt;&lt;D xsi:type="xsd:double"&gt;2.4220058383275&lt;/D&gt;&lt;/FQL&gt;&lt;FQL&gt;&lt;Q&gt;QAT^SIZE(FG_CONSTITUENTS)&lt;/Q&gt;&lt;R&gt;1&lt;/R&gt;&lt;C&gt;1&lt;/C&gt;&lt;D xsi:type="xsd:long"&gt;35&lt;/D&gt;&lt;/FQL&gt;&lt;FQL&gt;&lt;Q&gt;REFMXTON-FDS^FG_YIELD(NOW,,,0)&lt;/Q&gt;&lt;R&gt;1&lt;/R&gt;&lt;C&gt;1&lt;/C&gt;&lt;D xsi:type="xsd:double"&gt;10.5&lt;/D&gt;&lt;/FQL&gt;&lt;FQL&gt;&lt;Q&gt;REFCLMPR-FDS^(SUBARRAY(NOT_NA(NO_REPEAT_F(FG_YIELD(NOW,-10AY,D))),0,1)-SUBARRAY(NOT_NA(NO_REPEAT_F(FG_YIELD(NOW,-10AY,D))),1,1))*100&lt;/Q&gt;&lt;R&gt;1&lt;/R&gt;&lt;C&gt;1&lt;/C&gt;&lt;D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xsi:type="xsd:double"&gt;-25&lt;/D&gt;&lt;/FQL&gt;&lt;FQL&gt;&lt;Q&gt;TRYPH10Y-FDS^FG_YIELD(0,,,,"YTM")&lt;/Q&gt;&lt;R&gt;1&lt;/R&gt;&lt;C&gt;1&lt;/C&gt;&lt;D xsi:type="xsd:double"&gt;5.701297&lt;/D&gt;&lt;/FQL&gt;&lt;FQL&gt;&lt;Q&gt;CC_MX^IMF_IFS_RCPI_Q(0)&lt;/Q&gt;&lt;R&gt;1&lt;/R&gt;&lt;C&gt;1&lt;/C&gt;&lt;D xsi:type="xsd:double"&gt;4.771999&lt;/D&gt;&lt;/FQL&gt;&lt;FQL&gt;&lt;Q&gt;UAE^JULIAN(FMA_DIV_YLD(NTMA,NOW,NOW,M,"PORTAGG","MEANR").DATES)&lt;/Q&gt;&lt;R&gt;1&lt;/R&gt;&lt;C&gt;1&lt;/C&gt;&lt;D xsi:type="xsd:long"&gt;45565&lt;/D&gt;&lt;/FQL&gt;&lt;FQL&gt;&lt;Q&gt;QAT^FMA_PE(LTM,0,,,"PORTAGG","MEANR")&lt;/Q&gt;&lt;R&gt;1&lt;/R&gt;&lt;C&gt;1&lt;/C&gt;&lt;D xsi:type="xsd:double"&gt;11.9484743104206&lt;/D&gt;&lt;/FQL&gt;&lt;FQL&gt;&lt;Q&gt;TRYKR10Y-FDS^FG_YIELD(-10AY,0,Y,,"YTM")&lt;/Q&gt;&lt;R&gt;10&lt;/R&gt;&lt;C&gt;1&lt;/C&gt;&lt;D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xsi:type="xsd:double"&gt;3.1928&lt;/D&gt;&lt;/FQL&gt;&lt;FQL&gt;&lt;Q&gt;USDQAR^STD(FG_PRICE_CHANGE(0,-1AY,AM))&lt;/Q&gt;&lt;R&gt;1&lt;/R&gt;&lt;C&gt;1&lt;/C&gt;&lt;D xsi:type="xsd:double"&gt;0.00761764787174341&lt;/D&gt;&lt;/FQL&gt;&lt;FQL&gt;&lt;Q&gt;USDINR^FG_COMPANY_NAME&lt;/Q&gt;&lt;R&gt;1&lt;/R&gt;&lt;C&gt;1&lt;/C&gt;&lt;D xsi:type="xsd:string"&gt;Indian Rupee per U.S. Dollar&lt;/D&gt;&lt;/FQL&gt;&lt;FQL&gt;&lt;Q&gt;USDBRL^FG_PRICE_CHANGE(0,-1AM)&lt;/Q&gt;&lt;R&gt;1&lt;/R&gt;&lt;C&gt;1&lt;/C&gt;&lt;D xsi:type="xsd:double"&gt;-2.494967&lt;/D&gt;&lt;/FQL&gt;&lt;FQL&gt;&lt;Q&gt;USDTWD^FG_PRICE_CHANGE(0,-3AM)&lt;/Q&gt;&lt;R&gt;1&lt;/R&gt;&lt;C&gt;1&lt;/C&gt;&lt;D xsi:type="xsd:double"&gt;-2.5304437&lt;/D&gt;&lt;/FQL&gt;&lt;FQL&gt;&lt;Q&gt;USDPLN^FG_PRICE_CHANGE(0,-6AM)&lt;/Q&gt;&lt;R&gt;1&lt;/R&gt;&lt;C&gt;1&lt;/C&gt;&lt;D xsi:type="xsd:double"&gt;-1.4954925&lt;/D&gt;&lt;/FQL&gt;&lt;FQL&gt;&lt;Q&gt;INDA^FMA_PE(NTMA,-10AY,0,AM,"PORTAGG","MEANR")&lt;/Q&gt;&lt;R&gt;121&lt;/R&gt;&lt;C&gt;1&lt;/C&gt;&lt;D xsi:type="xsd:double"&gt;16.6984007866649&lt;/D&gt;&lt;D xsi:type="xsd:double"&gt;17.1368070421083&lt;/D&gt;&lt;D xsi:type="xsd:double"&gt;17.5784484839185&lt;/D&gt;&lt;D xsi:type="xsd:double"&gt;17.0524607604346&lt;/D&gt;&lt;D xsi:type="xsd:double"&gt;17.9445304675881&lt;/D&gt;&lt;D xsi:type="xsd:double"&gt;18.6704375199803&lt;/D&gt;&lt;D xsi:type="xsd:double"&gt;17.8425793770102&lt;/D&gt;&lt;D xsi:type="xsd:double"&gt;16.9629742696633&lt;/D&gt;&lt;D xsi:type="xsd:double"&gt;17.1883985173765&lt;/D&gt;&lt;D xsi:type="xsd:double"&gt;18.5061774784088&lt;/D&gt;&lt;D xsi:type="xsd:double"&gt;18.6589091425009&lt;/D&gt;&lt;D xsi:type="xsd:double"&gt;17.5710013736348&lt;/D&gt;&lt;D xsi:type="xsd:double"&gt;17.5430256727899&lt;/D&gt;&lt;D xsi:type="xsd:double"&gt;17.7265260281614&lt;/D&gt;&lt;D xsi:type="xsd:double"&gt;17.1880768135887&lt;/D&gt;&lt;D xsi:type="xsd:double"&gt;17.3303315800849&lt;/D&gt;&lt;D xsi:type="xsd:double"&gt;16.5163395413791&lt;/D&gt;&lt;D xsi:type="xsd:double"&gt;17.0161641996097&lt;/D&gt;&lt;D xsi:type="xsd:double"&gt;17.1802443438772&lt;/D&gt;&lt;D xsi:type="xsd:double"&gt;17.2260705846977&lt;/D&gt;&lt;D xsi:type="xsd:double"&gt;17.8283293614574&lt;/D&gt;&lt;D xsi:type="xsd:double"&gt;17.7845737354383&lt;/D&gt;&lt;D xsi:type="xsd:double"&gt;18.0825602414919&lt;/D&gt;&lt;D xsi:type="xsd:double"&gt;18.1253542647892&lt;/D&gt;&lt;D xsi:type="xsd:double"&gt;17.8856305109582&lt;/D&gt;&lt;D xsi:type="xsd:double"&gt;17.1797816651999&lt;/D&gt;&lt;D xsi:type="xsd:double"&gt;16.1869186596145&lt;/D&gt;&lt;D xsi:type="xsd:double"&gt;16.2523043584182&lt;/D&gt;&lt;D xsi:type="xsd:double"&gt;17.2145599496869&lt;/D&gt;&lt;D xsi:type="xsd:double"&gt;17.6056975025826&lt;/D&gt;&lt;D xsi:type="xsd:double"&gt;18.0725527479877&lt;/D&gt;&lt;D xsi:type="xsd:double"&gt;18.1815252463804&lt;/D&gt;&lt;D xsi:type="xsd:double"&gt;18.3459102767255&lt;/D&gt;&lt;D xsi:type="xsd:double"&gt;18.0465254757561&lt;/D&gt;&lt;D xsi:type="xsd:double"&gt;18.8973338609878&lt;/D&gt;&lt;D xsi:type="xsd:double"&gt;18.8305221005736&lt;/D&gt;&lt;D xsi:type="xsd:double"&gt;18.3377977422041&lt;/D&gt;&lt;D xsi:type="xsd:double"&gt;19.1363536583763&lt;/D&gt;&lt;D xsi:type="xsd:double"&gt;18.4004959247529&lt;/D&gt;&lt;D xsi:type="xsd:double"&gt;18.874453798572&lt;/D&gt;&lt;D xsi:type="xsd:double"&gt;18.7433473145432&lt;/D&gt;&lt;D xsi:type="xsd:double"&gt;18.4451860049505&lt;/D&gt;&lt;D xsi:type="xsd:double"&gt;17.9170460952891&lt;/D&gt;&lt;D xsi:type="xsd:double"&gt;18.5099090681346&lt;/D&gt;&lt;D xsi:type="xsd:double"&gt;18.5174939205554&lt;/D&gt;&lt;D xsi:type="xsd:double"&gt;18.3550440169603&lt;/D&gt;&lt;D xsi:type="xsd:double"&gt;19.7415087829154&lt;/D&gt;&lt;D xsi:type="xsd:double"&gt;20.0415751922655&lt;/D&gt;&lt;D xsi:type="xsd:double"&gt;18.163280409302&lt;/D&gt;&lt;D xsi:type="xsd:double"&gt;17.8924831411739&lt;/D&gt;&lt;D xsi:type="xsd:double"&gt;18.247219549488&lt;/D&gt;&lt;D xsi:type="xsd:double"&gt;17.6559892289814&lt;/D&gt;&lt;D xsi:type="xsd:double"&gt;18.3023792399853&lt;/D&gt;&lt;D xsi:type="xsd:double"&gt;18.2758381527056&lt;/D&gt;&lt;D xsi:type="xsd:double"&gt;18.972846279887&lt;/D&gt;&lt;D xsi:type="xsd:double"&gt;19.0255567384048&lt;/D&gt;&lt;D xsi:type="xsd:double"&gt;19.5822252677755&lt;/D&gt;&lt;D xsi:type="xsd:double"&gt;18.9613055930456&lt;/D&gt;&lt;D xsi:type="xsd:double"&gt;17.937854399942&lt;/D&gt;&lt;D xsi:type="xsd:double"&gt;17.9009972181951&lt;/D&gt;&lt;D xsi:type="xsd:double"&gt;18.0774168716365&lt;/D&gt;&lt;D xsi:type="xsd:double"&gt;19.1533173535716&lt;/D&gt;&lt;D xsi:type="xsd:double"&gt;19.1807689780476&lt;/D&gt;&lt;D xsi:type="xsd:double"&gt;19.1966726242452&lt;/D&gt;&lt;D xsi:type="xsd:double"&gt;18.5170820261193&lt;/D&gt;&lt;D xsi:type="xsd:double"&gt;17.886688852689&lt;/D&gt;&lt;D xsi:type="xsd:double"&gt;13.6727812558012&lt;/D&gt;&lt;D xsi:type="xsd:double"&gt;18.6612969284363&lt;/D&gt;&lt;D xsi:type="xsd:double"&gt;20.7427341920547&lt;/D&gt;&lt;D xsi:type="xsd:double"&gt;22.7543003929014&lt;/D&gt;&lt;D xsi:type="xsd:double"&gt;23.2293150807716&lt;/D&gt;&lt;D xsi:type="xsd:double"&gt;23.1620700419222&lt;/D&gt;&lt;D xsi:type="xsd:double"&gt;22.7262254529797&lt;/D&gt;&lt;D xsi:type="xsd:double"&gt;21.8557528951755&lt;/D&gt;&lt;D xsi:type="xsd:double"&gt;23.6453018152244&lt;/D&gt;&lt;D xsi:type="xsd:double"&gt;24.1898393931554&lt;/D&gt;&lt;D xsi:type="xsd:double"&gt;23.8342906682905&lt;/D&gt;&lt;D xsi:type="xsd:double"&gt;24.0525778803301&lt;/D&gt;&lt;D xsi:type="xsd:double"&gt;23.0445169128985&lt;/D&gt;&lt;D xsi:type="xsd:double"&gt;22.3806281606167&lt;/D&gt;&lt;D xsi:type="xsd:double"&gt;23.302822636775&lt;/D&gt;&lt;D xsi:type="xsd:double"&gt;23.1006251147317&lt;/D&gt;&lt;D xsi:type="xsd:double"&gt;23.6215508349568&lt;/D&gt;&lt;D xsi:type="xsd:double"&gt;24.6910353398045&lt;/D&gt;&lt;D xsi:type="xsd:double"&gt;24.3372683912967&lt;/D&gt;&lt;D xsi:type="xsd:double"&gt;23.8717714654597&lt;/D&gt;&lt;D xsi:type="xsd:double"&gt;23.265267180801&lt;/D&gt;&lt;D xsi:type="xsd:double"&gt;23.1226444209746&lt;/D&gt;&lt;D xsi:type="xsd:double"&gt;22.71737154113&lt;/D&gt;&lt;D xsi:type="xsd:double"&gt;21.1623508008486&lt;/D&gt;&lt;D xsi:type="xsd:double"&gt;22.3065318350415&lt;/D&gt;&lt;D xsi:type="xsd:double"&gt;21.5084516934857&lt;/D&gt;&lt;D xsi:type="xsd:double"&gt;20.937699087018&lt;/D&gt;&lt;D xsi:type="xsd:double"&gt;19.8959504345332&lt;/D&gt;&lt;D xsi:type="xsd:double"&gt;22.1601809303009&lt;/D&gt;&lt;D xsi:type="xsd:double"&gt;22.4264145928147&lt;/D&gt;&lt;D xsi:type="xsd:double"&gt;21.1845576388399&lt;/D&gt;&lt;D xsi:type="xsd:double"&gt;22.3388397489021&lt;/D&gt;&lt;D xsi:type="xsd:double"&gt;23.090944551283&lt;/D&gt;&lt;D xsi:type="xsd:double"&gt;22.0881619544049&lt;/D&gt;&lt;D xsi:type="xsd:double"&gt;20.9645543774914&lt;/D&gt;&lt;D xsi:type="xsd:double"&gt;20.3761229454938&lt;/D&gt;&lt;D xsi:type="xsd:double"&gt;19.9816568582564&lt;/D&gt;&lt;D xsi:type="xsd:double"&gt;20.6945759147725&lt;/D&gt;&lt;D xsi:type="xsd:double"&gt;21.3580911759685&lt;/D&gt;&lt;D xsi:type="xsd:double"&gt;21.9402698125288&lt;/D&gt;&lt;D xsi:type="xsd:double"&gt;21.0045406337533&lt;/D&gt;&lt;D xsi:type="xsd:double"&gt;20.5214170090388&lt;/D&gt;&lt;D xsi:type="xsd:double"&gt;20.4738481769489&lt;/D&gt;&lt;D xsi:type="xsd:double"&gt;19.9572265310951&lt;/D&gt;&lt;D xsi:type="xsd:double"&gt;20.8364710443044&lt;/D&gt;&lt;D xsi:type="xsd:double"&gt;21.8266900069063&lt;/D&gt;&lt;D xsi:type="xsd:double"&gt;22.3959528814057&lt;/D&gt;&lt;D xsi:type="xsd:double"&gt;22.646653975967&lt;/D&gt;&lt;D xsi:type="xsd:double"&gt;22.6472269565972&lt;/D&gt;&lt;D xsi:type="xsd:double"&gt;22.6314451368693&lt;/D&gt;&lt;D xsi:type="xsd:double"&gt;23.1744507050896&lt;/D&gt;&lt;D xsi:type="xsd:double"&gt;23.8913476782172&lt;/D&gt;&lt;D xsi:type="xsd:double"&gt;24.1279765206329&lt;/D&gt;&lt;D xsi:type="xsd:double"&gt;24.9272385442175&lt;/D&gt;&lt;D xsi:type="xsd:double"&gt;25.095950141794&lt;/D&gt;&lt;/FQL&gt;&lt;FQL&gt;&lt;Q&gt;GREK^FMA_PE(LTMA,-10AY,0,AM,"PORTAGG","MEANR")&lt;/Q&gt;&lt;R&gt;121&lt;/R&gt;&lt;C&gt;1&lt;/C&gt;&lt;D xsi:type="xsd:double"&gt;18.4133767864681&lt;/D&gt;&lt;D xsi:type="xsd:double"&gt;16.4203179965593&lt;/D&gt;&lt;D xsi:type="xsd:double"&gt;18.9736199927812&lt;/D&gt;&lt;D xsi:type="xsd:double"&gt;13.9189050393929&lt;/D&gt;&lt;D xsi:type="xsd:double"&gt;15.9343642603459&lt;/D&gt;&lt;D xsi:type="xsd:double"&gt;18.0345947651879&lt;/D&gt;&lt;D xsi:type="xsd:double"&gt;16.8902221550531&lt;/D&gt;&lt;D xsi:type="xsd:double"&gt;15.7843682278497&lt;/D&gt;&lt;D xsi:type="xsd:double"&gt;14.8933888375564&lt;/D&gt;&lt;D xsi:type="xsd:double"&gt;13.428657844416&lt;/D&gt;&lt;D xsi:type="xsd:double"&gt;12.1316617845368&lt;/D&gt;&lt;D xsi:type="xsd:double"&gt;10.9089587669815&lt;/D&gt;&lt;D xsi:type="xsd:double"&gt;11.9901929879849&lt;/D&gt;&lt;D xsi:type="xsd:double"&gt;11.6268612571581&lt;/D&gt;&lt;D xsi:type="xsd:double"&gt;-0.00203551104463284&lt;/D&gt;&lt;D xsi:type="xsd:double"&gt;-2.95609689529929&lt;/D&gt;&lt;D xsi:type="xsd:double"&gt;-0.814744717385435&lt;/D&gt;&lt;D xsi:type="xsd:double"&gt;0.0212988078043994&lt;/D&gt;&lt;D xsi:type="xsd:double"&gt;1.01025735836659&lt;/D&gt;&lt;D xsi:type="xsd:double"&gt;2.56559396400295&lt;/D&gt;&lt;D xsi:type="xsd:double"&gt;4.26381693050263&lt;/D&gt;&lt;D xsi:type="xsd:double"&gt;4.06629758813671&lt;/D&gt;&lt;D xsi:type="xsd:double"&gt;5.86592283444969&lt;/D&gt;&lt;D xsi:type="xsd:double"&gt;7.7679864683863&lt;/D&gt;&lt;D xsi:type="xsd:double"&gt;9.56123153310976&lt;/D&gt;&lt;D xsi:type="xsd:double"&gt;10.7210784520834&lt;/D&gt;&lt;D xsi:type="xsd:double"&gt;13.9572046245884&lt;/D&gt;&lt;D xsi:type="xsd:double"&gt;15.04752821806&lt;/D&gt;&lt;D xsi:type="xsd:double"&gt;13.7263251987448&lt;/D&gt;&lt;D xsi:type="xsd:double"&gt;14.3717980636072&lt;/D&gt;&lt;D xsi:type="xsd:double"&gt;14.0299504580082&lt;/D&gt;&lt;D xsi:type="xsd:double"&gt;14.6592163033743&lt;/D&gt;&lt;D xsi:type="xsd:double"&gt;15.3632525194694&lt;/D&gt;&lt;D xsi:type="xsd:double"&gt;15.3152836946116&lt;/D&gt;&lt;D xsi:type="xsd:double"&gt;15.3228136852299&lt;/D&gt;&lt;D xsi:type="xsd:double"&gt;14.902144164901&lt;/D&gt;&lt;D xsi:type="xsd:double"&gt;14.272766040252&lt;/D&gt;&lt;D xsi:type="xsd:double"&gt;16.9474558051514&lt;/D&gt;&lt;D xsi:type="xsd:double"&gt;18.0507032274791&lt;/D&gt;&lt;D xsi:type="xsd:double"&gt;21.0193642541253&lt;/D&gt;&lt;D xsi:type="xsd:double"&gt;23.5884741281848&lt;/D&gt;&lt;D xsi:type="xsd:double"&gt;23.8365200506433&lt;/D&gt;&lt;D xsi:type="xsd:double"&gt;22.7894226357573&lt;/D&gt;&lt;D xsi:type="xsd:double"&gt;22.5359128291444&lt;/D&gt;&lt;D xsi:type="xsd:double"&gt;22.0985698079955&lt;/D&gt;&lt;D xsi:type="xsd:double"&gt;21.4772034223745&lt;/D&gt;&lt;D xsi:type="xsd:double"&gt;21.0949342878149&lt;/D&gt;&lt;D xsi:type="xsd:double"&gt;21.0289117381149&lt;/D&gt;&lt;D xsi:type="xsd:double"&gt;20.4788154742237&lt;/D&gt;&lt;D xsi:type="xsd:double"&gt;18.437003955483&lt;/D&gt;&lt;D xsi:type="xsd:double"&gt;18.3677549384787&lt;/D&gt;&lt;D xsi:type="xsd:double"&gt;14.1854268747589&lt;/D&gt;&lt;D xsi:type="xsd:double"&gt;17.7573403967742&lt;/D&gt;&lt;D xsi:type="xsd:double"&gt;18.8039939215107&lt;/D&gt;&lt;D xsi:type="xsd:double"&gt;18.6098663182708&lt;/D&gt;&lt;D xsi:type="xsd:double"&gt;18.3445218115484&lt;/D&gt;&lt;D xsi:type="xsd:double"&gt;18.448194389156&lt;/D&gt;&lt;D xsi:type="xsd:double"&gt;18.8087642040518&lt;/D&gt;&lt;D xsi:type="xsd:double"&gt;18.1894070505133&lt;/D&gt;&lt;D xsi:type="xsd:double"&gt;18.9030347043506&lt;/D&gt;&lt;D xsi:type="xsd:double"&gt;17.2688909798665&lt;/D&gt;&lt;D xsi:type="xsd:double"&gt;15.7339270711388&lt;/D&gt;&lt;D xsi:type="xsd:double"&gt;16.8223535006246&lt;/D&gt;&lt;D xsi:type="xsd:double"&gt;17.978853685631&lt;/D&gt;&lt;D xsi:type="xsd:double"&gt;18.0191410810119&lt;/D&gt;&lt;D xsi:type="xsd:double"&gt;12.5815700239223&lt;/D&gt;&lt;D xsi:type="xsd:double"&gt;11.6407079293818&lt;/D&gt;&lt;D xsi:type="xsd:double"&gt;12.2876542829504&lt;/D&gt;&lt;D xsi:type="xsd:double"&gt;12.9599270361173&lt;/D&gt;&lt;D xsi:type="xsd:double"&gt;15.3234378586378&lt;/D&gt;&lt;D xsi:type="xsd:double"&gt;15.1068045792404&lt;/D&gt;&lt;D xsi:type="xsd:double"&gt;16.4104184453859&lt;/D&gt;&lt;D xsi:type="xsd:double"&gt;15.1149700490515&lt;/D&gt;&lt;D xsi:type="xsd:double"&gt;13.7230751382885&lt;/D&gt;&lt;D xsi:type="xsd:double"&gt;20.4228657779824&lt;/D&gt;&lt;D xsi:type="xsd:double"&gt;19.7947796853669&lt;/D&gt;&lt;D xsi:type="xsd:double"&gt;17.1108678498803&lt;/D&gt;&lt;D xsi:type="xsd:double"&gt;17.8122838718248&lt;/D&gt;&lt;D xsi:type="xsd:double"&gt;17.4116723745442&lt;/D&gt;&lt;D xsi:type="xsd:double"&gt;17.3740052262892&lt;/D&gt;&lt;D xsi:type="xsd:double"&gt;17.1136840705321&lt;/D&gt;&lt;D xsi:type="xsd:double"&gt;16.6081002631786&lt;/D&gt;&lt;D xsi:type="xsd:double"&gt;16.1746130055949&lt;/D&gt;&lt;D xsi:type="xsd:double"&gt;15.4086473073067&lt;/D&gt;&lt;D xsi:type="xsd:double"&gt;13.5074943943507&lt;/D&gt;&lt;D xsi:type="xsd:double"&gt;15.6631275688848&lt;/D&gt;&lt;D xsi:type="xsd:double"&gt;12.7212041464515&lt;/D&gt;&lt;D xsi:type="xsd:double"&gt;12.5370738176472&lt;/D&gt;&lt;D xsi:type="xsd:double"&gt;-121.611884537515&lt;/D&gt;&lt;D xsi:type="xsd:double"&gt;-95.6209938011648&lt;/D&gt;&lt;D xsi:type="xsd:double"&gt;-85.3121275947293&lt;/D&gt;&lt;D xsi:type="xsd:double"&gt;-74.2014953680222&lt;/D&gt;&lt;D xsi:type="xsd:double"&gt;-63.3235114403356&lt;/D&gt;&lt;D xsi:type="xsd:double"&gt;-54.5127568816506&lt;/D&gt;&lt;D xsi:type="xsd:double"&gt;-42.9065436545443&lt;/D&gt;&lt;D xsi:type="xsd:double"&gt;-33.7839722256775&lt;/D&gt;&lt;D xsi:type="xsd:double"&gt;-23.6112965271743&lt;/D&gt;&lt;D xsi:type="xsd:double"&gt;-13.4111862378932&lt;/D&gt;&lt;D xsi:type="xsd:double"&gt;-3.49022777098757&lt;/D&gt;&lt;D xsi:type="xsd:double"&gt;6.33354456164429&lt;/D&gt;&lt;D xsi:type="xsd:double"&gt;7.41603113985555&lt;/D&gt;&lt;D xsi:type="xsd:double"&gt;7.82095408069873&lt;/D&gt;&lt;D xsi:type="xsd:double"&gt;7.66387724214469&lt;/D&gt;&lt;D xsi:type="xsd:double"&gt;7.54226519752744&lt;/D&gt;&lt;D xsi:type="xsd:double"&gt;7.70156588681477&lt;/D&gt;&lt;D xsi:type="xsd:double"&gt;7.961410991095&lt;/D&gt;&lt;D xsi:type="xsd:double"&gt;7.89730704645198&lt;/D&gt;&lt;D xsi:type="xsd:double"&gt;7.47365111147153&lt;/D&gt;&lt;D xsi:type="xsd:double"&gt;6.81673776991253&lt;/D&gt;&lt;D xsi:type="xsd:double"&gt;6.83656642573822&lt;/D&gt;&lt;D xsi:type="xsd:double"&gt;6.50702887072263&lt;/D&gt;&lt;D xsi:type="xsd:double"&gt;6.31285220212844&lt;/D&gt;&lt;D xsi:type="xsd:double"&gt;6.66367890019604&lt;/D&gt;&lt;D xsi:type="xsd:double"&gt;6.7824366066361&lt;/D&gt;&lt;D xsi:type="xsd:double"&gt;6.73268757165635&lt;/D&gt;&lt;D xsi:type="xsd:double"&gt;6.79866514896026&lt;/D&gt;&lt;D xsi:type="xsd:double"&gt;6.8506130444849&lt;/D&gt;&lt;D xsi:type="xsd:double"&gt;6.89823833425518&lt;/D&gt;&lt;D xsi:type="xsd:double"&gt;6.70512042510764&lt;/D&gt;&lt;D xsi:type="xsd:double"&gt;6.68374897553333&lt;/D&gt;&lt;D xsi:type="xsd:double"&gt;6.57674929449711&lt;/D&gt;&lt;/FQL&gt;&lt;FQL&gt;&lt;Q&gt;COPP-FDS^FG_PRICE(0)&lt;/Q&gt;&lt;R&gt;1&lt;/R&gt;&lt;C&gt;1&lt;/C&gt;&lt;D xsi:type="xsd:double"&gt;4.502&lt;/D&gt;&lt;/FQL&gt;&lt;FQL&gt;&lt;Q&gt;SET-BKK^FG_PRICE_MAVG(0,,,,200)&lt;/Q&gt;&lt;R&gt;1&lt;/R&gt;&lt;C&gt;1&lt;/C&gt;&lt;D xsi:type="xsd:double"&gt;1367.9176&lt;/D&gt;&lt;/FQL&gt;&lt;FQL&gt;&lt;Q&gt;EZA^FG_PRICE_MAVG(0,,,,30)&lt;/Q&gt;&lt;R&gt;1&lt;/R&gt;&lt;C&gt;1&lt;/C&gt;&lt;D xsi:type="xsd:double"&gt;47.833332&lt;/D&gt;&lt;/FQL&gt;&lt;FQL&gt;&lt;Q&gt;CNYA^FG_PRICE_MAVG(0,,,,200)&lt;/Q&gt;&lt;R&gt;1&lt;/R&gt;&lt;C&gt;1&lt;/C&gt;&lt;D xsi:type="xsd:double"&gt;25.708546&lt;/D&gt;&lt;/FQL&gt;&lt;FQL&gt;&lt;Q&gt;MCHI^PERCENT_CHANGE(FMA_EPS(+1,0,,,,"PORTAGG","MEAN"),FMA_EPS(+1,-1AM,,,,"PORTAGG","MEAN"))&lt;/Q&gt;&lt;R&gt;1&lt;/R&gt;&lt;C&gt;1&lt;/C&gt;&lt;D xsi:type="xsd:double"&gt;-0.0789223914985238&lt;/D&gt;&lt;/FQL&gt;&lt;FQL&gt;&lt;Q&gt;EZA^P_PRICE(0)/P_PRICE_HIGH_PR(0,,,,,,"PRICE","INTRA","52W")&lt;/Q&gt;&lt;R&gt;1&lt;/R&gt;&lt;C&gt;1&lt;/C&gt;&lt;D xsi:type="xsd:double"&gt;0.9629135&lt;/D&gt;&lt;/FQL&gt;&lt;FQL&gt;&lt;Q&gt;EPOL^FG_TOTAL_RETURNC(0,-3AM)&lt;/Q&gt;&lt;R&gt;1&lt;/R&gt;&lt;C&gt;1&lt;/C&gt;&lt;D xsi:type="xsd:double"&gt;-6.4282775&lt;/D&gt;&lt;/FQL&gt;&lt;FQL&gt;&lt;Q&gt;SPY^FG_TOTAL_RETURNC(0,-6AM)&lt;/Q&gt;&lt;R&gt;1&lt;/R&gt;&lt;C&gt;1&lt;/C&gt;&lt;D xsi:type="xsd:double"&gt;10.010242&lt;/D&gt;&lt;/FQL&gt;&lt;FQL&gt;&lt;Q&gt;EWJ^PERCENT_CHANGE(FMA_EPS(+1,0,,,,"PORTAGG","MEAN"),FMA_EPS(+1,-3AM,,,,"PORTAGG","MEAN"))&lt;/Q&gt;&lt;R&gt;1&lt;/R&gt;&lt;C&gt;1&lt;/C&gt;&lt;D xsi:type="xsd:double"&gt;22.3969693678458&lt;/D&gt;&lt;/FQL&gt;&lt;FQL&gt;&lt;Q&gt;VWO^FMA_COS_DOWN("EPS","1M",+1,NOW,,,"PORTAGG","MEANR")&lt;/Q&gt;&lt;R&gt;1&lt;/R&gt;&lt;C&gt;1&lt;/C&gt;&lt;D xsi:type="xsd:double"&gt;1672&lt;/D&gt;&lt;/FQL&gt;&lt;FQL&gt;&lt;Q&gt;QAT^FMA_COS_UP("EPS","1M",+1,NOW,,,"PORTAGG","MEANR")&lt;/Q&gt;&lt;R&gt;1&lt;/R&gt;&lt;C&gt;1&lt;/C&gt;&lt;D xsi:type="xsd:double"&gt;0&lt;/D&gt;&lt;/FQL&gt;&lt;FQL&gt;&lt;Q&gt;EWW^FMA_COS_UP("EPS","1M",+1,NOW,,,"PORTAGG","MEANR")&lt;/Q&gt;&lt;R&gt;1&lt;/R&gt;&lt;C&gt;1&lt;/C&gt;&lt;D xsi:type="xsd:double"&gt;21&lt;/D&gt;&lt;/FQL&gt;&lt;FQL&gt;&lt;Q&gt;ECH^FMA_COS_UP("EPS","1M",+1,NOW,,,"PORTAGG","MEANR")&lt;/Q&gt;&lt;R&gt;1&lt;/R&gt;&lt;C&gt;1&lt;/C&gt;&lt;D xsi:type="xsd:double"&gt;14&lt;/D&gt;&lt;/FQL&gt;&lt;FQL&gt;&lt;Q&gt;EPHE^FG_ROE(0)&lt;/Q&gt;&lt;R&gt;1&lt;/R&gt;&lt;C&gt;1&lt;/C&gt;&lt;D xsi:type="xsd:double"&gt;12.5743868369177&lt;/D&gt;&lt;/FQL&gt;&lt;FQL&gt;&lt;Q&gt;TRYPH10Y-FDS^FG_YIELD_NAME&lt;/Q&gt;&lt;R&gt;1&lt;/R&gt;&lt;C&gt;1&lt;/C&gt;&lt;D xsi:type="xsd:string"&gt;Philippines Benchmark Bond - 10 Year&lt;/D&gt;&lt;/FQL&gt;&lt;FQL&gt;&lt;Q&gt;REFQALEND-FDS^FG_YIELD(NOW,,,0)&lt;/Q&gt;&lt;R&gt;1&lt;/R&gt;&lt;C&gt;1&lt;/C&gt;&lt;D xsi:type="xsd:double"&gt;5.7&lt;/D&gt;&lt;/FQL&gt;&lt;FQL&gt;&lt;Q&gt;TRYGR10Y-FDS^PCTCHG(FG_YIELD(0,,,,"YTM"),FG_YIELD(-3AM,,,,"YTM"))&lt;/Q&gt;&lt;R&gt;1&lt;/R&gt;&lt;C&gt;1&lt;/C&gt;&lt;D xsi:type="xsd:double"&gt;-14.223195&lt;/D&gt;&lt;/FQL&gt;&lt;FQL&gt;&lt;Q&gt;VGK^JULIAN(FMA_DIV_YLD(NTMA,NOW,NOW,M,"PORTAGG","MEANR").DATES)&lt;/Q&gt;&lt;R&gt;1&lt;/R&gt;&lt;C&gt;1&lt;/C&gt;&lt;D xsi:type="xsd:long"&gt;45504&lt;/D&gt;&lt;/FQL&gt;&lt;FQL&gt;&lt;Q&gt;GREK^JULIAN(FMA_DIV_YLD(NTMA,NOW,NOW,M,"PORTAGG","MEANR").DATES)&lt;/Q&gt;&lt;R&gt;1&lt;/R&gt;&lt;C&gt;1&lt;/C&gt;&lt;D xsi:type="xsd:long"&gt;45565&lt;/D&gt;&lt;/FQL&gt;&lt;FQL&gt;&lt;Q&gt;EWY^FMA_PE(LTM,0,,,"PORTAGG","MEANR")&lt;/Q&gt;&lt;R&gt;1&lt;/R&gt;&lt;C&gt;1&lt;/C&gt;&lt;D xsi:type="xsd:double"&gt;14.5017370020478&lt;/D&gt;&lt;/FQL&gt;&lt;FQL&gt;&lt;Q&gt;EWM^FMA_PE(LTM,0,,,"PORTAGG","MEANR")&lt;/Q&gt;&lt;R&gt;1&lt;/R&gt;&lt;C&gt;1&lt;/C&gt;&lt;D xsi:type="xsd:double"&gt;19.5278531169479&lt;/D&gt;&lt;/FQL&gt;&lt;FQL&gt;&lt;Q&gt;CNYA^FMA_PE(LTM,0,,,"PORTAGG","MEANR")&lt;/Q&gt;&lt;R&gt;1&lt;/R&gt;&lt;C&gt;1&lt;/C&gt;&lt;D xsi:type="xsd:double"&gt;16.7731069228433&lt;/D&gt;&lt;/FQL&gt;&lt;FQL&gt;&lt;Q&gt;EPOL^FG_COMPANY_NAME&lt;/Q&gt;&lt;R&gt;1&lt;/R&gt;&lt;C&gt;1&lt;/C&gt;&lt;D xsi:type="xsd:string"&gt;iShares MSCI Poland ETF&lt;/D&gt;&lt;/FQL&gt;&lt;FQL&gt;&lt;Q&gt;EPU^FMA_ROE(NTMA,-20AY,NOW,FY,"PORTAGG","MEANR")&lt;/Q&gt;&lt;R&gt;20&lt;/R&gt;&lt;C&gt;1&lt;/C&gt;&lt;D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xsi:type="xsd:double"&gt;12.0860264369497&lt;/D&gt;&lt;D xsi:type="xsd:double"&gt;15.0555659512705&lt;/D&gt;&lt;D xsi:type="xsd:double"&gt;13.6225815521433&lt;/D&gt;&lt;D xsi:type="xsd:double"&gt;12.9324475913379&lt;/D&gt;&lt;/FQL&gt;&lt;FQL&gt;&lt;Q&gt;TRYPH10Y-FDS^FG_YIELD(-10AY,0,Y,,"YTM")&lt;/Q&gt;&lt;R&gt;10&lt;/R&gt;&lt;C&gt;1&lt;/C&gt;&lt;D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xsi:type="xsd:double"&gt;6.0028777&lt;/D&gt;&lt;/FQL&gt;&lt;FQL&gt;&lt;Q&gt;CAGDPY@IN^EE_ACTUAL_ANNUAL(MED,0)&lt;/Q&gt;&lt;R&gt;1&lt;/R&gt;&lt;C&gt;1&lt;/C&gt;&lt;D xsi:type="xsd:double"&gt;-0.731079343492458&lt;/D&gt;&lt;/FQL&gt;&lt;FQL&gt;&lt;Q&gt;CAGDPY@CL^EE_ACTUAL_ANNUAL(MED,+1)&lt;/Q&gt;&lt;R&gt;1&lt;/R&gt;&lt;C&gt;1&lt;/C&gt;&lt;D xsi:type="xsd:double"&gt;-3&lt;/D&gt;&lt;/FQL&gt;&lt;FQL&gt;&lt;Q&gt;CC_ID^FG_COMPANY_NAME&lt;/Q&gt;&lt;R&gt;1&lt;/R&gt;&lt;C&gt;1&lt;/C&gt;&lt;D xsi:type="xsd:string"&gt;Indonesia&lt;/D&gt;&lt;/FQL&gt;&lt;FQL&gt;&lt;Q&gt;USDAED^FG_PRICE_CHANGE(0,-6AM)&lt;/Q&gt;&lt;R&gt;1&lt;/R&gt;&lt;C&gt;1&lt;/C&gt;&lt;D xsi:type="xsd:double"&gt;0.014972687&lt;/D&gt;&lt;/FQL&gt;&lt;FQL&gt;&lt;Q&gt;USDCLP^STD(FG_PRICE_CHANGE(0,-1AY,AM))&lt;/Q&gt;&lt;R&gt;1&lt;/R&gt;&lt;C&gt;1&lt;/C&gt;&lt;D xsi:type="xsd:double"&gt;3.78423119998994&lt;/D&gt;&lt;/FQL&gt;&lt;FQL&gt;&lt;Q&gt;FC0000IN^FMA_EPS(NTMA,-20AY,0,CY,,"PORTAGG","MEANR")&lt;/Q&gt;&lt;R&gt;20&lt;/R&gt;&lt;C&gt;1&lt;/C&gt;&lt;D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</t>
        </r>
      </text>
    </comment>
    <comment ref="A12" authorId="0" shapeId="0" xr:uid="{3041C93D-9A6A-4EE3-85F5-1E94E86EA1E2}">
      <text>
        <r>
          <rPr>
            <b/>
            <sz val="9"/>
            <color indexed="81"/>
            <rFont val="Tahoma"/>
            <charset val="1"/>
          </rPr>
          <t>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xsi:type="xsd:double"&gt;46.988663655919&lt;/D&gt;&lt;D xsi:type="xsd:double"&gt;46.0122659822799&lt;/D&gt;&lt;D xsi:type="xsd:double"&gt;54.6702194345408&lt;/D&gt;&lt;/FQL&gt;&lt;FQL&gt;&lt;Q&gt;EZA^FG_TOTAL_RETURNC(-10AY,0,AM)&lt;/Q&gt;&lt;R&gt;121&lt;/R&gt;&lt;C&gt;1&lt;/C&gt;&lt;D xsi:type="xsd:double"&gt;-10.742646&lt;/D&gt;&lt;D xsi:type="xsd:double"&gt;7.211995&lt;/D&gt;&lt;D xsi:type="xsd:double"&gt;-1.6016304&lt;/D&gt;&lt;D xsi:type="xsd:double"&gt;-4.7950864&lt;/D&gt;&lt;D xsi:type="xsd:double"&gt;12.454737&lt;/D&gt;&lt;D xsi:type="xsd:double"&gt;-5.7826877&lt;/D&gt;&lt;D xsi:type="xsd:double"&gt;2.9424787&lt;/D&gt;&lt;D xsi:type="xsd:double"&gt;1.948905&lt;/D&gt;&lt;D xsi:type="xsd:double"&gt;-10.846787&lt;/D&gt;&lt;D xsi:type="xsd:double"&gt;5.1645637&lt;/D&gt;&lt;D xsi:type="xsd:double"&gt;-7.1896434&lt;/D&gt;&lt;D xsi:type="xsd:double"&gt;-8.534384&lt;/D&gt;&lt;D xsi:type="xsd:double"&gt;1.5790462&lt;/D&gt;&lt;D xsi:type="xsd:double"&gt;3.868568&lt;/D&gt;&lt;D xsi:type="xsd:double"&gt;-12.959183&lt;/D&gt;&lt;D xsi:type="xsd:double"&gt;-7.1117043&lt;/D&gt;&lt;D xsi:type="xsd:double"&gt;-4.966813&lt;/D&gt;&lt;D xsi:type="xsd:double"&gt;9.799504&lt;/D&gt;&lt;D xsi:type="xsd:double"&gt;8.473528&lt;/D&gt;&lt;D xsi:type="xsd:double"&gt;-1.4942229&lt;/D&gt;&lt;D xsi:type="xsd:double"&gt;4.051459&lt;/D&gt;&lt;D xsi:type="xsd:double"&gt;0.9441376&lt;/D&gt;&lt;D xsi:type="xsd:double"&gt;7.590878&lt;/D&gt;&lt;D xsi:type="xsd:double"&gt;-3.7815154&lt;/D&gt;&lt;D xsi:type="xsd:double"&gt;2.2561908&lt;/D&gt;&lt;D xsi:type="xsd:double"&gt;-2.7758002&lt;/D&gt;&lt;D xsi:type="xsd:double"&gt;-8.052707&lt;/D&gt;&lt;D xsi:type="xsd:double"&gt;6.3550353&lt;/D&gt;&lt;D xsi:type="xsd:double"&gt;5.0132394&lt;/D&gt;&lt;D xsi:type="xsd:double"&gt;1.5492678&lt;/D&gt;&lt;D xsi:type="xsd:double"&gt;-2.8738678&lt;/D&gt;&lt;D xsi:type="xsd:double"&gt;6.447482&lt;/D&gt;&lt;D xsi:type="xsd:double"&gt;4.0665746&lt;/D&gt;&lt;D xsi:type="xsd:double"&gt;-5.569786&lt;/D&gt;&lt;D xsi:type="xsd:double"&gt;5.0880313&lt;/D&gt;&lt;D xsi:type="xsd:double"&gt;5.846882&lt;/D&gt;&lt;D xsi:type="xsd:double"&gt;-7.312441&lt;/D&gt;&lt;D xsi:type="xsd:double"&gt;2.100408&lt;/D&gt;&lt;D xsi:type="xsd:double"&gt;6.205046&lt;/D&gt;&lt;D xsi:type="xsd:double"&gt;11.649823&lt;/D&gt;&lt;D xsi:type="xsd:double"&gt;-2.0785868&lt;/D&gt;&lt;D xsi:type="xsd:double"&gt;4.3035746&lt;/D&gt;&lt;D xsi:type="xsd:double"&gt;-5.603564&lt;/D&gt;&lt;D xsi:type="xsd:double"&gt;-4.474306&lt;/D&gt;&lt;D xsi:type="xsd:double"&gt;-1.1130035&lt;/D&gt;&lt;D xsi:type="xsd:double"&gt;-8.871233&lt;/D&gt;&lt;D xsi:type="xsd:double"&gt;3.762412&lt;/D&gt;&lt;D xsi:type="xsd:double"&gt;-7.8898787&lt;/D&gt;&lt;D xsi:type="xsd:double"&gt;-7.599777&lt;/D&gt;&lt;D xsi:type="xsd:double"&gt;3.076923&lt;/D&gt;&lt;D xsi:type="xsd:double"&gt;4.879451&lt;/D&gt;&lt;D xsi:type="xsd:double"&gt;-5.9849977&lt;/D&gt;&lt;D xsi:type="xsd:double"&gt;12.05393&lt;/D&gt;&lt;D xsi:type="xsd:double"&gt;-6.2809587&lt;/D&gt;&lt;D xsi:type="xsd:double"&gt;3.9078712&lt;/D&gt;&lt;D xsi:type="xsd:double"&gt;4.2514563&lt;/D&gt;&lt;D xsi:type="xsd:double"&gt;-6.3088236&lt;/D&gt;&lt;D xsi:type="xsd:double"&gt;4.049158&lt;/D&gt;&lt;D xsi:type="xsd:double"&gt;-8.19282&lt;/D&gt;&lt;D xsi:type="xsd:double"&gt;-3.7532449&lt;/D&gt;&lt;D xsi:type="xsd:double"&gt;-1.2860358&lt;/D&gt;&lt;D xsi:type="xsd:double"&gt;5.0850987&lt;/D&gt;&lt;D xsi:type="xsd:double"&gt;-1.8796206&lt;/D&gt;&lt;D xsi:type="xsd:double"&gt;7.9141974&lt;/D&gt;&lt;D xsi:type="xsd:double"&gt;-6.6251335&lt;/D&gt;&lt;D xsi:type="xsd:double"&gt;-8.629889&lt;/D&gt;&lt;D xsi:type="xsd:double"&gt;-35.5891&lt;/D&gt;&lt;D xsi:type="xsd:double"&gt;14.928198&lt;/D&gt;&lt;D xsi:type="xsd:double"&gt;23.183167&lt;/D&gt;&lt;D xsi:type="xsd:double"&gt;-0.259912&lt;/D&gt;&lt;D xsi:type="xsd:double"&gt;0.73589087&lt;/D&gt;&lt;D xsi:type="xsd:double"&gt;-0.8387387&lt;/D&gt;&lt;D xsi:type="xsd:double"&gt;2.3465157&lt;/D&gt;&lt;D xsi:type="xsd:double"&gt;3.1991482&lt;/D&gt;&lt;D xsi:type="xsd:double"&gt;12.503231&lt;/D&gt;&lt;D xsi:type="xsd:double"&gt;4.860103&lt;/D&gt;&lt;D xsi:type="xsd:double"&gt;3.512776&lt;/D&gt;&lt;D xsi:type="xsd:double"&gt;5.8395743&lt;/D&gt;&lt;D xsi:type="xsd:double"&gt;4.747033&lt;/D&gt;&lt;D xsi:type="xsd:double"&gt;-1.5702665&lt;/D&gt;&lt;D xsi:type="xsd:double"&gt;8.885288&lt;/D&gt;&lt;D xsi:type="xsd:double"&gt;-8.100748&lt;/D&gt;&lt;D xsi:type="xsd:double"&gt;0.6924629&lt;/D&gt;&lt;D xsi:type="xsd:double"&gt;-0.48543215&lt;/D&gt;&lt;D xsi:type="xsd:double"&gt;-4.146343&lt;/D&gt;&lt;D xsi:type="xsd:double"&gt;1.8871903&lt;/D&gt;&lt;D xsi:type="xsd:double"&gt;-4.765868&lt;/D&gt;&lt;D xsi:type="xsd:double"&gt;3.9470315&lt;/D&gt;&lt;D xsi:type="xsd:double"&gt;6.754458&lt;/D&gt;&lt;D xsi:type="xsd:double"&gt;7.341826&lt;/D&gt;&lt;D xsi:type="xsd:double"&gt;4.6895266&lt;/D&gt;&lt;D xsi:type="xsd:double"&gt;-15.33286&lt;/D&gt;&lt;D xsi:type="xsd:double"&gt;0&lt;/D&gt;&lt;D xsi:type="xsd:double"&gt;-9.41292&lt;/D&gt;&lt;D xsi:type="xsd:double"&gt;-1.1092722&lt;/D&gt;&lt;D xsi:type="xsd:double"&gt;-5.4415345&lt;/D&gt;&lt;D xsi:type="xsd:double"&gt;-6.436139&lt;/D&gt;&lt;D xsi:type="xsd:double"&gt;1.2948513&lt;/D&gt;&lt;D xsi:type="xsd:double"&gt;14.593876&lt;/D&gt;&lt;D xsi:type="xsd:double"&gt;3.203106&lt;/D&gt;&lt;D xsi:type="xsd:double"&gt;3.223598&lt;/D&gt;&lt;D xsi:type="xsd:double"&gt;-6.578076&lt;/D&gt;&lt;D xsi:type="xsd:double"&gt;1.303935&lt;/D&gt;&lt;D xsi:type="xsd:double"&gt;-0.74889064&lt;/D&gt;&lt;D xsi:type="xsd:double"&gt;-8.48856&lt;/D&gt;&lt;D xsi:type="xsd:double"&gt;4.5663238&lt;/D&gt;&lt;D xsi:type="xsd:double"&gt;2.6573062&lt;/D&gt;&lt;D xsi:type="xsd:double"&gt;-3.7851036&lt;/D&gt;&lt;D xsi:type="xsd:double"&gt;-7.9441667&lt;/D&gt;&lt;D xsi:type="xsd:double"&gt;11.745238&lt;/D&gt;&lt;D xsi:type="xsd:double"&gt;0.6661773&lt;/D&gt;&lt;D xsi:type="xsd:double"&gt;-1.3079166&lt;/D&gt;&lt;D xsi:type="xsd:double"&gt;-1.9109964&lt;/D&gt;&lt;D xsi:type="xsd:double"&gt;-2.460903&lt;/D&gt;&lt;D xsi:type="xsd:double"&gt;4.1261435&lt;/D&gt;&lt;D xsi:type="xsd:double"&gt;4.921758&lt;/D&gt;&lt;D xsi:type="xsd:double"&gt;0.31273365&lt;/D&gt;&lt;D xsi:type="xsd:double"&gt;5.856812&lt;/D&gt;&lt;D xsi:type="xsd:double"&gt;0.98941326&lt;/D&gt;&lt;D xsi:type="xsd:double"&gt;3.6454797&lt;/D&gt;&lt;D xsi:type="xsd:double"&gt;9.386671&lt;/D&gt;&lt;/FQL&gt;&lt;FQL&gt;&lt;Q&gt;GREK^FMA_DIV_YLD(NTMA,-10AY,0,AM,"PORTAGG","MEANR")&lt;/Q&gt;&lt;R&gt;121&lt;/R&gt;&lt;C&gt;1&lt;/C&gt;&lt;D xsi:type="xsd:double"&gt;2.32254632748829&lt;/D&gt;&lt;D xsi:type="xsd:double"&gt;2.56799879170565&lt;/D&gt;&lt;D xsi:type="xsd:double"&gt;2.42496401096487&lt;/D&gt;&lt;D xsi:type="xsd:double"&gt;3.37966910399081&lt;/D&gt;&lt;D xsi:type="xsd:double"&gt;3.21802946014183&lt;/D&gt;&lt;D xsi:type="xsd:double"&gt;3.19491223210347&lt;/D&gt;&lt;D xsi:type="xsd:double"&gt;3.39346206170011&lt;/D&gt;&lt;D xsi:type="xsd:double"&gt;3.1496895200804&lt;/D&gt;&lt;D xsi:type="xsd:double"&gt;3.22350937413983&lt;/D&gt;&lt;D xsi:type="xsd:double"&gt;3.28948286497538&lt;/D&gt;&lt;D xsi:type="xsd:double"&gt;3.96378835695242&lt;/D&gt;&lt;D xsi:type="xsd:double"&gt;3.72478389661171&lt;/D&gt;&lt;D xsi:type="xsd:double"&gt;3.28648585974817&lt;/D&gt;&lt;D xsi:type="xsd:double"&gt;2.83164639241278&lt;/D&gt;&lt;D xsi:type="xsd:double"&gt;2.84999168265528&lt;/D&gt;&lt;D xsi:type="xsd:double"&gt;2.6263716764483&lt;/D&gt;&lt;D xsi:type="xsd:double"&gt;2.59617637131303&lt;/D&gt;&lt;D xsi:type="xsd:double"&gt;2.74093166561255&lt;/D&gt;&lt;D xsi:type="xsd:double"&gt;3.32501239727597&lt;/D&gt;&lt;D xsi:type="xsd:double"&gt;3.0528801099735&lt;/D&gt;&lt;D xsi:type="xsd:double"&gt;2.38267825655244&lt;/D&gt;&lt;D xsi:type="xsd:double"&gt;3.05875670953665&lt;/D&gt;&lt;D xsi:type="xsd:double"&gt;3.04387214014026&lt;/D&gt;&lt;D xsi:type="xsd:double"&gt;2.99073484229522&lt;/D&gt;&lt;D xsi:type="xsd:double"&gt;3.20691765780531&lt;/D&gt;&lt;D xsi:type="xsd:double"&gt;3.09026920607009&lt;/D&gt;&lt;D xsi:type="xsd:double"&gt;2.8182926084825&lt;/D&gt;&lt;D xsi:type="xsd:double"&gt;2.85567169185052&lt;/D&gt;&lt;D xsi:type="xsd:double"&gt;2.96556885798049&lt;/D&gt;&lt;D xsi:type="xsd:double"&gt;2.9037278534157&lt;/D&gt;&lt;D xsi:type="xsd:double"&gt;2.91695901856942&lt;/D&gt;&lt;D xsi:type="xsd:double"&gt;2.40204249032148&lt;/D&gt;&lt;D xsi:type="xsd:double"&gt;2.76428878049542&lt;/D&gt;&lt;D xsi:type="xsd:double"&gt;2.47143611406012&lt;/D&gt;&lt;D xsi:type="xsd:double"&gt;2.54548575555209&lt;/D&gt;&lt;D xsi:type="xsd:double"&gt;2.59503314465284&lt;/D&gt;&lt;D xsi:type="xsd:double"&gt;2.92159147969229&lt;/D&gt;&lt;D xsi:type="xsd:double"&gt;2.8161497865045&lt;/D&gt;&lt;D xsi:type="xsd:double"&gt;2.95760757476606&lt;/D&gt;&lt;D xsi:type="xsd:double"&gt;2.57670678530716&lt;/D&gt;&lt;D xsi:type="xsd:double"&gt;2.58355265006293&lt;/D&gt;&lt;D xsi:type="xsd:double"&gt;3.08773818336958&lt;/D&gt;&lt;D xsi:type="xsd:double"&gt;3.29918147432207&lt;/D&gt;&lt;D xsi:type="xsd:double"&gt;3.05611741514136&lt;/D&gt;&lt;D xsi:type="xsd:double"&gt;3.28213327225812&lt;/D&gt;&lt;D xsi:type="xsd:double"&gt;3.48324858176723&lt;/D&gt;&lt;D xsi:type="xsd:double"&gt;3.49395101226905&lt;/D&gt;&lt;D xsi:type="xsd:double"&gt;3.64226365084644&lt;/D&gt;&lt;D xsi:type="xsd:double"&gt;3.97322737371092&lt;/D&gt;&lt;D xsi:type="xsd:double"&gt;4.22461975109121&lt;/D&gt;&lt;D xsi:type="xsd:double"&gt;3.97448560369111&lt;/D&gt;&lt;D xsi:type="xsd:double"&gt;4.53109363662954&lt;/D&gt;&lt;D xsi:type="xsd:double"&gt;4.37404947589346&lt;/D&gt;&lt;D xsi:type="xsd:double"&gt;3.84510330615766&lt;/D&gt;&lt;D xsi:type="xsd:double"&gt;3.5990351606724&lt;/D&gt;&lt;D xsi:type="xsd:double"&gt;3.59103515623354&lt;/D&gt;&lt;D xsi:type="xsd:double"&gt;3.2509441078101&lt;/D&gt;&lt;D xsi:type="xsd:double"&gt;3.28116903308594&lt;/D&gt;&lt;D xsi:type="xsd:double"&gt;3.06077030424533&lt;/D&gt;&lt;D xsi:type="xsd:double"&gt;3.43007854481261&lt;/D&gt;&lt;D xsi:type="xsd:double"&gt;3.39087826152903&lt;/D&gt;&lt;D xsi:type="xsd:double"&gt;3.22658413964091&lt;/D&gt;&lt;D xsi:type="xsd:double"&gt;3.02724427932069&lt;/D&gt;&lt;D xsi:type="xsd:double"&gt;2.90896342822386&lt;/D&gt;&lt;D xsi:type="xsd:double"&gt;3.18927821490541&lt;/D&gt;&lt;D xsi:type="xsd:double"&gt;3.68552578030684&lt;/D&gt;&lt;D xsi:type="xsd:double"&gt;5.24354612797569&lt;/D&gt;&lt;D xsi:type="xsd:double"&gt;4.53780874084915&lt;/D&gt;&lt;D xsi:type="xsd:double"&gt;3.7945923127878&lt;/D&gt;&lt;D xsi:type="xsd:double"&gt;3.61999514970628&lt;/D&gt;&lt;D xsi:type="xsd:double"&gt;3.63135377035366&lt;/D&gt;&lt;D xsi:type="xsd:double"&gt;3.65267484200562&lt;/D&gt;&lt;D xsi:type="xsd:double"&gt;3.74450219344387&lt;/D&gt;&lt;D xsi:type="xsd:double"&gt;4.29604640601882&lt;/D&gt;&lt;D xsi:type="xsd:double"&gt;3.27045669358397&lt;/D&gt;&lt;D xsi:type="xsd:double"&gt;3.17757156126904&lt;/D&gt;&lt;D xsi:type="xsd:double"&gt;3.44315488529783&lt;/D&gt;&lt;D xsi:type="xsd:double"&gt;3.22539078693008&lt;/D&gt;&lt;D xsi:type="xsd:double"&gt;3.45026262177148&lt;/D&gt;&lt;D xsi:type="xsd:double"&gt;3.37302092614081&lt;/D&gt;&lt;D xsi:type="xsd:double"&gt;3.11787512553021&lt;/D&gt;&lt;D xsi:type="xsd:double"&gt;3.11557906469252&lt;/D&gt;&lt;D xsi:type="xsd:double"&gt;2.99172241327719&lt;/D&gt;&lt;D xsi:type="xsd:double"&gt;3.11448982479971&lt;/D&gt;&lt;D xsi:type="xsd:double"&gt;3.13384421806229&lt;/D&gt;&lt;D xsi:type="xsd:double"&gt;3.11400122838718&lt;/D&gt;&lt;D xsi:type="xsd:double"&gt;3.25429725407646&lt;/D&gt;&lt;D xsi:type="xsd:double"&gt;3.27966368228826&lt;/D&gt;&lt;D xsi:type="xsd:double"&gt;2.98368223581975&lt;/D&gt;&lt;D xsi:type="xsd:double"&gt;3.20749922961344&lt;/D&gt;&lt;D xsi:type="xsd:double"&gt;3.25544170648692&lt;/D&gt;&lt;D xsi:type="xsd:double"&gt;3.38717047549566&lt;/D&gt;&lt;D xsi:type="xsd:double"&gt;3.76535614272359&lt;/D&gt;&lt;D xsi:type="xsd:double"&gt;4.33416349936521&lt;/D&gt;&lt;D xsi:type="xsd:double"&gt;3.93874924175461&lt;/D&gt;&lt;D xsi:type="xsd:double"&gt;4.27129171584458&lt;/D&gt;&lt;D xsi:type="xsd:double"&gt;4.58347732499645&lt;/D&gt;&lt;D xsi:type="xsd:double"&gt;4.36370659810154&lt;/D&gt;&lt;D xsi:type="xsd:double"&gt;4.3424826323325&lt;/D&gt;&lt;D xsi:type="xsd:double"&gt;4.36912399180643&lt;/D&gt;&lt;D xsi:type="xsd:double"&gt;4.12881374315594&lt;/D&gt;&lt;D xsi:type="xsd:double"&gt;3.83088798797253&lt;/D&gt;&lt;D xsi:type="xsd:double"&gt;4.38811316178564&lt;/D&gt;&lt;D xsi:type="xsd:double"&gt;4.17838823367484&lt;/D&gt;&lt;D xsi:type="xsd:double"&gt;4.12032772519955&lt;/D&gt;&lt;D xsi:type="xsd:double"&gt;3.95111872778454&lt;/D&gt;&lt;D xsi:type="xsd:double"&gt;4.14531863649428&lt;/D&gt;&lt;D xsi:type="xsd:double"&gt;4.32583709989139&lt;/D&gt;&lt;D xsi:type="xsd:double"&gt;5.01326300273419&lt;/D&gt;&lt;D xsi:type="xsd:double"&gt;4.85038481173606&lt;/D&gt;&lt;D xsi:type="xsd:double"&gt;4.31429472614872&lt;/D&gt;&lt;D xsi:type="xsd:double"&gt;4.49079576506949&lt;/D&gt;&lt;D xsi:type="xsd:double"&gt;4.53774603871519&lt;/D&gt;&lt;D xsi:type="xsd:double"&gt;4.61324219586488&lt;/D&gt;&lt;D xsi:type="xsd:double"&gt;5.2754539823151&lt;/D&gt;&lt;D xsi:type="xsd:double"&gt;5.38804434565496&lt;/D&gt;&lt;D xsi:type="xsd:double"&gt;5.58827525264947&lt;/D&gt;&lt;D xsi:type="xsd:double"&gt;5.96254649742818&lt;/D&gt;&lt;D xsi:type="xsd:double"&gt;6.21552182843211&lt;/D&gt;&lt;D xsi:type="xsd:double"&gt;6.30904651579352&lt;/D&gt;&lt;D xsi:type="xsd:double"&gt;6.51133277452713&lt;/D&gt;&lt;/FQL&gt;&lt;FQL&gt;&lt;Q&gt;DDR3512M-FDS^FG_PRICE(0)&lt;/Q&gt;&lt;R&gt;1&lt;/R&gt;&lt;C&gt;1&lt;/C&gt;&lt;D xsi:type="xsd:double"&gt;0.87525415&lt;/D&gt;&lt;/FQL&gt;&lt;FQL&gt;&lt;Q&gt;NI-FDS^FG_PRICE_CHANGE(0,-3AM)&lt;/Q&gt;&lt;R&gt;1&lt;/R&gt;&lt;C&gt;1&lt;/C&gt;&lt;D xsi:type="xsd:double"&gt;4.73407364114553&lt;/D&gt;&lt;/FQL&gt;&lt;FQL&gt;&lt;Q&gt;W-FDS^FG_PRICE_CHANGE(0,-6AM)&lt;/Q&gt;&lt;R&gt;1&lt;/R&gt;&lt;C&gt;1&lt;/C&gt;&lt;D xsi:type="xsd:double"&gt;8.5431654676259&lt;/D&gt;&lt;/FQL&gt;&lt;FQL&gt;&lt;Q&gt;USDEUR^STD(FG_PRICE_CHANGE(0,-1AY,AM))&lt;/Q&gt;&lt;R&gt;1&lt;/R&gt;&lt;C&gt;1&lt;/C&gt;&lt;D xsi:type="xsd:double"&gt;1.34811491898353&lt;/D&gt;&lt;/FQL&gt;&lt;FQL&gt;&lt;Q&gt;USDMXN^FG_PRICE_CHANGE(0,-6AM)&lt;/Q&gt;&lt;R&gt;1&lt;/R&gt;&lt;C&gt;1&lt;/C&gt;&lt;D xsi:type="xsd:double"&gt;17.843569&lt;/D&gt;&lt;/FQL&gt;&lt;FQL&gt;&lt;Q&gt;USDPLN^FG_PRICE_CHANGE(0,-3AM)&lt;/Q&gt;&lt;R&gt;1&lt;/R&gt;&lt;C&gt;1&lt;/C&gt;&lt;D xsi:type="xsd:double"&gt;-1.7393708&lt;/D&gt;&lt;/FQL&gt;&lt;FQL&gt;&lt;Q&gt;USDCNH^FG_PRICE_CHANGE(0,-1AM)&lt;/Q&gt;&lt;R&gt;1&lt;/R&gt;&lt;C&gt;1&lt;/C&gt;&lt;D xsi:type="xsd:double"&gt;-0.98986626&lt;/D&gt;&lt;/FQL&gt;&lt;FQL&gt;&lt;Q&gt;EWW^FMA_PE(LTMA,-10AY,0,AM,"PORTAGG","MEANR")&lt;/Q&gt;&lt;R&gt;121&lt;/R&gt;&lt;C&gt;1&lt;/C&gt;&lt;D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xsi:type="xsd:double"&gt;23.3089419689051&lt;/D&gt;&lt;D xsi:type="xsd:double"&gt;24.9547290252158&lt;/D&gt;&lt;D xsi:type="xsd:double"&gt;24.5394578644924&lt;/D&gt;&lt;D xsi:type="xsd:double"&gt;24.56564614145&lt;/D&gt;&lt;D xsi:type="xsd:double"&gt;23.5076643473772&lt;/D&gt;&lt;D xsi:type="xsd:double"&gt;23.2156570861323&lt;/D&gt;&lt;D xsi:type="xsd:double"&gt;22.8875362408501&lt;/D&gt;&lt;D xsi:type="xsd:double"&gt;22.5706065305414&lt;/D&gt;&lt;D xsi:type="xsd:double"&gt;22.0830915799494&lt;/D&gt;&lt;D xsi:type="xsd:double"&gt;21.851251954697&lt;/D&gt;&lt;D xsi:type="xsd:double"&gt;20.348007377959&lt;/D&gt;&lt;D xsi:type="xsd:double"&gt;20.5943946869798&lt;/D&gt;&lt;D xsi:type="xsd:double"&gt;21.8740421654678&lt;/D&gt;&lt;D xsi:type="xsd:double"&gt;21.5053431134297&lt;/D&gt;&lt;D xsi:type="xsd:double"&gt;21.2172214049434&lt;/D&gt;&lt;D xsi:type="xsd:double"&gt;20.7374596977151&lt;/D&gt;&lt;D xsi:type="xsd:double"&gt;20.3579411593017&lt;/D&gt;&lt;D xsi:type="xsd:double"&gt;19.9704349426412&lt;/D&gt;&lt;D xsi:type="xsd:double"&gt;20.0605212667076&lt;/D&gt;&lt;D xsi:type="xsd:double"&gt;19.5462620694914&lt;/D&gt;&lt;D xsi:type="xsd:double"&gt;18.9947574941545&lt;/D&gt;&lt;D xsi:type="xsd:double"&gt;17.2631463892165&lt;/D&gt;&lt;D xsi:type="xsd:double"&gt;16.8673116354505&lt;/D&gt;&lt;D xsi:type="xsd:double"&gt;17.2743481127398&lt;/D&gt;&lt;D xsi:type="xsd:double"&gt;17.7002566003844&lt;/D&gt;&lt;D xsi:type="xsd:double"&gt;17.948038455705&lt;/D&gt;&lt;D xsi:type="xsd:double"&gt;17.6919133953921&lt;/D&gt;&lt;D xsi:type="xsd:double"&gt;17.5350077003293&lt;/D&gt;&lt;D xsi:type="xsd:double"&gt;17.0788263711486&lt;/D&gt;&lt;D xsi:type="xsd:double"&gt;17.2296636213899&lt;/D&gt;&lt;D xsi:type="xsd:double"&gt;17.4226644984233&lt;/D&gt;&lt;D xsi:type="xsd:double"&gt;17.2690379890109&lt;/D&gt;&lt;D xsi:type="xsd:double"&gt;17.025819148293&lt;/D&gt;&lt;D xsi:type="xsd:double"&gt;15.8896047682539&lt;/D&gt;&lt;D xsi:type="xsd:double"&gt;14.8283143349805&lt;/D&gt;&lt;D xsi:type="xsd:double"&gt;14.7481930041271&lt;/D&gt;&lt;D xsi:type="xsd:double"&gt;15.3377018774452&lt;/D&gt;&lt;D xsi:type="xsd:double"&gt;15.5379582882256&lt;/D&gt;&lt;D xsi:type="xsd:double"&gt;15.3673139684426&lt;/D&gt;&lt;D xsi:type="xsd:double"&gt;15.315962723536&lt;/D&gt;&lt;D xsi:type="xsd:double"&gt;14.9862487091785&lt;/D&gt;&lt;D xsi:type="xsd:double"&gt;14.9077428186645&lt;/D&gt;&lt;D xsi:type="xsd:double"&gt;14.3704117669642&lt;/D&gt;&lt;D xsi:type="xsd:double"&gt;14.6466232770152&lt;/D&gt;&lt;D xsi:type="xsd:double"&gt;14.8214478165324&lt;/D&gt;&lt;D xsi:type="xsd:double"&gt;15.4076407014228&lt;/D&gt;&lt;D xsi:type="xsd:double"&gt;14.9711816089016&lt;/D&gt;&lt;D xsi:type="xsd:double"&gt;15.7289815743341&lt;/D&gt;&lt;D xsi:type="xsd:double"&gt;15.6204477565863&lt;/D&gt;&lt;D xsi:type="xsd:double"&gt;15.028131806475&lt;/D&gt;&lt;D xsi:type="xsd:double"&gt;14.1200479174329&lt;/D&gt;&lt;D xsi:type="xsd:double"&gt;15.3663469650701&lt;/D&gt;&lt;D xsi:type="xsd:double"&gt;16.8591174371013&lt;/D&gt;&lt;D xsi:type="xsd:double"&gt;17.9506476474191&lt;/D&gt;&lt;D xsi:type="xsd:double"&gt;19.2984722715503&lt;/D&gt;&lt;D xsi:type="xsd:double"&gt;19.1976627760844&lt;/D&gt;&lt;D xsi:type="xsd:double"&gt;19.848849648626&lt;/D&gt;&lt;D xsi:type="xsd:double"&gt;20.734020764643&lt;/D&gt;&lt;D xsi:type="xsd:double"&gt;27.0471433237278&lt;/D&gt;&lt;D xsi:type="xsd:double"&gt;32.0714705797022&lt;/D&gt;&lt;D xsi:type="xsd:double"&gt;28.2338160602337&lt;/D&gt;&lt;D xsi:type="xsd:double"&gt;27.028110816547&lt;/D&gt;&lt;D xsi:type="xsd:double"&gt;25.9293924785859&lt;/D&gt;&lt;D xsi:type="xsd:double"&gt;24.7126808896246&lt;/D&gt;&lt;D xsi:type="xsd:double"&gt;23.6995918706785&lt;/D&gt;&lt;D xsi:type="xsd:double"&gt;22.5128295866825&lt;/D&gt;&lt;D xsi:type="xsd:double"&gt;21.092810607423&lt;/D&gt;&lt;D xsi:type="xsd:double"&gt;19.7508726518053&lt;/D&gt;&lt;D xsi:type="xsd:double"&gt;18.2194761638605&lt;/D&gt;&lt;D xsi:type="xsd:double"&gt;16.9262219908324&lt;/D&gt;&lt;D xsi:type="xsd:double"&gt;15.2614113663882&lt;/D&gt;&lt;D xsi:type="xsd:double"&gt;15.2170952269875&lt;/D&gt;&lt;D xsi:type="xsd:double"&gt;14.4669233198614&lt;/D&gt;&lt;D xsi:type="xsd:double"&gt;14.8474196046837&lt;/D&gt;&lt;D xsi:type="xsd:double"&gt;14.9714775996439&lt;/D&gt;&lt;D xsi:type="xsd:double"&gt;14.4141043000804&lt;/D&gt;&lt;D xsi:type="xsd:double"&gt;14.1691673318275&lt;/D&gt;&lt;D xsi:type="xsd:double"&gt;13.5868031319299&lt;/D&gt;&lt;D xsi:type="xsd:double"&gt;13.3264666370304&lt;/D&gt;&lt;D xsi:type="xsd:double"&gt;12.8502220287207&lt;/D&gt;&lt;D xsi:type="xsd:double"&gt;12.624926939852&lt;/D&gt;&lt;D xsi:type="xsd:double"&gt;13.446852982552&lt;/D&gt;&lt;D xsi:type="xsd:double"&gt;13.462948941671&lt;/D&gt;&lt;D xsi:type="xsd:double"&gt;12.872233072576&lt;/D&gt;&lt;D xsi:type="xsd:double"&gt;14.0058469089984&lt;/D&gt;&lt;D xsi:type="xsd:double"&gt;14.6454476251616&lt;/D&gt;&lt;D xsi:type="xsd:double"&gt;14.4469891986592&lt;/D&gt;&lt;D xsi:type="xsd:double"&gt;14.248477885034&lt;/D&gt;&lt;D xsi:type="xsd:double"&gt;13.7322721094837&lt;/D&gt;&lt;D xsi:type="xsd:double"&gt;13.5992105632093&lt;/D&gt;&lt;D xsi:type="xsd:double"&gt;13.323509725804&lt;/D&gt;&lt;D xsi:type="xsd:double"&gt;13.1058856525615&lt;/D&gt;&lt;D xsi:type="xsd:double"&gt;12.4522157858814&lt;/D&gt;&lt;D xsi:type="xsd:double"&gt;12.7388948342124&lt;/D&gt;&lt;D xsi:type="xsd:double"&gt;13.2611107596655&lt;/D&gt;&lt;D xsi:type="xsd:double"&gt;13.660811209558&lt;/D&gt;&lt;D xsi:type="xsd:double"&gt;14.2615080637587&lt;/D&gt;&lt;D xsi:type="xsd:double"&gt;15.8788143697049&lt;/D&gt;&lt;D xsi:type="xsd:double"&gt;15.6341547637819&lt;/D&gt;&lt;D xsi:type="xsd:double"&gt;15.3388454588614&lt;/D&gt;&lt;D xsi:type="xsd:double"&gt;14.493186355424&lt;/D&gt;&lt;D xsi:type="xsd:double"&gt;14.2511053024448&lt;/D&gt;&lt;D xsi:type="xsd:double"&gt;13.6581585186709&lt;/D&gt;&lt;D xsi:type="xsd:double"&gt;13.2451080011648&lt;/D&gt;&lt;D xsi:type="xsd:double"&gt;13.1220697352647&lt;/D&gt;&lt;/FQL&gt;&lt;FQL&gt;&lt;Q&gt;PASP-FDS^FG_PRICE_MAVG(0,,,,30)&lt;/Q&gt;&lt;R&gt;1&lt;/R&gt;&lt;C&gt;1&lt;/C&gt;&lt;D xsi:type="xsd:double"&gt;1015.76666&lt;/D&gt;&lt;/FQL&gt;&lt;FQL&gt;&lt;Q&gt;EPHE^FG_PRICE(0)&lt;/Q&gt;&lt;R&gt;1&lt;/R&gt;&lt;C&gt;1&lt;/C&gt;&lt;D xsi:type="xsd:double"&gt;29.27&lt;/D&gt;&lt;/FQL&gt;&lt;FQL&gt;&lt;Q&gt;VNM^FG_TOTAL_RETURNC(0,-1AM)&lt;/Q&gt;&lt;R&gt;1&lt;/R&gt;&lt;C&gt;1&lt;/C&gt;&lt;D xsi:type="xsd:double"&gt;1.1308551&lt;/D&gt;&lt;/FQL&gt;&lt;FQL&gt;&lt;Q&gt;QAT^P_PRICE(0)/P_PRICE_LOW_PR(0,,,,,,"PRICE","INTRA","52W")-1&lt;/Q&gt;&lt;R&gt;1&lt;/R&gt;&lt;C&gt;1&lt;/C&gt;&lt;D xsi:type="xsd:double"&gt;0.15453386&lt;/D&gt;&lt;/FQL&gt;&lt;FQL&gt;&lt;Q&gt;EPU^FG_TOTAL_RETURNC(0,-6AM)&lt;/Q&gt;&lt;R&gt;1&lt;/R&gt;&lt;C&gt;1&lt;/C&gt;&lt;D xsi:type="xsd:double"&gt;9.258866&lt;/D&gt;&lt;/FQL&gt;&lt;FQL&gt;&lt;Q&gt;EWJ^FG_TOTAL_RETURNC(0,-3AM)&lt;/Q&gt;&lt;R&gt;1&lt;/R&gt;&lt;C&gt;1&lt;/C&gt;&lt;D xsi:type="xsd:double"&gt;2.101016&lt;/D&gt;&lt;/FQL&gt;&lt;FQL&gt;&lt;Q&gt;EWJ^SIZE(FG_CONSTITUENTS)&lt;/Q&gt;&lt;R&gt;1&lt;/R&gt;&lt;C&gt;1&lt;/C&gt;&lt;D xsi:type="xsd:long"&gt;199&lt;/D&gt;&lt;/FQL&gt;&lt;FQL&gt;&lt;Q&gt;MCHI^FMA_COS_DOWN("EPS","1M",+1,NOW,,,"PORTAGG","MEANR")&lt;/Q&gt;&lt;R&gt;1&lt;/R&gt;&lt;C&gt;1&lt;/C&gt;&lt;D xsi:type="xsd:double"&gt;225&lt;/D&gt;&lt;/FQL&gt;&lt;FQL&gt;&lt;Q&gt;EPOL^SIZE(FG_CONSTITUENTS)&lt;/Q&gt;&lt;R&gt;1&lt;/R&gt;&lt;C&gt;1&lt;/C&gt;&lt;D xsi:type="xsd:long"&gt;34&lt;/D&gt;&lt;/FQL&gt;&lt;FQL&gt;&lt;Q&gt;ECH^FG_ROE(0)&lt;/Q&gt;&lt;R&gt;1&lt;/R&gt;&lt;C&gt;1&lt;/C&gt;&lt;D xsi:type="xsd:double"&gt;9.14531407357208&lt;/D&gt;&lt;/FQL&gt;&lt;FQL&gt;&lt;Q&gt;REFVNDISC-FDS^PROPER_NAME(0,,,"SECURITY","NAME")&lt;/Q&gt;&lt;R&gt;1&lt;/R&gt;&lt;C&gt;1&lt;/C&gt;&lt;D xsi:type="xsd:string"&gt;Vietnam Discount Rate&lt;/D&gt;&lt;/FQL&gt;&lt;FQL&gt;&lt;Q&gt;REFCNRMB-FDS^FG_YIELD(NOW,,,0)&lt;/Q&gt;&lt;R&gt;1&lt;/R&gt;&lt;C&gt;1&lt;/C&gt;&lt;D xsi:type="xsd:double"&gt;3.35&lt;/D&gt;&lt;/FQL&gt;&lt;FQL&gt;&lt;Q&gt;TRYMX10Y-FDS^PCTCHG(FG_YIELD(0,,,,"YTM"),FG_YIELD(-1AM,,,,"YTM"))&lt;/Q&gt;&lt;R&gt;1&lt;/R&gt;&lt;C&gt;1&lt;/C&gt;&lt;D xsi:type="xsd:double"&gt;-2.9807022&lt;/D&gt;&lt;/FQL&gt;&lt;FQL&gt;&lt;Q&gt;VWO^FMA_DIV_YLD(NTMA,NOW,NOW,M,"PORTAGG","MEANR")&lt;/Q&gt;&lt;R&gt;1&lt;/R&gt;&lt;C&gt;1&lt;/C&gt;&lt;D xsi:type="xsd:double"&gt;2.98179074531232&lt;/D&gt;&lt;/FQL&gt;&lt;FQL&gt;&lt;Q&gt;EWZ^FG_FCF_YIELD_NTM(0)&lt;/Q&gt;&lt;R&gt;1&lt;/R&gt;&lt;C&gt;1&lt;/C&gt;&lt;D xsi:type="xsd:double"&gt;9.41356944278462&lt;/D&gt;&lt;/FQL&gt;&lt;FQL&gt;&lt;Q&gt;EIDO^FMA_EVAL_EBITDA(NTMA,0,,,"PORTAGG","MEANR")&lt;/Q&gt;&lt;R&gt;1&lt;/R&gt;&lt;C&gt;1&lt;/C&gt;&lt;D xsi:type="xsd:double"&gt;6.86275643303107&lt;/D&gt;&lt;/FQL&gt;&lt;FQL&gt;&lt;Q&gt;MCHI^FG_COMPANY_NAME&lt;/Q&gt;&lt;R&gt;1&lt;/R&gt;&lt;C&gt;1&lt;/C&gt;&lt;D xsi:type="xsd:string"&gt;iShares MSCI China ETF&lt;/D&gt;&lt;/FQL&gt;&lt;FQL&gt;&lt;Q&gt;FC0000ZA^FG_PRICE(0)&lt;/Q&gt;&lt;R&gt;1&lt;/R&gt;&lt;C&gt;1&lt;/C&gt;&lt;D xsi:type="xsd:double"&gt;383.33008&lt;/D&gt;&lt;/FQL&gt;&lt;FQL&gt;&lt;Q&gt;UAE^FG_PRICE_MAVG(0,,,,60)&lt;/Q&gt;&lt;R&gt;1&lt;/R&gt;&lt;C&gt;1&lt;/C&gt;&lt;D xsi:type="xsd:double"&gt;14.743127&lt;/D&gt;&lt;/FQL&gt;&lt;FQL&gt;&lt;Q&gt;EWZ^FG_PRICE_MAVG(0,,,,60)&lt;/Q&gt;&lt;R&gt;1&lt;/R&gt;&lt;C&gt;1&lt;/C&gt;&lt;D xsi:type="xsd:double"&gt;29.191334&lt;/D&gt;&lt;/FQL&gt;&lt;FQL&gt;&lt;Q&gt;GREK^FG_TOTAL_RETURNC(0,-1AM)&lt;/Q&gt;&lt;R&gt;1&lt;/R&gt;&lt;C&gt;1&lt;/C&gt;&lt;D xsi:type="xsd:double"&gt;-0.9178817&lt;/D&gt;&lt;/FQL&gt;&lt;FQL&gt;&lt;Q&gt;EWY^FMA_PCT_ABOVE_MAVG(200,0,,,,"PORTAGG")&lt;/Q&gt;&lt;R&gt;1&lt;/R&gt;&lt;C&gt;1&lt;/C&gt;&lt;D xsi:type="xsd:double"&gt;52&lt;/D&gt;&lt;/FQL&gt;&lt;FQL&gt;&lt;Q&gt;EIDO^FG_TOTAL_RETURNC(0,-3AM)&lt;/Q&gt;&lt;R&gt;1&lt;/R&gt;&lt;C&gt;1&lt;/C&gt;&lt;D xsi:type="xsd:double"&gt;12.3217945&lt;/D&gt;&lt;/FQL&gt;&lt;FQL&gt;&lt;Q&gt;EWW^FMA_RBICS_REV_CURRENT(30, LOC, "PORTAGG")&lt;/Q&gt;&lt;R&gt;1&lt;/R&gt;&lt;C&gt;1&lt;/C&gt;&lt;D xsi:type="xsd:double"&gt;25.7734024021308&lt;/D&gt;&lt;/FQL&gt;&lt;FQL&gt;&lt;Q&gt;REFBRSELIC-FDS^PROPER_NAME(0,,,"SECURITY","NAME")&lt;/Q&gt;&lt;R&gt;1&lt;/R&gt;&lt;C&gt;1&lt;/C&gt;&lt;D xsi:type="xsd:string"&gt;Brazil Target Selic Rate&lt;/D&gt;&lt;/FQL&gt;&lt;FQL&gt;&lt;Q&gt;TRYTH10Y-FDS^FG_YIELD(0,,,,"YTM")&lt;/Q&gt;&lt;R&gt;1&lt;/R&gt;&lt;C&gt;1&lt;/C&gt;&lt;D xsi:type="xsd:double"&gt;2.469595&lt;/D&gt;&lt;/FQL&gt;&lt;FQL&gt;&lt;Q&gt;UAE^FMA_EVAL_EBIT(LTMA,NOW,NOW,M,"PORTAGG","MEANR")&lt;/Q&gt;&lt;R&gt;1&lt;/R&gt;&lt;C&gt;1&lt;/C&gt;&lt;D xsi:type="xsd:double"&gt;9.43785982664126&lt;/D&gt;&lt;/FQL&gt;&lt;FQL&gt;&lt;Q&gt;EWM^FMA_EVAL_EBIT(LTMA,NOW,NOW,M,"PORTAGG","MEANR")&lt;/Q&gt;&lt;R&gt;1&lt;/R&gt;&lt;C&gt;1&lt;/C&gt;&lt;D xsi:type="xsd:double"&gt;16.2765807217952&lt;/D&gt;&lt;/FQL&gt;&lt;FQL&gt;&lt;Q&gt;USDEUR^FG_PRICE_CHANGE(0,-6AM)&lt;/Q&gt;&lt;R&gt;1&lt;/R&gt;&lt;C&gt;1&lt;/C&gt;&lt;D xsi:type="xsd:double"&gt;-1.7743707&lt;/D&gt;&lt;/FQL&gt;&lt;FQL&gt;&lt;Q&gt;USDMXN^FG_PRICE_CHANGE(0,-3AM)&lt;/Q&gt;&lt;R&gt;1&lt;/R&gt;&lt;C&gt;1&lt;/C&gt;&lt;D xsi:type="xsd:double"&gt;7.685745&lt;/D&gt;&lt;/FQL&gt;&lt;FQL&gt;&lt;Q&gt;EIDO^FG_TOTAL_RETURNC(-10AY,0,AM)&lt;/Q&gt;&lt;R&gt;121&lt;/R&gt;&lt;C&gt;1&lt;/C&gt;&lt;D xsi:type="xsd:double"&gt;-10.075914&lt;/D&gt;&lt;D xsi:type="xsd:double"&gt;4.9117446&lt;/D&gt;&lt;D xsi:type="xsd:double"&gt;1.0972857&lt;/D&gt;&lt;D xsi:type="xsd:double"&gt;-2.8268516&lt;/D&gt;&lt;D xsi:type="xsd:double"&gt;2.6885748&lt;/D&gt;&lt;D xsi:type="xsd:double"&gt;0.8000016&lt;/D&gt;&lt;D xsi:type="xsd:double"&gt;-0.28859973&lt;/D&gt;&lt;D xsi:type="xsd:double"&gt;-10.130244&lt;/D&gt;&lt;D xsi:type="xsd:double"&gt;0.5233407&lt;/D&gt;&lt;D xsi:type="xsd:double"&gt;-3.714174&lt;/D&gt;&lt;D xsi:type="xsd:double"&gt;-5.941844&lt;/D&gt;&lt;D xsi:type="xsd:double"&gt;-12.499994&lt;/D&gt;&lt;D xsi:type="xsd:double"&gt;-8.294934&lt;/D&gt;&lt;D xsi:type="xsd:double"&gt;20.156336&lt;/D&gt;&lt;D xsi:type="xsd:double"&gt;-4.5074406&lt;/D&gt;&lt;D xsi:type="xsd:double"&gt;1.7501831&lt;/D&gt;&lt;D xsi:type="xsd:double"&gt;2.5874376&lt;/D&gt;&lt;D xsi:type="xsd:double"&gt;9.995329&lt;/D&gt;&lt;D xsi:type="xsd:double"&gt;0.8492589&lt;/D&gt;&lt;D xsi:type="xsd:double"&gt;-4.421049&lt;/D&gt;&lt;D xsi:type="xsd:double"&gt;1.4977932&lt;/D&gt;&lt;D xsi:type="xsd:double"&gt;7.266295&lt;/D&gt;&lt;D xsi:type="xsd:double"&gt;7.4846625&lt;/D&gt;&lt;D xsi:type="xsd:double"&gt;-1.6742766&lt;/D&gt;&lt;D xsi:type="xsd:double"&gt;4.4891596&lt;/D&gt;&lt;D xsi:type="xsd:double"&gt;-5.5925903&lt;/D&gt;&lt;D xsi:type="xsd:double"&gt;-6.2377396&lt;/D&gt;&lt;D xsi:type="xsd:double"&gt;1.8279314&lt;/D&gt;&lt;D xsi:type="xsd:double"&gt;2.5092602&lt;/D&gt;&lt;D xsi:type="xsd:double"&gt;-1.0433376&lt;/D&gt;&lt;D xsi:type="xsd:double"&gt;6.0016155&lt;/D&gt;&lt;D xsi:type="xsd:double"&gt;0.68860054&lt;/D&gt;&lt;D xsi:type="xsd:double"&gt;3.115499&lt;/D&gt;&lt;D xsi:type="xsd:double"&gt;2.1936655&lt;/D&gt;&lt;D xsi:type="xsd:double"&gt;-2.8467119&lt;/D&gt;&lt;D xsi:type="xsd:double"&gt;1.7280221&lt;/D&gt;&lt;D xsi:type="xsd:double"&gt;-1.218611&lt;/D&gt;&lt;D xsi:type="xsd:double"&gt;0.971961&lt;/D&gt;&lt;D xsi:type="xsd:double"&gt;-1.5549779&lt;/D&gt;&lt;D xsi:type="xsd:double"&gt;6.8109155&lt;/D&gt;&lt;D xsi:type="xsd:double"&gt;2.855122&lt;/D&gt;&lt;D xsi:type="xsd:double"&gt;-1.644963&lt;/D&gt;&lt;D xsi:type="xsd:double"&gt;-4.7386765&lt;/D&gt;&lt;D xsi:type="xsd:double"&gt;-9.692759&lt;/D&gt;&lt;D xsi:type="xsd:double"&gt;4.2122245&lt;/D&gt;&lt;D xsi:type="xsd:double"&gt;-13.052625&lt;/D&gt;&lt;D xsi:type="xsd:double"&gt;10.018217&lt;/D&gt;&lt;D xsi:type="xsd:double"&gt;-3.2698631&lt;/D&gt;&lt;D xsi:type="xsd:double"&gt;-5.990595&lt;/D&gt;&lt;D xsi:type="xsd:double"&gt;4.096508&lt;/D&gt;&lt;D xsi:type="xsd:double"&gt;10.450363&lt;/D&gt;&lt;D xsi:type="xsd:double"&gt;-1.0776162&lt;/D&gt;&lt;D xsi:type="xsd:double"&gt;10.1042385&lt;/D&gt;&lt;D xsi:type="xsd:double"&gt;-5.7902336&lt;/D&gt;&lt;D xsi:type="xsd:double"&gt;1.0436773&lt;/D&gt;&lt;D xsi:type="xsd:double"&gt;-2.410096&lt;/D&gt;&lt;D xsi:type="xsd:double"&gt;-0.5096078&lt;/D&gt;&lt;D xsi:type="xsd:double"&gt;4.6762824&lt;/D&gt;&lt;D xsi:type="xsd:double"&gt;-3.0998826&lt;/D&gt;&lt;D xsi:type="xsd:double"&gt;-1.5402794&lt;/D&gt;&lt;D xsi:type="xsd:double"&gt;-3.9711177&lt;/D&gt;&lt;D xsi:type="xsd:double"&gt;5.4302335&lt;/D&gt;&lt;D xsi:type="xsd:double"&gt;-3.2091916&lt;/D&gt;&lt;D xsi:type="xsd:double"&gt;4.897392&lt;/D&gt;&lt;D xsi:type="xsd:double"&gt;-5.5903077&lt;/D&gt;&lt;D xsi:type="xsd:double"&gt;-8.115941&lt;/D&gt;&lt;D xsi:type="xsd:double"&gt;-37.043716&lt;/D&gt;&lt;D xsi:type="xsd:double"&gt;11.309946&lt;/D&gt;&lt;D xsi:type="xsd:double"&gt;26.559484&lt;/D&gt;&lt;D xsi:type="xsd:double"&gt;-5.0614715&lt;/D&gt;&lt;D xsi:type="xsd:double"&gt;-1.5135169&lt;/D&gt;&lt;D xsi:type="xsd:double"&gt;5.9824347&lt;/D&gt;&lt;D xsi:type="xsd:double"&gt;-9.8394575&lt;/D&gt;&lt;D xsi:type="xsd:double"&gt;9.534752&lt;/D&gt;&lt;D xsi:type="xsd:double"&gt;19.140005&lt;/D&gt;&lt;D xsi:type="xsd:double"&gt;3.8472772&lt;/D&gt;&lt;D xsi:type="xsd:double"&gt;0.8112788&lt;/D&gt;&lt;D xsi:type="xsd:double"&gt;-0.93181133&lt;/D&gt;&lt;D xsi:type="xsd:double"&gt;-6.241977&lt;/D&gt;&lt;D xsi:type="xsd:double"&gt;-1.8239856&lt;/D&gt;&lt;D xsi:type="xsd:double"&gt;4.784012&lt;/D&gt;&lt;D xsi:type="xsd:double"&gt;-7.4837503&lt;/D&gt;&lt;D xsi:type="xsd:double"&gt;-0.3375113&lt;/D&gt;&lt;D xsi:type="xsd:double"&gt;4.305756&lt;/D&gt;&lt;D xsi:type="xsd:double"&gt;1.4378548&lt;/D&gt;&lt;D xsi:type="xsd:double"&gt;7.3159456&lt;/D&gt;&lt;D xsi:type="xsd:double"&gt;-1.661694&lt;/D&gt;&lt;D xsi:type="xsd:double"&gt;1.230228&lt;/D&gt;&lt;D xsi:type="xsd:double"&gt;-0.21552444&lt;/D&gt;&lt;D xsi:type="xsd:double"&gt;3.4125328&lt;/D&gt;&lt;D xsi:type="xsd:double"&gt;3.5923123&lt;/D&gt;&lt;D xsi:type="xsd:double"&gt;1.854837&lt;/D&gt;&lt;D xsi:type="xsd:double"&gt;-1.9794166&lt;/D&gt;&lt;D xsi:type="xsd:double"&gt;-9.525156&lt;/D&gt;&lt;D xsi:type="xsd:double"&gt;5.839741&lt;/D&gt;&lt;D xsi:type="xsd:double"&gt;2.8229356&lt;/D&gt;&lt;D xsi:type="xsd:double"&gt;-1.9966781&lt;/D&gt;&lt;D xsi:type="xsd:double"&gt;-1.7402351&lt;/D&gt;&lt;D xsi:type="xsd:double"&gt;3.5853148&lt;/D&gt;&lt;D xsi:type="xsd:double"&gt;-5.561489&lt;/D&gt;&lt;D xsi:type="xsd:double"&gt;4.504907&lt;/D&gt;&lt;D xsi:type="xsd:double"&gt;-3.499788&lt;/D&gt;&lt;D xsi:type="xsd:double"&gt;5.0420165&lt;/D&gt;&lt;D xsi:type="xsd:double"&gt;1.642108&lt;/D&gt;&lt;D xsi:type="xsd:double"&gt;-1.4912963&lt;/D&gt;&lt;D xsi:type="xsd:double"&gt;-0.75962543&lt;/D&gt;&lt;D xsi:type="xsd:double"&gt;0.389266&lt;/D&gt;&lt;D xsi:type="xsd:double"&gt;0.043082237&lt;/D&gt;&lt;D xsi:type="xsd:double"&gt;-4.56503&lt;/D&gt;&lt;D xsi:type="xsd:double"&gt;-3.7454844&lt;/D&gt;&lt;D xsi:type="xsd:double"&gt;3.094232&lt;/D&gt;&lt;D xsi:type="xsd:double"&gt;1.0834813&lt;/D&gt;&lt;D xsi:type="xsd:double"&gt;0.045347214&lt;/D&gt;&lt;D xsi:type="xsd:double"&gt;1.9039035&lt;/D&gt;&lt;D xsi:type="xsd:double"&gt;-2.5800705&lt;/D&gt;&lt;D xsi:type="xsd:double"&gt;-4.3835583&lt;/D&gt;&lt;D xsi:type="xsd:double"&gt;-4.250246&lt;/D&gt;&lt;D xsi:type="xsd:double"&gt;1.3992548&lt;/D&gt;&lt;D xsi:type="xsd:double"&gt;3.360486&lt;/D&gt;&lt;D xsi:type="xsd:double"&gt;6.3546896&lt;/D&gt;&lt;D xsi:type="xsd:double"&gt;2.1769285&lt;/D&gt;&lt;/FQL&gt;&lt;FQL&gt;&lt;Q&gt;EPHE^FMA_PE(LTMA,-10AY,0,AM,"PORTAGG","MEANR")&lt;/Q&gt;&lt;R&gt;121&lt;/R&gt;&lt;C&gt;1&lt;/C&gt;&lt;D xsi:type="xsd:double"&gt;19.6620860513922&lt;/D&gt;&lt;D xsi:type="xsd:double"&gt;19.9551142307742&lt;/D&gt;&lt;D xsi:type="xsd:double"&gt;20.2528704855904&lt;/D&gt;&lt;D xsi:type="xsd:double"&gt;20.0203367462338&lt;/D&gt;&lt;D xsi:type="xsd:double"&gt;20.7328739508525&lt;/D&gt;&lt;D xsi:type="xsd:double"&gt;21.0617564604007&lt;/D&gt;&lt;D xsi:type="xsd:double"&gt;20.9578228638535&lt;/D&gt;&lt;D xsi:type="xsd:double"&gt;20.5255328665324&lt;/D&gt;&lt;D xsi:type="xsd:double"&gt;20.2598195931001&lt;/D&gt;&lt;D xsi:type="xsd:double"&gt;20.1576784176844&lt;/D&gt;&lt;D xsi:type="xsd:double"&gt;20.1532383822164&lt;/D&gt;&lt;D xsi:type="xsd:double"&gt;19.1701874241103&lt;/D&gt;&lt;D xsi:type="xsd:double"&gt;18.6399686878029&lt;/D&gt;&lt;D xsi:type="xsd:double"&gt;19.374607897281&lt;/D&gt;&lt;D xsi:type="xsd:double"&gt;18.4984008530201&lt;/D&gt;&lt;D xsi:type="xsd:double"&gt;18.142042241953&lt;/D&gt;&lt;D xsi:type="xsd:double"&gt;16.8534194264489&lt;/D&gt;&lt;D xsi:type="xsd:double"&gt;16.7203108254661&lt;/D&gt;&lt;D xsi:type="xsd:double"&gt;16.9642169375309&lt;/D&gt;&lt;D xsi:type="xsd:double"&gt;16.7299415589739&lt;/D&gt;&lt;D xsi:type="xsd:double"&gt;17.1392906380134&lt;/D&gt;&lt;D xsi:type="xsd:double"&gt;17.6914312231362&lt;/D&gt;&lt;D xsi:type="xsd:double"&gt;17.9052467180311&lt;/D&gt;&lt;D xsi:type="xsd:double"&gt;18.5959775172638&lt;/D&gt;&lt;D xsi:type="xsd:double"&gt;17.9933588007781&lt;/D&gt;&lt;D xsi:type="xsd:double"&gt;16.9969628016252&lt;/D&gt;&lt;D xsi:type="xsd:double"&gt;16.8359978150879&lt;/D&gt;&lt;D xsi:type="xsd:double"&gt;17.1224469868941&lt;/D&gt;&lt;D xsi:type="xsd:double"&gt;18.0125591538828&lt;/D&gt;&lt;D xsi:type="xsd:double"&gt;17.7777334505183&lt;/D&gt;&lt;D xsi:type="xsd:double"&gt;17.8134952352631&lt;/D&gt;&lt;D xsi:type="xsd:double"&gt;18.0535985597157&lt;/D&gt;&lt;D xsi:type="xsd:double"&gt;18.2381978843815&lt;/D&gt;&lt;D xsi:type="xsd:double"&gt;18.0609571052203&lt;/D&gt;&lt;D xsi:type="xsd:double"&gt;17.6784381531948&lt;/D&gt;&lt;D xsi:type="xsd:double"&gt;18.1699401194153&lt;/D&gt;&lt;D xsi:type="xsd:double"&gt;19.1157540761603&lt;/D&gt;&lt;D xsi:type="xsd:double"&gt;19.5375408348401&lt;/D&gt;&lt;D xsi:type="xsd:double"&gt;18.7543247671556&lt;/D&gt;&lt;D xsi:type="xsd:double"&gt;20.2184310424994&lt;/D&gt;&lt;D xsi:type="xsd:double"&gt;19.9943592965906&lt;/D&gt;&lt;D xsi:type="xsd:double"&gt;19.3856773601046&lt;/D&gt;&lt;D xsi:type="xsd:double"&gt;18.9760010360186&lt;/D&gt;&lt;D xsi:type="xsd:double"&gt;18.5454902251873&lt;/D&gt;&lt;D xsi:type="xsd:double"&gt;18.5165303056261&lt;/D&gt;&lt;D xsi:type="xsd:double"&gt;17.7621831468148&lt;/D&gt;&lt;D xsi:type="xsd:double"&gt;18.105625192561&lt;/D&gt;&lt;D xsi:type="xsd:double"&gt;17.793900238958&lt;/D&gt;&lt;D xsi:type="xsd:double"&gt;16.2737583514486&lt;/D&gt;&lt;D xsi:type="xsd:double"&gt;16.0506981672799&lt;/D&gt;&lt;D xsi:type="xsd:double"&gt;16.6216686521251&lt;/D&gt;&lt;D xsi:type="xsd:double"&gt;17.249279619844&lt;/D&gt;&lt;D xsi:type="xsd:double"&gt;17.8319447538422&lt;/D&gt;&lt;D xsi:type="xsd:double"&gt;16.7854021367801&lt;/D&gt;&lt;D xsi:type="xsd:double"&gt;16.737179186399&lt;/D&gt;&lt;D xsi:type="xsd:double"&gt;16.795710610923&lt;/D&gt;&lt;D xsi:type="xsd:double"&gt;16.7937864774175&lt;/D&gt;&lt;D xsi:type="xsd:double"&gt;16.7588387680321&lt;/D&gt;&lt;D xsi:type="xsd:double"&gt;16.6679205607054&lt;/D&gt;&lt;D xsi:type="xsd:double"&gt;15.376422701124&lt;/D&gt;&lt;D xsi:type="xsd:double"&gt;14.780941283094&lt;/D&gt;&lt;D xsi:type="xsd:double"&gt;15.2004762929221&lt;/D&gt;&lt;D xsi:type="xsd:double"&gt;14.6659048250465&lt;/D&gt;&lt;D xsi:type="xsd:double"&gt;15.0106795072765&lt;/D&gt;&lt;D xsi:type="xsd:double"&gt;13.5751950077638&lt;/D&gt;&lt;D xsi:type="xsd:double"&gt;12.9470253426273&lt;/D&gt;&lt;D xsi:type="xsd:double"&gt;12.3269006887923&lt;/D&gt;&lt;D xsi:type="xsd:double"&gt;12.9048602366871&lt;/D&gt;&lt;D xsi:type="xsd:double"&gt;14.8158222425241&lt;/D&gt;&lt;D xsi:type="xsd:double"&gt;15.7104810545074&lt;/D&gt;&lt;D xsi:type="xsd:double"&gt;15.6983121669864&lt;/D&gt;&lt;D xsi:type="xsd:double"&gt;17.6078340087831&lt;/D&gt;&lt;D xsi:type="xsd:double"&gt;19.5433302495701&lt;/D&gt;&lt;D xsi:type="xsd:double"&gt;21.3234530974727&lt;/D&gt;&lt;D xsi:type="xsd:double"&gt;24.3556202926433&lt;/D&gt;&lt;D xsi:type="xsd:double"&gt;25.0144084001138&lt;/D&gt;&lt;D xsi:type="xsd:double"&gt;24.3094957822828&lt;/D&gt;&lt;D xsi:type="xsd:double"&gt;22.9625931416661&lt;/D&gt;&lt;D xsi:type="xsd:double"&gt;22.1093773601493&lt;/D&gt;&lt;D xsi:type="xsd:double"&gt;21.4385996900036&lt;/D&gt;&lt;D xsi:type="xsd:double"&gt;21.6876072571095&lt;/D&gt;&lt;D xsi:type="xsd:double"&gt;21.4165329413163&lt;/D&gt;&lt;D xsi:type="xsd:double"&gt;20.2714246680385&lt;/D&gt;&lt;D xsi:type="xsd:double"&gt;20.5023457682444&lt;/D&gt;&lt;D xsi:type="xsd:double"&gt;20.3409901543125&lt;/D&gt;&lt;D xsi:type="xsd:double"&gt;20.6291776017401&lt;/D&gt;&lt;D xsi:type="xsd:double"&gt;19.7217222752676&lt;/D&gt;&lt;D xsi:type="xsd:double"&gt;19.2223230745174&lt;/D&gt;&lt;D xsi:type="xsd:double"&gt;19.5689548617655&lt;/D&gt;&lt;D xsi:type="xsd:double"&gt;19.346358978757&lt;/D&gt;&lt;D xsi:type="xsd:double"&gt;18.9122202634992&lt;/D&gt;&lt;D xsi:type="xsd:double"&gt;18.1388300320878&lt;/D&gt;&lt;D xsi:type="xsd:double"&gt;17.7528259059395&lt;/D&gt;&lt;D xsi:type="xsd:double"&gt;16.7469332645158&lt;/D&gt;&lt;D xsi:type="xsd:double"&gt;16.4539107727403&lt;/D&gt;&lt;D xsi:type="xsd:double"&gt;16.198251184472&lt;/D&gt;&lt;D xsi:type="xsd:double"&gt;14.1117202189125&lt;/D&gt;&lt;D xsi:type="xsd:double"&gt;14.0040086177277&lt;/D&gt;&lt;D xsi:type="xsd:double"&gt;14.0979663442743&lt;/D&gt;&lt;D xsi:type="xsd:double"&gt;13.8261487582639&lt;/D&gt;&lt;D xsi:type="xsd:double"&gt;14.4553259379452&lt;/D&gt;&lt;D xsi:type="xsd:double"&gt;13.2612789733076&lt;/D&gt;&lt;D xsi:type="xsd:double"&gt;13.1243481412257&lt;/D&gt;&lt;D xsi:type="xsd:double"&gt;12.9784761449532&lt;/D&gt;&lt;D xsi:type="xsd:double"&gt;12.2931642215088&lt;/D&gt;&lt;D xsi:type="xsd:double"&gt;12.0141173937063&lt;/D&gt;&lt;D xsi:type="xsd:double"&gt;11.8164929364662&lt;/D&gt;&lt;D xsi:type="xsd:double"&gt;11.0585362332457&lt;/D&gt;&lt;D xsi:type="xsd:double"&gt;11.2138958487892&lt;/D&gt;&lt;D xsi:type="xsd:double"&gt;10.5547552316679&lt;/D&gt;&lt;D xsi:type="xsd:double"&gt;10.2611854630227&lt;/D&gt;&lt;D xsi:type="xsd:double"&gt;9.9431260897387&lt;/D&gt;&lt;D xsi:type="xsd:double"&gt;10.2143095191564&lt;/D&gt;&lt;D xsi:type="xsd:double"&gt;10.6897254018438&lt;/D&gt;&lt;D xsi:type="xsd:double"&gt;10.5198233328187&lt;/D&gt;&lt;D xsi:type="xsd:double"&gt;10.3354356989526&lt;/D&gt;&lt;D xsi:type="xsd:double"&gt;10.1001383222962&lt;/D&gt;&lt;D xsi:type="xsd:double"&gt;10.1255302925254&lt;/D&gt;&lt;D xsi:type="xsd:double"&gt;10.1267228939967&lt;/D&gt;&lt;D xsi:type="xsd:double"&gt;10.4276838970574&lt;/D&gt;&lt;D xsi:type="xsd:double"&gt;10.8242863355668&lt;/D&gt;&lt;/FQL&gt;&lt;FQL&gt;&lt;Q&gt;FC0000PH^FG_PRICE(0)&lt;/Q&gt;&lt;R&gt;1&lt;/R&gt;&lt;C&gt;1&lt;/C&gt;&lt;D xsi:type="xsd:double"&gt;368.69147&lt;/D&gt;&lt;/FQL&gt;&lt;FQL&gt;&lt;Q&gt;EIDO^FG_PRICE_MAVG(0,,,,200)&lt;/Q&gt;&lt;R&gt;1&lt;/R&gt;&lt;C&gt;1&lt;/C&gt;&lt;D xsi:type="xsd:double"&gt;21.3729&lt;/D&gt;&lt;/FQL&gt;&lt;FQL&gt;&lt;Q&gt;EWW^FG_TOTAL_RETURNC(0,-12AM)&lt;/Q&gt;&lt;R&gt;1&lt;/R&gt;&lt;C&gt;1&lt;/C&gt;&lt;D xsi:type="xsd:double"&gt;-0.9275973&lt;/D&gt;&lt;/FQL&gt;&lt;FQL&gt;&lt;Q&gt;EIDO^FMA_PCT_ABOVE_MAVG(200,0,,,,"PORTAGG")&lt;/Q&gt;&lt;R&gt;1&lt;/R&gt;&lt;C&gt;1&lt;/C&gt;&lt;D xsi:type="xsd:double"&gt;64.8648648648649&lt;/D&gt;&lt;/FQL&gt;&lt;FQL&gt;&lt;Q&gt;URTH^FG_TOTAL_RETURNC(0,-6AM)&lt;/Q&gt;&lt;R&gt;1&lt;/R&gt;&lt;C&gt;1&lt;/C&gt;&lt;D xsi:type="xsd:double"&gt;8.596695&lt;/D&gt;&lt;/FQL&gt;&lt;FQL&gt;&lt;Q&gt;MCHI^FMA_COS_UP("EPS","1M",+1,NOW,,,"PORTAGG","MEANR")&lt;/Q&gt;&lt;R&gt;1&lt;/R&gt;&lt;C&gt;1&lt;/C&gt;&lt;D xsi:type="xsd:double"&gt;171&lt;/D&gt;&lt;/FQL&gt;&lt;FQL&gt;&lt;Q&gt;EPOL^FMA_COS_DOWN("EPS","1M",+1,NOW,,,"PORTAGG","MEANR")&lt;/Q&gt;&lt;R&gt;1&lt;/R&gt;&lt;C&gt;1&lt;/C&gt;&lt;D xsi:type="xsd:double"&gt;11&lt;/D&gt;&lt;/FQL&gt;&lt;FQL&gt;&lt;Q&gt;CNYA^FG_ROE(0)&lt;/Q&gt;&lt;R&gt;1&lt;/R&gt;&lt;C&gt;1&lt;/C&gt;&lt;D xsi:type="xsd:double"&gt;10.0736759184523&lt;/D&gt;&lt;/FQL&gt;&lt;FQL&gt;&lt;Q&gt;REFAEREPO-FDS^(SUBARRAY(NOT_NA(NO_REPEAT_F(FG_YIELD(NOW,-10AY,D))),0,1)-SUBARRAY(NOT_NA(NO_REPEAT_F(FG_YIELD(NOW,-10AY,D))),1,1))*100&lt;/Q&gt;&lt;R&gt;1&lt;/R&gt;&lt;C&gt;1&lt;/C&gt;&lt;D xsi:type="xsd:double"&gt;-50&lt;/D&gt;&lt;/FQL&gt;&lt;FQL&gt;&lt;Q&gt;TRYSA10Y-FDS^PCTCHG(FG_YIELD(0,,,,"YTM"),FG_YIELD(-3AM,,,,"YTM"))&lt;/Q&gt;&lt;R&gt;1&lt;/R&gt;&lt;C&gt;1&lt;/C&gt;&lt;D xsi:type="xsd:double"&gt;-9.600927&lt;/D&gt;&lt;/FQL&gt;&lt;FQL&gt;&lt;Q&gt;VWO^FG_PE_NTM(0,,,90,0)&lt;/Q&gt;&lt;R&gt;1&lt;/R&gt;&lt;C&gt;1&lt;/C&gt;&lt;D xsi:type="xsd:double"&gt;12.8369112640014&lt;/D&gt;&lt;/FQL&gt;&lt;FQL&gt;&lt;Q&gt;MCHI^FMA_DIV_YLD(NTMA,NOW,NOW,M,"PORTAGG","MEANR")&lt;/Q&gt;&lt;R&gt;1&lt;/R&gt;&lt;C&gt;1&lt;/C&gt;&lt;D xsi:type="xsd:double"&gt;2.50805570614412&lt;/D&gt;&lt;/FQL&gt;&lt;FQL&gt;&lt;Q&gt;INDA^FG_COMPANY_NAME&lt;/Q&gt;&lt;R&gt;1&lt;/R&gt;&lt;C&gt;1&lt;/C&gt;&lt;D xsi:type="xsd:string"&gt;iShares MSCI India ETF&lt;/D&gt;&lt;/FQL&gt;&lt;FQL&gt;&lt;Q&gt;USDSAR^FG_PRICE_CHANGE(0,-3AM)&lt;/Q&gt;&lt;R&gt;1&lt;/R&gt;&lt;C&gt;1&lt;/C&gt;&lt;D xsi:type="xsd:double"&gt;0.07197857&lt;/D&gt;&lt;/FQL&gt;&lt;FQL&gt;&lt;Q&gt;USDCNH^FG_PRICE(0)&lt;/Q&gt;&lt;R&gt;1&lt;/R&gt;&lt;C&gt;1&lt;/C&gt;&lt;D xsi:type="xsd:double"&gt;7.05165&lt;/D&gt;&lt;/FQL&gt;&lt;FQL&gt;&lt;Q&gt;EWZ^FG_PRICE_MAVG(0,,,,30)&lt;/Q&gt;&lt;R&gt;1&lt;/R&gt;&lt;C&gt;1&lt;/C&gt;&lt;D xsi:type="xsd:double"&gt;29.728&lt;/D&gt;&lt;/FQL&gt;&lt;FQL&gt;&lt;Q&gt;GREK^PERCENT_CHANGE(FMA_EPS(+1,0,,,,"PORTAGG","MEAN"),FMA_EPS(+1,-3AM,,,,"PORTAGG","MEAN"))&lt;/Q&gt;&lt;R&gt;1&lt;/R&gt;&lt;C&gt;1&lt;/C&gt;&lt;D xsi:type="xsd:double"&gt;15.2886213304907&lt;/D&gt;&lt;/FQL&gt;&lt;FQL&gt;&lt;Q&gt;REFKRBASE-FDS^(SUBARRAY(NOT_NA(NO_REPEAT_F(FG_YIELD(NOW,-10AY,D))),0,1)-SUBARRAY(NOT_NA(NO_REPEAT_F(FG_YIELD(NOW,-10AY,D))),1,1))*100&lt;/Q&gt;&lt;R&gt;1&lt;/R&gt;&lt;C&gt;1&lt;/C&gt;&lt;D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xsi:type="xsd:double"&gt;25&lt;/D&gt;&lt;/FQL&gt;&lt;FQL&gt;&lt;Q&gt;EZA^P_PRICE_RETURNS_PR('52W',2,-10AY,0,AM)&lt;/Q&gt;&lt;R&gt;121&lt;/R&gt;&lt;C&gt;1&lt;/C&gt;&lt;D xsi:type="xsd:double"&gt;2.684617&lt;/D&gt;&lt;D xsi:type="xsd:double"&gt;8.678377&lt;/D&gt;&lt;D xsi:type="xsd:double"&gt;13.329148&lt;/D&gt;&lt;D xsi:type="xsd:double"&gt;4.71313&lt;/D&gt;&lt;D xsi:type="xsd:double"&gt;31.545973&lt;/D&gt;&lt;D xsi:type="xsd:double"&gt;11.902046&lt;/D&gt;&lt;D xsi:type="xsd:double"&gt;6.2897205&lt;/D&gt;&lt;D xsi:type="xsd:double"&gt;7.3460817&lt;/D&gt;&lt;D xsi:type="xsd:double"&gt;-3.9117515&lt;/D&gt;&lt;D xsi:type="xsd:double"&gt;-3.1947255&lt;/D&gt;&lt;D xsi:type="xsd:double"&gt;-10.348761&lt;/D&gt;&lt;D xsi:type="xsd:doubl</t>
        </r>
      </text>
    </comment>
    <comment ref="A13" authorId="0" shapeId="0" xr:uid="{DF5071E8-6D16-4E15-A19C-D604748775A7}">
      <text>
        <r>
          <rPr>
            <b/>
            <sz val="9"/>
            <color indexed="81"/>
            <rFont val="Tahoma"/>
            <charset val="1"/>
          </rPr>
          <t>e"&gt;-20.662058&lt;/D&gt;&lt;D xsi:type="xsd:double"&gt;-9.441113&lt;/D&gt;&lt;D xsi:type="xsd:double"&gt;-12.525415&lt;/D&gt;&lt;D xsi:type="xsd:double"&gt;-22.622103&lt;/D&gt;&lt;D xsi:type="xsd:double"&gt;-26.030678&lt;/D&gt;&lt;D xsi:type="xsd:double"&gt;-36.200672&lt;/D&gt;&lt;D xsi:type="xsd:double"&gt;-25.649172&lt;/D&gt;&lt;D xsi:type="xsd:double"&gt;-20.669443&lt;/D&gt;&lt;D xsi:type="xsd:double"&gt;-24.300312&lt;/D&gt;&lt;D xsi:type="xsd:double"&gt;-11.650265&lt;/D&gt;&lt;D xsi:type="xsd:double"&gt;-14.453136&lt;/D&gt;&lt;D xsi:type="xsd:double"&gt;-1.6903996&lt;/D&gt;&lt;D xsi:type="xsd:double"&gt;2.6994228&lt;/D&gt;&lt;D xsi:type="xsd:double"&gt;4.107511&lt;/D&gt;&lt;D xsi:type="xsd:double"&gt;-2.5521457&lt;/D&gt;&lt;D xsi:type="xsd:double"&gt;0.64029694&lt;/D&gt;&lt;D xsi:type="xsd:double"&gt;17.865133&lt;/D&gt;&lt;D xsi:type="xsd:double"&gt;30.24292&lt;/D&gt;&lt;D xsi:type="xsd:double"&gt;20.456577&lt;/D&gt;&lt;D xsi:type="xsd:double"&gt;7.855642&lt;/D&gt;&lt;D xsi:type="xsd:double"&gt;16.55116&lt;/D&gt;&lt;D xsi:type="xsd:double"&gt;21.993542&lt;/D&gt;&lt;D xsi:type="xsd:double"&gt;9.045971&lt;/D&gt;&lt;D xsi:type="xsd:double"&gt;6.5092683&lt;/D&gt;&lt;D xsi:type="xsd:double"&gt;20.884598&lt;/D&gt;&lt;D xsi:type="xsd:double"&gt;6.2034965&lt;/D&gt;&lt;D xsi:type="xsd:double"&gt;11.530054&lt;/D&gt;&lt;D xsi:type="xsd:double"&gt;29.390991&lt;/D&gt;&lt;D xsi:type="xsd:double"&gt;35.23779&lt;/D&gt;&lt;D xsi:type="xsd:double"&gt;27.413166&lt;/D&gt;&lt;D xsi:type="xsd:double"&gt;31.983603&lt;/D&gt;&lt;D xsi:type="xsd:double"&gt;25.884892&lt;/D&gt;&lt;D xsi:type="xsd:double"&gt;12.968767&lt;/D&gt;&lt;D xsi:type="xsd:double"&gt;7.576704&lt;/D&gt;&lt;D xsi:type="xsd:double"&gt;3.593099&lt;/D&gt;&lt;D xsi:type="xsd:double"&gt;2.286327&lt;/D&gt;&lt;D xsi:type="xsd:double"&gt;-10.04867&lt;/D&gt;&lt;D xsi:type="xsd:double"&gt;-11.2642765&lt;/D&gt;&lt;D xsi:type="xsd:double"&gt;-11.496168&lt;/D&gt;&lt;D xsi:type="xsd:double"&gt;-11.533737&lt;/D&gt;&lt;D xsi:type="xsd:double"&gt;-25.506771&lt;/D&gt;&lt;D xsi:type="xsd:double"&gt;-17.779911&lt;/D&gt;&lt;D xsi:type="xsd:double"&gt;-22.846746&lt;/D&gt;&lt;D xsi:type="xsd:double"&gt;-15.68833&lt;/D&gt;&lt;D xsi:type="xsd:double"&gt;-7.986909&lt;/D&gt;&lt;D xsi:type="xsd:double"&gt;-12.821555&lt;/D&gt;&lt;D xsi:type="xsd:double"&gt;-0.46125054&lt;/D&gt;&lt;D xsi:type="xsd:double"&gt;-10.349631&lt;/D&gt;&lt;D xsi:type="xsd:double"&gt;-7.9746366&lt;/D&gt;&lt;D xsi:type="xsd:double"&gt;-1.6865075&lt;/D&gt;&lt;D xsi:type="xsd:double"&gt;1.68823&lt;/D&gt;&lt;D xsi:type="xsd:double"&gt;-6.2304974&lt;/D&gt;&lt;D xsi:type="xsd:double"&gt;7.6323986&lt;/D&gt;&lt;D xsi:type="xsd:double"&gt;-10.309601&lt;/D&gt;&lt;D xsi:type="xsd:double"&gt;-12.557554&lt;/D&gt;&lt;D xsi:type="xsd:double"&gt;-45.79576&lt;/D&gt;&lt;D xsi:type="xsd:double"&gt;-38.331497&lt;/D&gt;&lt;D xsi:type="xsd:double"&gt;-21.434784&lt;/D&gt;&lt;D xsi:type="xsd:double"&gt;-24.894958&lt;/D&gt;&lt;D xsi:type="xsd:double"&gt;-17.364042&lt;/D&gt;&lt;D xsi:type="xsd:double"&gt;-14.861703&lt;/D&gt;&lt;D xsi:type="xsd:double"&gt;-10.582579&lt;/D&gt;&lt;D xsi:type="xsd:double"&gt;-13.312918&lt;/D&gt;&lt;D xsi:type="xsd:double"&gt;-0.6059885&lt;/D&gt;&lt;D xsi:type="xsd:double"&gt;-5.1910696&lt;/D&gt;&lt;D xsi:type="xsd:double"&gt;7.0670605&lt;/D&gt;&lt;D xsi:type="xsd:double"&gt;24.022305&lt;/D&gt;&lt;D xsi:type="xsd:double"&gt;95.62649&lt;/D&gt;&lt;D xsi:type="xsd:double"&gt;72.73562&lt;/D&gt;&lt;D xsi:type="xsd:double"&gt;52.686203&lt;/D&gt;&lt;D xsi:type="xsd:double"&gt;40.68313&lt;/D&gt;&lt;D xsi:type="xsd:double"&gt;40.622475&lt;/D&gt;&lt;D xsi:type="xsd:double"&gt;41.123497&lt;/D&gt;&lt;D xsi:type="xsd:double"&gt;31.64419&lt;/D&gt;&lt;D xsi:type="xsd:double"&gt;30.490376&lt;/D&gt;&lt;D xsi:type="xsd:double"&gt;10.46027&lt;/D&gt;&lt;D xsi:type="xsd:double"&gt;9.498429&lt;/D&gt;&lt;D xsi:type="xsd:double"&gt;12.927556&lt;/D&gt;&lt;D xsi:type="xsd:double"&gt;14.53042&lt;/D&gt;&lt;D xsi:type="xsd:double"&gt;14.467537&lt;/D&gt;&lt;D xsi:type="xsd:double"&gt;-1.5374899&lt;/D&gt;&lt;D xsi:type="xsd:double"&gt;-9.572262&lt;/D&gt;&lt;D xsi:type="xsd:double"&gt;-10.00194&lt;/D&gt;&lt;D xsi:type="xsd:double"&gt;-12.458384&lt;/D&gt;&lt;D xsi:type="xsd:double"&gt;-15.320826&lt;/D&gt;&lt;D xsi:type="xsd:double"&gt;-18.80529&lt;/D&gt;&lt;D xsi:type="xsd:double"&gt;-19.277334&lt;/D&gt;&lt;D xsi:type="xsd:double"&gt;-2.7400374&lt;/D&gt;&lt;D xsi:type="xsd:double"&gt;-3.5627127&lt;/D&gt;&lt;D xsi:type="xsd:double"&gt;-6.75233&lt;/D&gt;&lt;D xsi:type="xsd:double"&gt;-18.844532&lt;/D&gt;&lt;D xsi:type="xsd:double"&gt;-21.469044&lt;/D&gt;&lt;D xsi:type="xsd:double"&gt;-7.942033&lt;/D&gt;&lt;D xsi:type="xsd:double"&gt;-17.159622&lt;/D&gt;&lt;D xsi:type="xsd:double"&gt;-2.7561069&lt;/D&gt;&lt;D xsi:type="xsd:double"&gt;0.9477496&lt;/D&gt;&lt;D xsi:type="xsd:double"&gt;2.5607944&lt;/D&gt;&lt;D xsi:type="xsd:double"&gt;1.0605693&lt;/D&gt;&lt;D xsi:type="xsd:double"&gt;11.486793&lt;/D&gt;&lt;D xsi:type="xsd:double"&gt;-0.53771734&lt;/D&gt;&lt;D xsi:type="xsd:double"&gt;-6.344104&lt;/D&gt;&lt;D xsi:type="xsd:double"&gt;-13.697916&lt;/D&gt;&lt;D xsi:type="xsd:double"&gt;-7.278448&lt;/D&gt;&lt;D xsi:type="xsd:double"&gt;-4.491967&lt;/D&gt;&lt;D xsi:type="xsd:double"&gt;0.9648204&lt;/D&gt;&lt;D xsi:type="xsd:double"&gt;10.675311&lt;/D&gt;&lt;D xsi:type="xsd:double"&gt;12.041199&lt;/D&gt;&lt;D xsi:type="xsd:double"&gt;8.733881&lt;/D&gt;&lt;D xsi:type="xsd:double"&gt;18.733084&lt;/D&gt;&lt;D xsi:type="xsd:double"&gt;41.086304&lt;/D&gt;&lt;/FQL&gt;&lt;FQL&gt;&lt;Q&gt;EZA^FMA_PE(NTMA,-10AY,0,AM,"PORTAGG","MEANR")&lt;/Q&gt;&lt;R&gt;121&lt;/R&gt;&lt;C&gt;1&lt;/C&gt;&lt;D xsi:type="xsd:double"&gt;14.4308154733564&lt;/D&gt;&lt;D xsi:type="xsd:double"&gt;15.1785123759294&lt;/D&gt;&lt;D xsi:type="xsd:double"&gt;15.0564310139406&lt;/D&gt;&lt;D xsi:type="xsd:double"&gt;15.6864717089941&lt;/D&gt;&lt;D xsi:type="xsd:double"&gt;17.1520997791782&lt;/D&gt;&lt;D xsi:type="xsd:double"&gt;16.8002399964129&lt;/D&gt;&lt;D xsi:type="xsd:double"&gt;17.1453970574891&lt;/D&gt;&lt;D xsi:type="xsd:double"&gt;17.5708928075697&lt;/D&gt;&lt;D xsi:type="xsd:double"&gt;16.008598719529&lt;/D&gt;&lt;D xsi:type="xsd:double"&gt;16.4653440366134&lt;/D&gt;&lt;D xsi:type="xsd:double"&gt;15.7291812126318&lt;/D&gt;&lt;D xsi:type="xsd:double"&gt;15.3885919932255&lt;/D&gt;&lt;D xsi:type="xsd:double"&gt;15.3379588777987&lt;/D&gt;&lt;D xsi:type="xsd:double"&gt;15.8125118277184&lt;/D&gt;&lt;D xsi:type="xsd:double"&gt;14.81093753879&lt;/D&gt;&lt;D xsi:type="xsd:double"&gt;14.5667936099609&lt;/D&gt;&lt;D xsi:type="xsd:double"&gt;13.6818200827256&lt;/D&gt;&lt;D xsi:type="xsd:double"&gt;14.7013920500774&lt;/D&gt;&lt;D xsi:type="xsd:double"&gt;14.7663899118334&lt;/D&gt;&lt;D xsi:type="xsd:double"&gt;14.5599332153004&lt;/D&gt;&lt;D xsi:type="xsd:double"&gt;15.2296608573946&lt;/D&gt;&lt;D xsi:type="xsd:double"&gt;14.9553923306025&lt;/D&gt;&lt;D xsi:type="xsd:double"&gt;15.1972708538133&lt;/D&gt;&lt;D xsi:type="xsd:double"&gt;15.1671059526419&lt;/D&gt;&lt;D xsi:type="xsd:double"&gt;14.8784312472183&lt;/D&gt;&lt;D xsi:type="xsd:double"&gt;14.5628572603523&lt;/D&gt;&lt;D xsi:type="xsd:double"&gt;13.698862057148&lt;/D&gt;&lt;D xsi:type="xsd:double"&gt;14.6924476086471&lt;/D&gt;&lt;D xsi:type="xsd:double"&gt;14.9571202543489&lt;/D&gt;&lt;D xsi:type="xsd:double"&gt;15.6104879770199&lt;/D&gt;&lt;D xsi:type="xsd:double"&gt;15.6448985738396&lt;/D&gt;&lt;D xsi:type="xsd:double"&gt;16.2482789080599&lt;/D&gt;&lt;D xsi:type="xsd:double"&gt;15.5552116712227&lt;/D&gt;&lt;D xsi:type="xsd:double"&gt;15.1675531122653&lt;/D&gt;&lt;D xsi:type="xsd:double"&gt;15.8285910445347&lt;/D&gt;&lt;D xsi:type="xsd:double"&gt;15.6366160071662&lt;/D&gt;&lt;D xsi:type="xsd:double"&gt;14.87453291503&lt;/D&gt;&lt;D xsi:type="xsd:double"&gt;15.5073818715271&lt;/D&gt;&lt;D xsi:type="xsd:double"&gt;15.1827531128737&lt;/D&gt;&lt;D xsi:type="xsd:double"&gt;15.0002168329336&lt;/D&gt;&lt;D xsi:type="xsd:double"&gt;14.7345487284039&lt;/D&gt;&lt;D xsi:type="xsd:double"&gt;15.1307119428837&lt;/D&gt;&lt;D xsi:type="xsd:double"&gt;14.8619360338564&lt;/D&gt;&lt;D xsi:type="xsd:double"&gt;14.9041008022508&lt;/D&gt;&lt;D xsi:type="xsd:double"&gt;14.5748825238918&lt;/D&gt;&lt;D xsi:type="xsd:double"&gt;14.3252361770826&lt;/D&gt;&lt;D xsi:type="xsd:double"&gt;13.9023459122605&lt;/D&gt;&lt;D xsi:type="xsd:double"&gt;13.813078452242&lt;/D&gt;&lt;D xsi:type="xsd:double"&gt;12.7120690807534&lt;/D&gt;&lt;D xsi:type="xsd:double"&gt;12.502543716395&lt;/D&gt;&lt;D xsi:type="xsd:double"&gt;12.7631125151326&lt;/D&gt;&lt;D xsi:type="xsd:double"&gt;12.4173025159462&lt;/D&gt;&lt;D xsi:type="xsd:double"&gt;13.1539185593418&lt;/D&gt;&lt;D xsi:type="xsd:double"&gt;13.0055819845081&lt;/D&gt;&lt;D xsi:type="xsd:double"&gt;13.3261358021344&lt;/D&gt;&lt;D xsi:type="xsd:double"&gt;13.8758631917116&lt;/D&gt;&lt;D xsi:type="xsd:double"&gt;13.0654684374847&lt;/D&gt;&lt;D xsi:type="xsd:double"&gt;13.0406704250134&lt;/D&gt;&lt;D xsi:type="xsd:double"&gt;12.5610432907447&lt;/D&gt;&lt;D xsi:type="xsd:double"&gt;11.9363179614014&lt;/D&gt;&lt;D xsi:type="xsd:double"&gt;11.3413320116736&lt;/D&gt;&lt;D xsi:type="xsd:double"&gt;11.6288801906544&lt;/D&gt;&lt;D xsi:type="xsd:double"&gt;11.7288941226574&lt;/D&gt;&lt;D xsi:type="xsd:double"&gt;12.4323767997605&lt;/D&gt;&lt;D xsi:type="xsd:double"&gt;11.5179388166813&lt;/D&gt;&lt;D xsi:type="xsd:double"&gt;10.3510294027051&lt;/D&gt;&lt;D xsi:type="xsd:double"&gt;8.30558302440608&lt;/D&gt;&lt;D xsi:type="xsd:double"&gt;10.4223668356926&lt;/D&gt;&lt;D xsi:type="xsd:double"&gt;11.2306516916779&lt;/D&gt;&lt;D xsi:type="xsd:double"&gt;11.3629930012629&lt;/D&gt;&lt;D xsi:type="xsd:double"&gt;11.4079852325511&lt;/D&gt;&lt;D xsi:type="xsd:double"&gt;10.7767241295706&lt;/D&gt;&lt;D xsi:type="xsd:double"&gt;10.3577181787518&lt;/D&gt;&lt;D xsi:type="xsd:double"&gt;9.99977546952527&lt;/D&gt;&lt;D xsi:type="xsd:double"&gt;9.86826866819202&lt;/D&gt;&lt;D xsi:type="xsd:double"&gt;9.82492495032783&lt;/D&gt;&lt;D xsi:type="xsd:double"&gt;9.97548432910622&lt;/D&gt;&lt;D xsi:type="xsd:double"&gt;10.3542162184223&lt;/D&gt;&lt;D xsi:type="xsd:double"&gt;10.1508388508471&lt;/D&gt;&lt;D xsi:type="xsd:double"&gt;9.44930539986791&lt;/D&gt;&lt;D xsi:type="xsd:double"&gt;9.97937769179542&lt;/D&gt;&lt;D xsi:type="xsd:double"&gt;9.40072217973877&lt;/D&gt;&lt;D xsi:type="xsd:double"&gt;9.49262815309988&lt;/D&gt;&lt;D xsi:type="xsd:double"&gt;9.18958342567787&lt;/D&gt;&lt;D xsi:type="xsd:double"&gt;9.26597441161089&lt;/D&gt;&lt;D xsi:type="xsd:double"&gt;9.64501832484176&lt;/D&gt;&lt;D xsi:type="xsd:double"&gt;9.65290545052025&lt;/D&gt;&lt;D xsi:type="xsd:double"&gt;9.7583153417996&lt;/D&gt;&lt;D xsi:type="xsd:double"&gt;9.75064939122821&lt;/D&gt;&lt;D xsi:type="xsd:double"&gt;10.4438106252702&lt;/D&gt;&lt;D xsi:type="xsd:double"&gt;10.0114799335803&lt;/D&gt;&lt;D xsi:type="xsd:double"&gt;9.19716274845469&lt;/D&gt;&lt;D xsi:type="xsd:double"&gt;9.00009635179063&lt;/D&gt;&lt;D xsi:type="xsd:double"&gt;8.49155327851864&lt;/D&gt;&lt;D xsi:type="xsd:double"&gt;8.73880862694236&lt;/D&gt;&lt;D xsi:type="xsd:double"&gt;8.43959864189196&lt;/D&gt;&lt;D xsi:type="xsd:double"&gt;7.8248485211671&lt;/D&gt;&lt;D xsi:type="xsd:double"&gt;8.26462388904473&lt;/D&gt;&lt;D xsi:type="xsd:double"&gt;9.00683512751427&lt;/D&gt;&lt;D xsi:type="xsd:double"&gt;8.9994127807693&lt;/D&gt;&lt;D xsi:type="xsd:double"&gt;9.44424128068098&lt;/D&gt;&lt;D xsi:type="xsd:double"&gt;8.96274187278126&lt;/D&gt;&lt;D xsi:type="xsd:double"&gt;9.04898409208995&lt;/D&gt;&lt;D xsi:type="xsd:double"&gt;9.08085286024509&lt;/D&gt;&lt;D xsi:type="xsd:double"&gt;8.79108683732972&lt;/D&gt;&lt;D xsi:type="xsd:double"&gt;9.43483072760021&lt;/D&gt;&lt;D xsi:type="xsd:double"&gt;9.78666833552269&lt;/D&gt;&lt;D xsi:type="xsd:double"&gt;9.6467962961815&lt;/D&gt;&lt;D xsi:type="xsd:double"&gt;9.05790029745493&lt;/D&gt;&lt;D xsi:type="xsd:double"&gt;9.63266706412195&lt;/D&gt;&lt;D xsi:type="xsd:double"&gt;9.7851641790995&lt;/D&gt;&lt;D xsi:type="xsd:double"&gt;9.61666441691638&lt;/D&gt;&lt;D xsi:type="xsd:double"&gt;9.58001310090714&lt;/D&gt;&lt;D xsi:type="xsd:double"&gt;9.31841531258836&lt;/D&gt;&lt;D xsi:type="xsd:double"&gt;9.40517039935627&lt;/D&gt;&lt;D xsi:type="xsd:double"&gt;9.47963536154482&lt;/D&gt;&lt;D xsi:type="xsd:double"&gt;9.49063609560218&lt;/D&gt;&lt;D xsi:type="xsd:double"&gt;9.77723747974187&lt;/D&gt;&lt;D xsi:type="xsd:double"&gt;9.91680286514711&lt;/D&gt;&lt;D xsi:type="xsd:double"&gt;10.1205900658548&lt;/D&gt;&lt;D xsi:type="xsd:double"&gt;10.4836505778056&lt;/D&gt;&lt;/FQL&gt;&lt;FQL&gt;&lt;Q&gt;EIDO^FG_PRICE_MAVG(0,,,,30)&lt;/Q&gt;&lt;R&gt;1&lt;/R&gt;&lt;C&gt;1&lt;/C&gt;&lt;D xsi:type="xsd:double"&gt;22.376&lt;/D&gt;&lt;/FQL&gt;&lt;FQL&gt;&lt;Q&gt;ECH^FG_TOTAL_RETURNC(0,-12AM)&lt;/Q&gt;&lt;R&gt;1&lt;/R&gt;&lt;C&gt;1&lt;/C&gt;&lt;D xsi:type="xsd:double"&gt;8.804941&lt;/D&gt;&lt;/FQL&gt;&lt;FQL&gt;&lt;Q&gt;INDA^SIZE(FG_CONSTITUENTS)&lt;/Q&gt;&lt;R&gt;1&lt;/R&gt;&lt;C&gt;1&lt;/C&gt;&lt;D xsi:type="xsd:long"&gt;152&lt;/D&gt;&lt;/FQL&gt;&lt;FQL&gt;&lt;Q&gt;TRYMY10Y-FDS^PCTCHG(FG_YIELD(0,,,,"YTM"),FG_YIELD(-1AM,,,,"YTM"))&lt;/Q&gt;&lt;R&gt;1&lt;/R&gt;&lt;C&gt;1&lt;/C&gt;&lt;D xsi:type="xsd:double"&gt;0.070724234&lt;/D&gt;&lt;/FQL&gt;&lt;FQL&gt;&lt;Q&gt;EWZ^FMA_PE(NTMA,0,,,"PORTAGG","MEANR")&lt;/Q&gt;&lt;R&gt;1&lt;/R&gt;&lt;C&gt;1&lt;/C&gt;&lt;D xsi:type="xsd:double"&gt;8.16341024485056&lt;/D&gt;&lt;/FQL&gt;&lt;FQL&gt;&lt;Q&gt;EIDO^FMA_DIV_YLD(NTMA,NOW,NOW,M,"PORTAGG","MEANR")&lt;/Q&gt;&lt;R&gt;1&lt;/R&gt;&lt;C&gt;1&lt;/C&gt;&lt;D xsi:type="xsd:double"&gt;4.11782638873953&lt;/D&gt;&lt;/FQL&gt;&lt;FQL&gt;&lt;Q&gt;SET-BKK^FMA_ROE(NTMA,-20AY,NOW,FY,"PORTAGG","MEANR")&lt;/Q&gt;&lt;R&gt;20&lt;/R&gt;&lt;C&gt;1&lt;/C&gt;&lt;D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xsi:type="xsd:double"&gt;8.38849749811116&lt;/D&gt;&lt;D xsi:type="xsd:double"&gt;9.94747027091188&lt;/D&gt;&lt;D xsi:type="xsd:double"&gt;10.1243578125464&lt;/D&gt;&lt;D xsi:type="xsd:double"&gt;9.34882411898388&lt;/D&gt;&lt;/FQL&gt;&lt;FQL&gt;&lt;Q&gt;CAGDPY@PL^EE_ACTUAL_ANNUAL(MED,0)&lt;/Q&gt;&lt;R&gt;1&lt;/R&gt;&lt;C&gt;1&lt;/C&gt;&lt;D xsi:type="xsd:double"&gt;1.8095756577486&lt;/D&gt;&lt;/FQL&gt;&lt;FQL&gt;&lt;Q&gt;USDTHB^FG_PRICE_CHANGE(0,-3AM)&lt;/Q&gt;&lt;R&gt;1&lt;/R&gt;&lt;C&gt;1&lt;/C&gt;&lt;D xsi:type="xsd:double"&gt;-9.848327&lt;/D&gt;&lt;/FQL&gt;&lt;FQL&gt;&lt;Q&gt;USDPLN^FG_COMPANY_NAME&lt;/Q&gt;&lt;R&gt;1&lt;/R&gt;&lt;C&gt;1&lt;/C&gt;&lt;D xsi:type="xsd:string"&gt;Polish Zloty per U.S. Dollar&lt;/D&gt;&lt;/FQL&gt;&lt;FQL&gt;&lt;Q&gt;BRENT-FDS^FG_PRICE_CHANGE(0,-3AM)&lt;/Q&gt;&lt;R&gt;1&lt;/R&gt;&lt;C&gt;1&lt;/C&gt;&lt;D xsi:type="xsd:double"&gt;0&lt;/D&gt;&lt;/FQL&gt;&lt;FQL&gt;&lt;Q&gt;EWY^FG_PRICE_MAVG(0,,,,30)&lt;/Q&gt;&lt;R&gt;1&lt;/R&gt;&lt;C&gt;1&lt;/C&gt;&lt;D xsi:type="xsd:double"&gt;63.918335&lt;/D&gt;&lt;/FQL&gt;&lt;FQL&gt;&lt;Q&gt;GREK^PERCENT_CHANGE(FMA_EPS(+1,0,,,,"PORTAGG","MEAN"),FMA_EPS(+1,-1AM,,,,"PORTAGG","MEAN"))&lt;/Q&gt;&lt;R&gt;1&lt;/R&gt;&lt;C&gt;1&lt;/C&gt;&lt;D xsi:type="xsd:double"&gt;4.27515376435258&lt;/D&gt;&lt;/FQL&gt;&lt;FQL&gt;&lt;Q&gt;EWW^FG_TOTAL_RETURNC(0,-6AM)&lt;/Q&gt;&lt;R&gt;1&lt;/R&gt;&lt;C&gt;1&lt;/C&gt;&lt;D xsi:type="xsd:double"&gt;-21.177715&lt;/D&gt;&lt;/FQL&gt;&lt;FQL&gt;&lt;Q&gt;EIDO^FMA_RBICS_REV_CURRENT(30, LOC, "PORTAGG")&lt;/Q&gt;&lt;R&gt;1&lt;/R&gt;&lt;C&gt;1&lt;/C&gt;&lt;D xsi:type="xsd:double"&gt;53.2717331572158&lt;/D&gt;&lt;/FQL&gt;&lt;FQL&gt;&lt;Q&gt;REFTR1WREPO-FDS^(SUBARRAY(NOT_NA(NO_REPEAT_F(FG_YIELD(NOW,-10AY,D))),0,1)-SUBARRAY(NOT_NA(NO_REPEAT_F(FG_YIELD(NOW,-10AY,D))),1,1))*100&lt;/Q&gt;&lt;R&gt;1&lt;/R&gt;&lt;C&gt;1&lt;/C&gt;&lt;D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xsi:type="xsd:double"&gt;500&lt;/D&gt;&lt;/FQL&gt;&lt;FQL&gt;&lt;Q&gt;REFMXTON-FDS^PROPER_NAME(0,,,"SECURITY","NAME")&lt;/Q&gt;&lt;R&gt;1&lt;/R&gt;&lt;C&gt;1&lt;/C&gt;&lt;D xsi:type="xsd:string"&gt;Mexico Target Rate - Overnight&lt;/D&gt;&lt;/FQL&gt;&lt;FQL&gt;&lt;Q&gt;TRYIN10Y-FDS^FG_YIELD(0,,,,"YTM")&lt;/Q&gt;&lt;R&gt;1&lt;/R&gt;&lt;C&gt;1&lt;/C&gt;&lt;D xsi:type="xsd:double"&gt;6.764&lt;/D&gt;&lt;/FQL&gt;&lt;FQL&gt;&lt;Q&gt;TUR^FMA_EVAL_EBIT(LTMA,NOW,NOW,M,"PORTAGG","MEANR")&lt;/Q&gt;&lt;R&gt;1&lt;/R&gt;&lt;C&gt;1&lt;/C&gt;&lt;D xsi:type="xsd:double"&gt;8.75230535975171&lt;/D&gt;&lt;/FQL&gt;&lt;FQL&gt;&lt;Q&gt;USDSAR^FG_COMPANY_NAME&lt;/Q&gt;&lt;R&gt;1&lt;/R&gt;&lt;C&gt;1&lt;/C&gt;&lt;D xsi:type="xsd:string"&gt;Saudi Arabian Riyal per U.S. Dollar&lt;/D&gt;&lt;/FQL&gt;&lt;FQL&gt;&lt;Q&gt;USDZAR^STD(FG_PRICE_CHANGE(0,-3AY,M))&lt;/Q&gt;&lt;R&gt;1&lt;/R&gt;&lt;C&gt;1&lt;/C&gt;&lt;D xsi:type="xsd:double"&gt;3.90317062459879&lt;/D&gt;&lt;/FQL&gt;&lt;FQL&gt;&lt;Q&gt;ECH^JULIAN(FG_TOTAL_RETURNC(-10AY,0,AM).DATES)&lt;/Q&gt;&lt;R&gt;121&lt;/R&gt;&lt;C&gt;1&lt;/C&gt;&lt;D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xsi:type="xsd:long"&gt;45568&lt;/D&gt;&lt;/FQL&gt;&lt;FQL&gt;&lt;Q&gt;EWZ^FMA_PE(NTMA,-10AY,0,AM,"PORTAGG","MEANR")&lt;/Q&gt;&lt;R&gt;121&lt;/R&gt;&lt;C&gt;1&lt;/C&gt;&lt;D xsi:type="xsd:double"&gt;11.3492554668627&lt;/D&gt;&lt;D xsi:type="xsd:double"&gt;11.6275708592242&lt;/D&gt;&lt;D xsi:type="xsd:double"&gt;11.0639891311653&lt;/D&gt;&lt;D xsi:type="xsd:double"&gt;10.8276944177991&lt;/D&gt;&lt;D xsi:type="xsd:double"&gt;11.4428599218304&lt;/D&gt;&lt;D xsi:type="xsd:double"&gt;12.3054844747705&lt;/D&gt;&lt;D xsi:type="xsd:double"&gt;13.2258815903509&lt;/D&gt;&lt;D xsi:type="xsd:double"&gt;14.4955919909673&lt;/D&gt;&lt;D xsi:type="xsd:double"&gt;13.4328376350573&lt;/D&gt;&lt;D xsi:type="xsd:double"&gt;12.917635474485&lt;/D&gt;&lt;D xsi:type="xsd:double"&gt;12.0632161012331&lt;/D&gt;&lt;D xsi:type="xsd:double"&gt;11.169549149368&lt;/D&gt;&lt;D xsi:type="xsd:double"&gt;11.1531501629805&lt;/D&gt;&lt;D xsi:type="xsd:double"&gt;11.2410888457979&lt;/D&gt;&lt;D xsi:type="xsd:double"&gt;10.9930575169103&lt;/D&gt;&lt;D xsi:type="xsd:double"&gt;10.2916844396165&lt;/D&gt;&lt;D xsi:type="xsd:double"&gt;10.1260641301786&lt;/D&gt;&lt;D xsi:type="xsd:double"&gt;12.3408923635774&lt;/D&gt;&lt;D xsi:type="xsd:double"&gt;13.4199881122828&lt;/D&gt;&lt;D xsi:type="xsd:double"&gt;12.8886586088049&lt;/D&gt;&lt;D xsi:type="xsd:double"&gt;12.4152741584341&lt;/D&gt;&lt;D xsi:type="xsd:double"&gt;12.6250724275705&lt;/D&gt;&lt;D xsi:type="xsd:double"&gt;13.6447450424107&lt;/D&gt;&lt;D xsi:type="xsd:double"&gt;14.1285946193795&lt;/D&gt;&lt;D xsi:type="xsd:double"&gt;13.8561775576372&lt;/D&gt;&lt;D xsi:type="xsd:double"&gt;14.0558033232219&lt;/D&gt;&lt;D xsi:type="xsd:double"&gt;13.0681667066687&lt;/D&gt;&lt;D xsi:type="xsd:double"&gt;13.0269852064454&lt;/D&gt;&lt;D xsi:type="xsd:double"&gt;13.2452819403279&lt;/D&gt;&lt;D xsi:type="xsd:double"&gt;13.4390209221061&lt;/D&gt;&lt;D xsi:type="xsd:double"&gt;12.871928131549&lt;/D&gt;&lt;D xsi:type="xsd:double"&gt;12.7611320082543&lt;/D&gt;&lt;D xsi:type="xsd:double"&gt;11.9517371678424&lt;/D&gt;&lt;D xsi:type="xsd:double"&gt;11.9589176955177&lt;/D&gt;&lt;D xsi:type="xsd:double"&gt;12.7553416418895&lt;/D&gt;&lt;D xsi:type="xsd:double"&gt;13.4673721949783&lt;/D&gt;&lt;D xsi:type="xsd:double"&gt;14.1804964321268&lt;/D&gt;&lt;D xsi:type="xsd:double"&gt;13.2877405742011&lt;/D&gt;&lt;D xsi:type="xsd:double"&gt;12.9382364033122&lt;/D&gt;&lt;D xsi:type="xsd:double"&gt;13.6829077361231&lt;/D&gt;&lt;D xsi:type="xsd:double"&gt;13.8087048915183&lt;/D&gt;&lt;D xsi:type="xsd:double"&gt;13.2051764947123&lt;/D&gt;&lt;D xsi:type="xsd:double"&gt;12.8162965925746&lt;/D&gt;&lt;D xsi:type="xsd:double"&gt;12.3376574533646&lt;/D&gt;&lt;D xsi:type="xsd:double"&gt;11.3865776409127&lt;/D&gt;&lt;D xsi:type="xsd:double"&gt;10.5683824727424&lt;/D&gt;&lt;D xsi:type="xsd:double"&gt;11.4959642026169&lt;/D&gt;&lt;D xsi:type="xsd:double"&gt;10.6056524883497&lt;/D&gt;&lt;D xsi:type="xsd:double"&gt;11.1699095378231&lt;/D&gt;&lt;D xsi:type="xsd:double"&gt;11.6470351669834&lt;/D&gt;&lt;D xsi:type="xsd:double"&gt;11.8392213387125&lt;/D&gt;&lt;D xsi:type="xsd:double"&gt;11.9796517188592&lt;/D&gt;&lt;D xsi:type="xsd:double"&gt;13.0699823677934&lt;/D&gt;&lt;D xsi:type="xsd:double"&gt;12.2522837156452&lt;/D&gt;&lt;D xsi:type="xsd:double"&gt;11.893480657156&lt;/D&gt;&lt;D xsi:type="xsd:double"&gt;11.6593419511188&lt;/D&gt;&lt;D xsi:type="xsd:double"&gt;11.9556100018419&lt;/D&gt;&lt;D xsi:type="xsd:double"&gt;12.5102550351564&lt;/D&gt;&lt;D xsi:type="xsd:double"&gt;12.7891033581187&lt;/D&gt;&lt;D xsi:type="xsd:double"&gt;12.4447777684433&lt;/D&gt;&lt;D xsi:type="xsd:double"&gt;12.5402020899187&lt;/D&gt;&lt;D xsi:type="xsd:double"&gt;13.5857987171937&lt;/D&gt;&lt;D xsi:type="xsd:double"&gt;13.5386019822421&lt;/D&gt;&lt;D xsi:type="xsd:double"&gt;14.6145745941754&lt;/D&gt;&lt;D xsi:type="xsd:double"&gt;14.063144508586&lt;/D&gt;&lt;D xsi:type="xsd:double"&gt;13.0154404052567&lt;/D&gt;&lt;D xsi:type="xsd:double"&gt;10.4025925542993&lt;/D&gt;&lt;D xsi:type="xsd:double"&gt;13.5631214586629&lt;/D&gt;&lt;D xsi:type="xsd:double"&gt;17.424588583439&lt;/D&gt;&lt;D xsi:type="xsd:double"&gt;26.5587953398187&lt;/D&gt;&lt;D xsi:type="xsd:double"&gt;25.2036675788211&lt;/D&gt;&lt;D xsi:type="xsd:double"&gt;22.8207526784142&lt;/D&gt;&lt;D xsi:type="xsd:double"&gt;16.4325084872051&lt;/D&gt;&lt;D xsi:type="xsd:double"&gt;14.2388380888028&lt;/D&gt;&lt;D xsi:type="xsd:double"&gt;13.9505752297898&lt;/D&gt;&lt;D xsi:type="xsd:double"&gt;12.7540542704531&lt;/D&gt;&lt;D xsi:type="xsd:double"&gt;11.3422163649929&lt;/D&gt;&lt;D xsi:type="xsd:double"&gt;9.8818948824721&lt;/D&gt;&lt;D xsi:type="xsd:double"&gt;9.27481343398616&lt;/D&gt;&lt;D xsi:type="xsd:double"&gt;8.81239025203036&lt;/D&gt;&lt;D xsi:type="xsd:double"&gt;9.53231206957053&lt;/D&gt;&lt;D xsi:type="xsd:double"&gt;9.15584076289312&lt;/D&gt;&lt;D xsi:type="xsd:double"&gt;8.39421837933553&lt;/D&gt;&lt;D xsi:type="xsd:double"&gt;7.98050606662755&lt;/D&gt;&lt;D xsi:type="xsd:double"&gt;7.66289925142391&lt;/D&gt;&lt;D xsi:type="xsd:double"&gt;7.50137983972035&lt;/D&gt;&lt;D xsi:type="xsd:double"&gt;7.69862790253176&lt;/D&gt;&lt;D xsi:type="xsd:double"&gt;7.73146089184844&lt;/D&gt;&lt;D xsi:type="xsd:double"&gt;8.06761731170091&lt;/D&gt;&lt;D xsi:type="xsd:double"&gt;8.27641818410164&lt;/D&gt;&lt;D xsi:type="xsd:double"&gt;7.91740835866846&lt;/D&gt;&lt;D xsi:type="xsd:double"&gt;6.49975999203433&lt;/D&gt;&lt;D xsi:type="xsd:double"&gt;6.70554861414617&lt;/D&gt;&lt;D xsi:type="xsd:double"&gt;5.87112958508267&lt;/D&gt;&lt;D xsi:type="xsd:double"&gt;6.23929687179063&lt;/D&gt;&lt;D xsi:type="xsd:double"&gt;6.38508534420013&lt;/D&gt;&lt;D xsi:type="xsd:double"&gt;6.9540454132079&lt;/D&gt;&lt;D xsi:type="xsd:double"&gt;7.11811212960493&lt;/D&gt;&lt;D xsi:type="xsd:double"&gt;6.85855584279225&lt;/D&gt;&lt;D xsi:type="xsd:double"&gt;6.66812746826036&lt;/D&gt;&lt;D xsi:type="xsd:double"&gt;6.99251693424723&lt;/D&gt;&lt;D xsi:type="xsd:double"&gt;6.75061945487841&lt;/D&gt;&lt;D xsi:type="xsd:double"&gt;6.54054761027855&lt;/D&gt;&lt;D xsi:type="xsd:double"&gt;6.5977994504236&lt;/D&gt;&lt;D xsi:type="xsd:double"&gt;7.33935366023348&lt;/D&gt;&lt;D xsi:type="xsd:double"&gt;8.0078179371672&lt;/D&gt;&lt;D xsi:type="xsd:double"&gt;8.01097618442425&lt;/D&gt;&lt;D xsi:type="xsd:double"&gt;7.94432131992228&lt;/D&gt;&lt;D xsi:type="xsd:double"&gt;7.51244652511192&lt;/D&gt;&lt;D xsi:type="xsd:double"&gt;7.48306421684122&lt;/D&gt;&lt;D xsi:type="xsd:double"&gt;7.73836619976705&lt;/D&gt;&lt;D xsi:type="xsd:double"&gt;7.93377064844005&lt;/D&gt;&lt;D xsi:type="xsd:double"&gt;7.69890625439009&lt;/D&gt;&lt;D xsi:type="xsd:double"&gt;7.90153484671084&lt;/D&gt;&lt;D xsi:type="xsd:double"&gt;7.62719261347853&lt;/D&gt;&lt;D xsi:type="xsd:double"&gt;7.62404925166121&lt;/D&gt;&lt;D xsi:type="xsd:double"&gt;7.09183950991661&lt;/D&gt;&lt;D xsi:type="xsd:double"&gt;7.1503857852362&lt;/D&gt;&lt;D xsi:type="xsd:double"&gt;7.04107983098175&lt;/D&gt;&lt;D xsi:type="xsd:double"&gt;8.34509782111389&lt;/D&gt;&lt;D xsi:type="xsd:double"&gt;8.16341024485056&lt;/D&gt;&lt;/FQL&gt;&lt;FQL&gt;&lt;Q&gt;ECH^FMA_PE(LTMA,-10AY,0,AM,"PORTAGG","MEANR")&lt;/Q&gt;&lt;R&gt;121&lt;/R&gt;&lt;C&gt;1&lt;/C&gt;&lt;D xsi:type="xsd:double"&gt;16.2829222952869&lt;/D&gt;&lt;D xsi:type="xsd:double"&gt;15.9845130375715&lt;/D&gt;&lt;D xsi:type="xsd:double"&gt;17.0777612010263&lt;/D&gt;&lt;D xsi:type="xsd:double"&gt;16.75473510868&lt;/D&gt;&lt;D xsi:type="xsd:double"&gt;16.4160888255525&lt;/D&gt;&lt;D xsi:type="xsd:double"&gt;16.6598361163724&lt;/D&gt;&lt;D xsi:type="xsd:double"&gt;16.4345048918826&lt;/D&gt;&lt;D xsi:type="xsd:double"&gt;16.4114703652763&lt;/D&gt;&lt;D xsi:type="xsd:double"&gt;16.1295726539947&lt;/D&gt;&lt;D xsi:type="xsd:double"&gt;15.5872180921036&lt;/D&gt;&lt;D xsi:type="xsd:double"&gt;15.1166259950473&lt;/D&gt;&lt;D xsi:type="xsd:double"&gt;15.4944554286482&lt;/D&gt;&lt;D xsi:type="xsd:double"&gt;14.9780696221897&lt;/D&gt;&lt;D xsi:type="xsd:double"&gt;16.0696309609776&lt;/D&gt;&lt;D xsi:type="xsd:double"&gt;15.8419678655783&lt;/D&gt;&lt;D xsi:type="xsd:double"&gt;16.1858936774957&lt;/D&gt;&lt;D xsi:type="xsd:double"&gt;15.3180833061042&lt;/D&gt;&lt;D xsi:type="xsd:double"&gt;15.5332770059295&lt;/D&gt;&lt;D xsi:type="xsd:double"&gt;15.4744589343551&lt;/D&gt;&lt;D xsi:type="xsd:double"&gt;15.426751080254&lt;/D&gt;&lt;D xsi:type="xsd:double"&gt;15.1772421644432&lt;/D&gt;&lt;D xsi:type="xsd:double"&gt;15.4055470707204&lt;/D&gt;&lt;D xsi:type="xsd:double"&gt;15.864202667014&lt;/D&gt;&lt;D xsi:type="xsd:double"&gt;16.0233313280443&lt;/D&gt;&lt;D xsi:type="xsd:double"&gt;15.7901661382271&lt;/D&gt;&lt;D xsi:type="xsd:double"&gt;16.9802520680232&lt;/D&gt;&lt;D xsi:type="xsd:double"&gt;16.4849117719887&lt;/D&gt;&lt;D xsi:type="xsd:double"&gt;15.4685328977297&lt;/D&gt;&lt;D xsi:type="xsd:double"&gt;16.3265401421986&lt;/D&gt;&lt;D xsi:type="xsd:double"&gt;16.8161904129355&lt;/D&gt;&lt;D xsi:type="xsd:double"&gt;17.0500352395127&lt;/D&gt;&lt;D xsi:type="xsd:double"&gt;17.2143397484745&lt;/D&gt;&lt;D xsi:type="xsd:double"&gt;17.2371109030877&lt;/D&gt;&lt;D xsi:type="xsd:double"&gt;17.5135857328311&lt;/D&gt;&lt;D xsi:type="xsd:double"&gt;18.136637453416&lt;/D&gt;&lt;D xsi:type="xsd:double"&gt;19.6135053247665&lt;/D&gt;&lt;D xsi:type="xsd:double"&gt;15.7573866660009&lt;/D&gt;&lt;D xsi:type="xsd:double"&gt;18.5988111962604&lt;/D&gt;&lt;D xsi:type="xsd:double"&gt;16.3316770861987&lt;/D&gt;&lt;D xsi:type="xsd:double"&gt;18.2255523306407&lt;/D&gt;&lt;D xsi:type="xsd:double"&gt;18.2713050812839&lt;/D&gt;&lt;D xsi:type="xsd:double"&gt;17.5317931691996&lt;/D&gt;&lt;D xsi:type="xsd:double"&gt;17.1686590365446&lt;/D&gt;&lt;D xsi:type="xsd:double"&gt;16.9005599488554&lt;/D&gt;&lt;D xsi:type="xsd:double"&gt;16.0539801524426&lt;/D&gt;&lt;D xsi:type="xsd:double"&gt;15.3671607103656&lt;/D&gt;&lt;D xsi:type="xsd:double"&gt;15.4378680662089&lt;/D&gt;&lt;D xsi:type="xsd:double"&gt;15.3959908761267&lt;/D&gt;&lt;D xsi:type="xsd:double"&gt;15.0499527800283&lt;/D&gt;&lt;D xsi:type="xsd:double"&gt;16.9320735077725&lt;/D&gt;&lt;D xsi:type="xsd:double"&gt;17.23126650772&lt;/D&gt;&lt;D xsi:type="xsd:double"&gt;12.0374872751038&lt;/D&gt;&lt;D xsi:type="xsd:double"&gt;12.5336219003895&lt;/D&gt;&lt;D xsi:type="xsd:double"&gt;11.2943954376111&lt;/D&gt;&lt;D xsi:type="xsd:double"&gt;10.9785002075442&lt;/D&gt;&lt;D xsi:type="xsd:double"&gt;11.1264627732715&lt;/D&gt;&lt;D xsi:type="xsd:double"&gt;10.7155508645202&lt;/D&gt;&lt;D xsi:type="xsd:double"&gt;10.7835115440333&lt;/D&gt;&lt;D xsi:type="xsd:double"&gt;11.1720656547438&lt;/D&gt;&lt;D xsi:type="xsd:double"&gt;10.9730483410787&lt;/D&gt;&lt;D xsi:type="xsd:double"&gt;12.3500317389293&lt;/D&gt;&lt;D xsi:type="xsd:double"&gt;11.3692090166325&lt;/D&gt;&lt;D xsi:type="xsd:double"&gt;11.1651085849886&lt;/D&gt;&lt;D xsi:type="xsd:double"&gt;12.5779292351231&lt;/D&gt;&lt;D xsi:type="xsd:double"&gt;11.5663538380823&lt;/D&gt;&lt;D xsi:type="xsd:double"&gt;11.6934546374463&lt;/D&gt;&lt;D xsi:type="xsd:double"&gt;11.1485329768699&lt;/D&gt;&lt;D xsi:type="xsd:double"&gt;66.8825016421232&lt;/D&gt;&lt;D xsi:type="xsd:double"&gt;13.4129585066492&lt;/D&gt;&lt;D xsi:type="xsd:double"&gt;15.2960228816125&lt;/D&gt;&lt;D xsi:type="xsd:double"&gt;17.0980608104759&lt;/D&gt;&lt;D xsi:type="xsd:double"&gt;18.4326457678629&lt;/D&gt;&lt;D xsi:type="xsd:double"&gt;18.3984201615636&lt;/D&gt;&lt;D xsi:type="xsd:double"&gt;18.8190727206705&lt;/D&gt;&lt;D xsi:type="xsd:double"&gt;23.0852065497932&lt;/D&gt;&lt;D xsi:type="xsd:double"&gt;24.725864918163&lt;/D&gt;&lt;D xsi:type="xsd:double"&gt;26.2635496787771&lt;/D&gt;&lt;D xsi:type="xsd:double"&gt;32.4164739380604&lt;/D&gt;&lt;D xsi:type="xsd:double"&gt;30.5823235138167&lt;/D&gt;&lt;D xsi:type="xsd:double"&gt;28.2744187312413&lt;/D&gt;&lt;D xsi:type="xsd:double"&gt;25.5531030823187&lt;/D&gt;&lt;D xsi:type="xsd:double"&gt;23.5472280564104&lt;/D&gt;&lt;D xsi:type="xsd:double"&gt;20.537800953848&lt;/D&gt;&lt;D xsi:type="xsd:double"&gt;18.7928003363644&lt;/D&gt;&lt;D xsi:type="xsd:double"&gt;16.5801618219216&lt;/D&gt;&lt;D xsi:type="xsd:double"&gt;13.8699593830802&lt;/D&gt;&lt;D xsi:type="xsd:double"&gt;11.1967260224329&lt;/D&gt;&lt;D xsi:type="xsd:double"&gt;9.7652437491569&lt;/D&gt;&lt;D xsi:type="xsd:double"&gt;9.53733597245447&lt;/D&gt;&lt;D xsi:type="xsd:double"&gt;9.85406908545325&lt;/D&gt;&lt;D xsi:type="xsd:double"&gt;9.84611256208757&lt;/D&gt;&lt;D xsi:type="xsd:double"&gt;9.50656655029149&lt;/D&gt;&lt;D xsi:type="xsd:double"&gt;8.60274779845827&lt;/D&gt;&lt;D xsi:type="xsd:double"&gt;7.89712834941114&lt;/D&gt;&lt;D xsi:type="xsd:double"&gt;7.53252082373701&lt;/D&gt;&lt;D xsi:type="xsd:double"&gt;7.28154397858312&lt;/D&gt;&lt;D xsi:type="xsd:double"&gt;7.33999891437196&lt;/D&gt;&lt;D xsi:type="xsd:double"&gt;7.17829357992929&lt;/D&gt;&lt;D xsi:type="xsd:double"&gt;5.80730290250488&lt;/D&gt;&lt;D xsi:type="xsd:double"&gt;5.32134124967831&lt;/D&gt;&lt;D xsi:type="xsd:double"&gt;5.94347570087374&lt;/D&gt;&lt;D xsi:type="xsd:double"&gt;5.88170191173034&lt;/D&gt;&lt;D xsi:type="xsd:double"&gt;5.91988353131559&lt;/D&gt;&lt;D xsi:type="xsd:double"&gt;6.18170183951672&lt;/D&gt;&lt;D xsi:type="xsd:double"&gt;6.60473246879939&lt;/D&gt;&lt;D xsi:type="xsd:double"&gt;7.10768228743503&lt;/D&gt;&lt;D xsi:type="xsd:double"&gt;7.82313706701204&lt;/D&gt;&lt;D xsi:type="xsd:double"&gt;7.87752498198457&lt;/D&gt;&lt;D xsi:type="xsd:double"&gt;7.69589250302082&lt;/D&gt;&lt;D xsi:type="xsd:double"&gt;8.06460624732243&lt;/D&gt;&lt;D xsi:type="xsd:double"&gt;8.64701984896783&lt;/D&gt;&lt;D xsi:type="xsd:double"&gt;9.54831892167839&lt;/D&gt;&lt;D xsi:type="xsd:double"&gt;9.235098247425&lt;/D&gt;&lt;D xsi:type="xsd:double"&gt;10.1770781090818&lt;/D&gt;&lt;D xsi:type="xsd:double"&gt;10.1312474944454&lt;/D&gt;&lt;D xsi:type="xsd:double"&gt;10.2503130715944&lt;/D&gt;&lt;D xsi:type="xsd:double"&gt;10.2877351668338&lt;/D&gt;&lt;D xsi:type="xsd:double"&gt;10.9553611609685&lt;/D&gt;&lt;D xsi:type="xsd:double"&gt;10.3224631834213&lt;/D&gt;&lt;D xsi:type="xsd:double"&gt;10.945899187773&lt;/D&gt;&lt;D xsi:type="xsd:double"&gt;11.1167350038662&lt;/D&gt;&lt;/FQL&gt;&lt;FQL&gt;&lt;Q&gt;NI-FDS^FG_PRICE_MAVG(0,,,,30)&lt;/Q&gt;&lt;R&gt;1&lt;/R&gt;&lt;C&gt;1&lt;/C&gt;&lt;D xsi:type="xsd:double"&gt;16372.333&lt;/D&gt;&lt;/FQL&gt;&lt;FQL&gt;&lt;Q&gt;SET-BKK^FG_PRICE_MAVG(0,,,,60)&lt;/Q&gt;&lt;R&gt;1&lt;/R&gt;&lt;C&gt;1&lt;/C&gt;&lt;D xsi:type="xsd:double"&gt;1363.7609&lt;/D&gt;&lt;/FQL&gt;&lt;FQL&gt;&lt;Q&gt;EIDO^FG_PRICE(0)&lt;/Q&gt;&lt;R&gt;1&lt;/R&gt;&lt;C&gt;1&lt;/C&gt;&lt;D xsi:type="xsd:double"&gt;22.06&lt;/D&gt;&lt;/FQL&gt;&lt;FQL&gt;&lt;Q&gt;EWW^PERCENT_CHANGE(FMA_EPS(+1,0,,,,"PORTAGG","MEAN"),FMA_EPS(+1,-3AM,,,,"PORTAGG","MEAN"))&lt;/Q&gt;&lt;R&gt;1&lt;/R&gt;&lt;C&gt;1&lt;/C&gt;&lt;D xsi:type="xsd:double"&gt;-6.49217187829877&lt;/D&gt;&lt;/FQL&gt;&lt;FQL&gt;&lt;Q&gt;EPU^PERCENT_CHANGE(FMA_EPS(+1,0,,,,"PORTAGG","MEAN"),FMA_EPS(+1,-3AM,,,,"PORTAGG","MEAN"))&lt;/Q&gt;&lt;R&gt;1&lt;/R&gt;&lt;C&gt;1&lt;/C&gt;&lt;D xsi:type="xsd:double"&gt;4.54918712679305&lt;/D&gt;&lt;/FQL&gt;&lt;FQL&gt;&lt;Q&gt;UAE^FMA_ROE(NTMA,-20AY,NOW,FY,"PORTAGG","MEANR")&lt;/Q&gt;&lt;R&gt;20&lt;/R&gt;&lt;C&gt;1&lt;/C&gt;&lt;D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xsi:type="xsd:string"&gt;@NA&lt;/D&gt;&lt;/FQL&gt;&lt;FQL&gt;&lt;Q&gt;CAGDPY@PE^EE_ACTUAL_ANNUAL(MED,0)&lt;/Q&gt;&lt;R&gt;1&lt;/R&gt;&lt;C&gt;1&lt;/C&gt;&lt;D xsi:type="xsd:double"&gt;0.830176564820384&lt;/D&gt;&lt;/FQL&gt;&lt;FQL&gt;&lt;Q&gt;USDSAR^STD(FG_PRICE_CHANGE(0,-1AY,AM))&lt;/Q&gt;&lt;R&gt;1&lt;/R&gt;&lt;C&gt;1&lt;/C&gt;&lt;D xsi:type="xsd:double"&gt;0.017313928069225&lt;/D&gt;&lt;/FQL&gt;&lt;FQL&gt;&lt;Q&gt;USDTHB^STD(FG_PRICE_CHANGE(0,-1AY,AM))&lt;/Q&gt;&lt;R&gt;1&lt;/R&gt;&lt;C&gt;1&lt;/C&gt;&lt;D xsi:type="xsd:double"&gt;2.92725274285909&lt;/D&gt;&lt;/FQL&gt;&lt;FQL&gt;&lt;Q&gt;TUR^P_PRICE_RETURNS_PR('52W',2,-10AY,0,AM)&lt;/Q&gt;&lt;R&gt;121&lt;/R&gt;&lt;C&gt;1&lt;/C&gt;&lt;D xsi:type="xsd:double"&gt;-13.514816&lt;/D&gt;&lt;D xsi:type="xsd:double"&gt;-4.812026&lt;/D&gt;&lt;D xsi:type="xsd:double"&gt;7.8579664&lt;/D&gt;&lt;D xsi:type="xsd:double"&gt;19.007265&lt;/D&gt;&lt;D xsi:type="xsd:double"&gt;38.094055&lt;/D&gt;&lt;D xsi:type="xsd:double"&gt;20.444477&lt;/D&gt;&lt;D xsi:type="xsd:double"&gt;-4.229331&lt;/D&gt;&lt;D xsi:type="xsd:double"&gt;-11.131531&lt;/D&gt;&lt;D xsi:type="xsd:double"&gt;-15.935069&lt;/D&gt;&lt;D xsi:type="xsd:double"&gt;-15.321332&lt;/D&gt;&lt;D xsi:type="xsd:double"&gt;-26.26474&lt;/D&gt;&lt;D xsi:type="xsd:double"&gt;-33.726055&lt;/D&gt;&lt;D xsi:type="xsd:double"&gt;-20.491909&lt;/D&gt;&lt;D xsi:type="xsd:double"&gt;-15.153116&lt;/D&gt;&lt;D xsi:type="xsd:double"&gt;-30.233551&lt;/D&gt;&lt;D xsi:type="xsd:double"&gt;-31.44539&lt;/D&gt;&lt;D xsi:type="xsd:double"&gt;-28.880703&lt;/D&gt;&lt;D xsi:type="xsd:double"&gt;-17.698198&lt;/D&gt;&lt;D xsi:type="xsd:double"&gt;-3.6225677&lt;/D&gt;&lt;D xsi:type="xsd:double"&gt;-6.326252&lt;/D&gt;&lt;D xsi:type="xsd:double"&gt;-10.875583&lt;/D&gt;&lt;D xsi:type="xsd:double"&gt;-9.213316&lt;/D&gt;&lt;D xsi:type="xsd:double"&gt;-8.903229&lt;/D&gt;&lt;D xsi:type="xsd:double"&gt;6.3224077&lt;/D&gt;&lt;D xsi:type="xsd:double"&gt;2.7585268&lt;/D&gt;&lt;D xsi:type="xsd:double"&gt;-15.4486&lt;/D&gt;&lt;D xsi:type="xsd:double"&gt;-18.794065&lt;/D&gt;&lt;D xsi:type="xsd:double"&gt;-11.537051&lt;/D&gt;&lt;D xsi:type="xsd:double"&gt;-4.922068&lt;/D&gt;&lt;D xsi:type="xsd:double"&gt;-7.727468&lt;/D&gt;&lt;D xsi:type="xsd:double"&gt;-15.967703&lt;/D&gt;&lt;D xsi:type="xsd:double"&gt;-5.62759&lt;/D&gt;&lt;D xsi:type="xsd:double"&gt;9.657181&lt;/D&gt;&lt;D xsi:type="xsd:double"&gt;6.1492205&lt;/D&gt;&lt;D xsi:type="xsd:double"&gt;21.598112&lt;/D&gt;&lt;D xsi:type="xsd:double"&gt;26.733292&lt;/D&gt;&lt;D xsi:type="xsd:double"&gt;13.275933&lt;/D&gt;&lt;D xsi:type="xsd:double"&gt;16.517818&lt;/D&gt;&lt;D xsi:type="xsd:double"&gt;28.192484&lt;/D&gt;&lt;D xsi:type="xsd:double"&gt;43.93493&lt;/D&gt;&lt;D xsi:type="xsd:double"&gt;33.384884&lt;/D&gt;&lt;D xsi:type="xsd:double"&gt;29.804075&lt;/D&gt;&lt;D xsi:type="xsd:double"&gt;20.166958&lt;/D&gt;&lt;D xsi:type="xsd:double"&gt;-6.711936&lt;/D&gt;&lt;D xsi:type="xsd:double"&gt;-21.476585&lt;/D&gt;&lt;D xsi:type="xsd:double"&gt;-25.891125&lt;/D&gt;&lt;D xsi:type="xsd:double"&gt;-36.44637&lt;/D&gt;&lt;D xsi:type="xsd:double"&gt;-54.76546&lt;/D&gt;&lt;D xsi:type="xsd:double"&gt;-42.996002&lt;/D&gt;&lt;D xsi:type="xsd:double"&gt;-39.93066&lt;/D&gt;&lt;D xsi:type="xsd:double"&gt;-29.248642&lt;/D&gt;&lt;D xsi:type="xsd:double"&gt;-45.732574&lt;/D&gt;&lt;D xsi:type="xsd:double"&gt;-35.69068&lt;/D&gt;&lt;D xsi:type="xsd:double"&gt;-35.72188&lt;/D&gt;&lt;D xsi:type="xsd:double"&gt;-39.631798&lt;/D&gt;&lt;D xsi:type="xsd:double"&gt;-34.05&lt;/D&gt;&lt;D xsi:type="xsd:double"&gt;-26.122498&lt;/D&gt;&lt;D xsi:type="xsd:double"&gt;-11.540503&lt;/D&gt;&lt;D xsi:type="xsd:double"&gt;-1.0987282&lt;/D&gt;&lt;D xsi:type="xsd:double"&gt;26.981915&lt;/D&gt;&lt;D xsi:type="xsd:double"&gt;16.44299&lt;/D&gt;&lt;D xsi:type="xsd:double"&gt;5.397427&lt;/D&gt;&lt;D xsi:type="xsd:double"&gt;4.59818</t>
        </r>
      </text>
    </comment>
    <comment ref="A14" authorId="0" shapeId="0" xr:uid="{AF1FA880-93F4-4217-81CB-A497D5038626}">
      <text>
        <r>
          <rPr>
            <b/>
            <sz val="9"/>
            <color indexed="81"/>
            <rFont val="Tahoma"/>
            <charset val="1"/>
          </rPr>
          <t>84&lt;/D&gt;&lt;D xsi:type="xsd:double"&gt;20.33745&lt;/D&gt;&lt;D xsi:type="xsd:double"&gt;1.1019588&lt;/D&gt;&lt;D xsi:type="xsd:double"&gt;-4.7069907&lt;/D&gt;&lt;D xsi:type="xsd:double"&gt;-20.813639&lt;/D&gt;&lt;D xsi:type="xsd:double"&gt;-13.172775&lt;/D&gt;&lt;D xsi:type="xsd:double"&gt;5.1489234&lt;/D&gt;&lt;D xsi:type="xsd:double"&gt;-5.529177&lt;/D&gt;&lt;D xsi:type="xsd:double"&gt;-14.434343&lt;/D&gt;&lt;D xsi:type="xsd:double"&gt;-19.597376&lt;/D&gt;&lt;D xsi:type="xsd:double"&gt;-22.99711&lt;/D&gt;&lt;D xsi:type="xsd:double"&gt;-25.041325&lt;/D&gt;&lt;D xsi:type="xsd:double"&gt;-10.838777&lt;/D&gt;&lt;D xsi:type="xsd:double"&gt;-1.1966705&lt;/D&gt;&lt;D xsi:type="xsd:double"&gt;4.8737764&lt;/D&gt;&lt;D xsi:type="xsd:double"&gt;10.469627&lt;/D&gt;&lt;D xsi:type="xsd:double"&gt;33.510494&lt;/D&gt;&lt;D xsi:type="xsd:double"&gt;23.117125&lt;/D&gt;&lt;D xsi:type="xsd:double"&gt;-0.14466643&lt;/D&gt;&lt;D xsi:type="xsd:double"&gt;-5.6723237&lt;/D&gt;&lt;D xsi:type="xsd:double"&gt;7.6617002&lt;/D&gt;&lt;D xsi:type="xsd:double"&gt;25.558067&lt;/D&gt;&lt;D xsi:type="xsd:double"&gt;10.994697&lt;/D&gt;&lt;D xsi:type="xsd:double"&gt;23.274231&lt;/D&gt;&lt;D xsi:type="xsd:double"&gt;-16.896975&lt;/D&gt;&lt;D xsi:type="xsd:double"&gt;-21.97569&lt;/D&gt;&lt;D xsi:type="xsd:double"&gt;-30.383783&lt;/D&gt;&lt;D xsi:type="xsd:double"&gt;-28.790586&lt;/D&gt;&lt;D xsi:type="xsd:double"&gt;-8.875489&lt;/D&gt;&lt;D xsi:type="xsd:double"&gt;-3.0224621&lt;/D&gt;&lt;D xsi:type="xsd:double"&gt;-1.0930359&lt;/D&gt;&lt;D xsi:type="xsd:double"&gt;-6.993854&lt;/D&gt;&lt;D xsi:type="xsd:double"&gt;-9.362668&lt;/D&gt;&lt;D xsi:type="xsd:double"&gt;-1.848352&lt;/D&gt;&lt;D xsi:type="xsd:double"&gt;16.632103&lt;/D&gt;&lt;D xsi:type="xsd:double"&gt;31.366062&lt;/D&gt;&lt;D xsi:type="xsd:double"&gt;87.82326&lt;/D&gt;&lt;D xsi:type="xsd:double"&gt;95.22436&lt;/D&gt;&lt;D xsi:type="xsd:double"&gt;81.57275&lt;/D&gt;&lt;D xsi:type="xsd:double"&gt;92.25693&lt;/D&gt;&lt;D xsi:type="xsd:double"&gt;61.80972&lt;/D&gt;&lt;D xsi:type="xsd:double"&gt;40.84387&lt;/D&gt;&lt;D xsi:type="xsd:double"&gt;52.9384&lt;/D&gt;&lt;D xsi:type="xsd:double"&gt;57.712494&lt;/D&gt;&lt;D xsi:type="xsd:double"&gt;77.77368&lt;/D&gt;&lt;D xsi:type="xsd:double"&gt;77.543304&lt;/D&gt;&lt;D xsi:type="xsd:double"&gt;70.6625&lt;/D&gt;&lt;D xsi:type="xsd:double"&gt;30.292368&lt;/D&gt;&lt;D xsi:type="xsd:double"&gt;8.460999&lt;/D&gt;&lt;D xsi:type="xsd:double"&gt;-12.273317&lt;/D&gt;&lt;D xsi:type="xsd:double"&gt;16.39291&lt;/D&gt;&lt;D xsi:type="xsd:double"&gt;7.1549773&lt;/D&gt;&lt;D xsi:type="xsd:double"&gt;15.484047&lt;/D&gt;&lt;D xsi:type="xsd:double"&gt;44.395317&lt;/D&gt;&lt;D xsi:type="xsd:double"&gt;40.973915&lt;/D&gt;&lt;D xsi:type="xsd:double"&gt;49.60679&lt;/D&gt;&lt;D xsi:type="xsd:double"&gt;22.797167&lt;/D&gt;&lt;D xsi:type="xsd:double"&gt;1.2643933&lt;/D&gt;&lt;D xsi:type="xsd:double"&gt;-12.866431&lt;/D&gt;&lt;/FQL&gt;&lt;FQL&gt;&lt;Q&gt;TUR^FMA_PE(NTMA,-10AY,0,AM,"PORTAGG","MEANR")&lt;/Q&gt;&lt;R&gt;121&lt;/R&gt;&lt;C&gt;1&lt;/C&gt;&lt;D xsi:type="xsd:double"&gt;9.37816086997927&lt;/D&gt;&lt;D xsi:type="xsd:double"&gt;9.98885523913103&lt;/D&gt;&lt;D xsi:type="xsd:double"&gt;10.5399594178548&lt;/D&gt;&lt;D xsi:type="xsd:double"&gt;10.5104872981954&lt;/D&gt;&lt;D xsi:type="xsd:double"&gt;10.6725754649645&lt;/D&gt;&lt;D xsi:type="xsd:double"&gt;10.3494256179616&lt;/D&gt;&lt;D xsi:type="xsd:double"&gt;9.96797226488557&lt;/D&gt;&lt;D xsi:type="xsd:double"&gt;10.2645954655684&lt;/D&gt;&lt;D xsi:type="xsd:double"&gt;10.1635146415746&lt;/D&gt;&lt;D xsi:type="xsd:double"&gt;9.93599414643927&lt;/D&gt;&lt;D xsi:type="xsd:double"&gt;9.36847267280915&lt;/D&gt;&lt;D xsi:type="xsd:double"&gt;8.79740414187095&lt;/D&gt;&lt;D xsi:type="xsd:double"&gt;8.80653742116365&lt;/D&gt;&lt;D xsi:type="xsd:double"&gt;9.75602652421213&lt;/D&gt;&lt;D xsi:type="xsd:double"&gt;8.67843856456958&lt;/D&gt;&lt;D xsi:type="xsd:double"&gt;8.08488497142791&lt;/D&gt;&lt;D xsi:type="xsd:double"&gt;8.25708874706033&lt;/D&gt;&lt;D xsi:type="xsd:double"&gt;8.57703322657763&lt;/D&gt;&lt;D xsi:type="xsd:double"&gt;9.07695517445099&lt;/D&gt;&lt;D xsi:type="xsd:double"&gt;8.86902156698466&lt;/D&gt;&lt;D xsi:type="xsd:double"&gt;8.47475516343813&lt;/D&gt;&lt;D xsi:type="xsd:double"&gt;8.42250630233103&lt;/D&gt;&lt;D xsi:type="xsd:double"&gt;7.94695775575708&lt;/D&gt;&lt;D xsi:type="xsd:double"&gt;8.39746516701878&lt;/D&gt;&lt;D xsi:type="xsd:double"&gt;8.25396064932865&lt;/D&gt;&lt;D xsi:type="xsd:double"&gt;7.90963380338068&lt;/D&gt;&lt;D xsi:type="xsd:double"&gt;7.36964373671994&lt;/D&gt;&lt;D xsi:type="xsd:double"&gt;7.57879482537515&lt;/D&gt;&lt;D xsi:type="xsd:double"&gt;8.61934078210222&lt;/D&gt;&lt;D xsi:type="xsd:double"&gt;8.56771398096706&lt;/D&gt;&lt;D xsi:type="xsd:double"&gt;8.27744116701032&lt;/D&gt;&lt;D xsi:type="xsd:double"&gt;8.58793745283243&lt;/D&gt;&lt;D xsi:type="xsd:double"&gt;8.7987817293779&lt;/D&gt;&lt;D xsi:type="xsd:double"&gt;8.60085350586382&lt;/D&gt;&lt;D xsi:type="xsd:double"&gt;8.73957457922554&lt;/D&gt;&lt;D xsi:type="xsd:double"&gt;8.6979712777741&lt;/D&gt;&lt;D xsi:type="xsd:double"&gt;8.03642465439139&lt;/D&gt;&lt;D xsi:type="xsd:double"&gt;8.45876709842775&lt;/D&gt;&lt;D xsi:type="xsd:double"&gt;7.71408950103083&lt;/D&gt;&lt;D xsi:type="xsd:double"&gt;8.23137066732622&lt;/D&gt;&lt;D xsi:type="xsd:double"&gt;8.21756263275285&lt;/D&gt;&lt;D xsi:type="xsd:double"&gt;8.00332274232808&lt;/D&gt;&lt;D xsi:type="xsd:double"&gt;7.65482019957225&lt;/D&gt;&lt;D xsi:type="xsd:double"&gt;6.785570710314&lt;/D&gt;&lt;D xsi:type="xsd:double"&gt;6.48504798308039&lt;/D&gt;&lt;D xsi:type="xsd:double"&gt;6.28713846458775&lt;/D&gt;&lt;D xsi:type="xsd:double"&gt;6.15294815529356&lt;/D&gt;&lt;D xsi:type="xsd:double"&gt;5.97889292954489&lt;/D&gt;&lt;D xsi:type="xsd:double"&gt;6.00209521934626&lt;/D&gt;&lt;D xsi:type="xsd:double"&gt;5.80986051107673&lt;/D&gt;&lt;D xsi:type="xsd:double"&gt;6.22141371393072&lt;/D&gt;&lt;D xsi:type="xsd:double"&gt;5.78492522484979&lt;/D&gt;&lt;D xsi:type="xsd:double"&gt;7.17987641059261&lt;/D&gt;&lt;D xsi:type="xsd:double"&gt;6.98993353104583&lt;/D&gt;&lt;D xsi:type="xsd:double"&gt;6.21933030121701&lt;/D&gt;&lt;D xsi:type="xsd:double"&gt;6.0508544468779&lt;/D&gt;&lt;D xsi:type="xsd:double"&gt;5.9674937366228&lt;/D&gt;&lt;D xsi:type="xsd:double"&gt;6.45866174732948&lt;/D&gt;&lt;D xsi:type="xsd:double"&gt;6.39400884502442&lt;/D&gt;&lt;D xsi:type="xsd:double"&gt;6.25404431721902&lt;/D&gt;&lt;D xsi:type="xsd:double"&gt;6.37968781270567&lt;/D&gt;&lt;D xsi:type="xsd:double"&gt;6.02325457775287&lt;/D&gt;&lt;D xsi:type="xsd:double"&gt;6.23746144367268&lt;/D&gt;&lt;D xsi:type="xsd:double"&gt;6.39493163124873&lt;/D&gt;&lt;D xsi:type="xsd:double"&gt;6.59085899584397&lt;/D&gt;&lt;D xsi:type="xsd:double"&gt;6.12634027203952&lt;/D&gt;&lt;D xsi:type="xsd:double"&gt;5.21257097168231&lt;/D&gt;&lt;D xsi:type="xsd:double"&gt;6.35543477798019&lt;/D&gt;&lt;D xsi:type="xsd:double"&gt;7.96745334775964&lt;/D&gt;&lt;D xsi:type="xsd:double"&gt;8.48034662511247&lt;/D&gt;&lt;D xsi:type="xsd:double"&gt;7.8742257225158&lt;/D&gt;&lt;D xsi:type="xsd:double"&gt;7.38528237132686&lt;/D&gt;&lt;D xsi:type="xsd:double"&gt;7.61259462475&lt;/D&gt;&lt;D xsi:type="xsd:double"&gt;7.54684243751169&lt;/D&gt;&lt;D xsi:type="xsd:double"&gt;7.66276538000856&lt;/D&gt;&lt;D xsi:type="xsd:double"&gt;7.80610172253264&lt;/D&gt;&lt;D xsi:type="xsd:double"&gt;7.60307884819394&lt;/D&gt;&lt;D xsi:type="xsd:double"&gt;7.16374702186137&lt;/D&gt;&lt;D xsi:type="xsd:double"&gt;6.54919311281129&lt;/D&gt;&lt;D xsi:type="xsd:double"&gt;6.24344066964084&lt;/D&gt;&lt;D xsi:type="xsd:double"&gt;6.04403499924905&lt;/D&gt;&lt;D xsi:type="xsd:double"&gt;5.67314386285958&lt;/D&gt;&lt;D xsi:type="xsd:double"&gt;5.57902167496289&lt;/D&gt;&lt;D xsi:type="xsd:double"&gt;5.44822373944381&lt;/D&gt;&lt;D xsi:type="xsd:double"&gt;5.12876592540038&lt;/D&gt;&lt;D xsi:type="xsd:double"&gt;5.4011322813788&lt;/D&gt;&lt;D xsi:type="xsd:double"&gt;6.12414564079653&lt;/D&gt;&lt;D xsi:type="xsd:double"&gt;5.44518458755226&lt;/D&gt;&lt;D xsi:type="xsd:double"&gt;4.5054589402787&lt;/D&gt;&lt;D xsi:type="xsd:double"&gt;4.44901053639163&lt;/D&gt;&lt;D xsi:type="xsd:double"&gt;4.7921210107066&lt;/D&gt;&lt;D xsi:type="xsd:double"&gt;4.58483136935544&lt;/D&gt;&lt;D xsi:type="xsd:double"&gt;4.97510677711655&lt;/D&gt;&lt;D xsi:type="xsd:double"&gt;4.3146664380728&lt;/D&gt;&lt;D xsi:type="xsd:double"&gt;4.21226748055649&lt;/D&gt;&lt;D xsi:type="xsd:double"&gt;4.50569949079817&lt;/D&gt;&lt;D xsi:type="xsd:double"&gt;4.54382759598607&lt;/D&gt;&lt;D xsi:type="xsd:double"&gt;4.9740834197535&lt;/D&gt;&lt;D xsi:type="xsd:double"&gt;5.43163788405291&lt;/D&gt;&lt;D xsi:type="xsd:double"&gt;6.19699512366683&lt;/D&gt;&lt;D xsi:type="xsd:double"&gt;4.99670882093932&lt;/D&gt;&lt;D xsi:type="xsd:double"&gt;5.00654787180367&lt;/D&gt;&lt;D xsi:type="xsd:double"&gt;4.65255853425272&lt;/D&gt;&lt;D xsi:type="xsd:double"&gt;4.08988747728653&lt;/D&gt;&lt;D xsi:type="xsd:double"&gt;4.48940124100168&lt;/D&gt;&lt;D xsi:type="xsd:double"&gt;5.25769771898241&lt;/D&gt;&lt;D xsi:type="xsd:double"&gt;5.73873192010092&lt;/D&gt;&lt;D xsi:type="xsd:double"&gt;6.11207002027567&lt;/D&gt;&lt;D xsi:type="xsd:double"&gt;6.07970907828394&lt;/D&gt;&lt;D xsi:type="xsd:double"&gt;4.89104017169091&lt;/D&gt;&lt;D xsi:type="xsd:double"&gt;4.79818128746758&lt;/D&gt;&lt;D xsi:type="xsd:double"&gt;4.32923635754647&lt;/D&gt;&lt;D xsi:type="xsd:double"&gt;5.06999135273976&lt;/D&gt;&lt;D xsi:type="xsd:double"&gt;5.08216280658221&lt;/D&gt;&lt;D xsi:type="xsd:double"&gt;5.11145881593401&lt;/D&gt;&lt;D xsi:type="xsd:double"&gt;5.64162573695257&lt;/D&gt;&lt;D xsi:type="xsd:double"&gt;5.96569272273534&lt;/D&gt;&lt;D xsi:type="xsd:double"&gt;6.01415023861465&lt;/D&gt;&lt;D xsi:type="xsd:double"&gt;6.00833922402227&lt;/D&gt;&lt;D xsi:type="xsd:double"&gt;6.07728072549822&lt;/D&gt;&lt;D xsi:type="xsd:double"&gt;5.94387120293555&lt;/D&gt;&lt;/FQL&gt;&lt;FQL&gt;&lt;Q&gt;W-FDS^FG_PRICE_MAVG(0,,,,30)&lt;/Q&gt;&lt;R&gt;1&lt;/R&gt;&lt;C&gt;1&lt;/C&gt;&lt;D xsi:type="xsd:double"&gt;5.605&lt;/D&gt;&lt;/FQL&gt;&lt;FQL&gt;&lt;Q&gt;TRYID10Y-FDS^FG_YIELD_NAME&lt;/Q&gt;&lt;R&gt;1&lt;/R&gt;&lt;C&gt;1&lt;/C&gt;&lt;D xsi:type="xsd:string"&gt;Treasury - Indonesia Benchmark Bond 10Y&lt;/D&gt;&lt;/FQL&gt;&lt;FQL&gt;&lt;Q&gt;CAGDPY@VN^EE_ACTUAL_ANNUAL(MED,+1)&lt;/Q&gt;&lt;R&gt;0&lt;/R&gt;&lt;C&gt;0&lt;/C&gt;&lt;/FQL&gt;&lt;FQL&gt;&lt;Q&gt;GREK^P_PRICE_RETURNS_PR('52W',2,-10AY,0,AM)&lt;/Q&gt;&lt;R&gt;121&lt;/R&gt;&lt;C&gt;1&lt;/C&gt;&lt;D xsi:type="xsd:double"&gt;-8.566737&lt;/D&gt;&lt;D xsi:type="xsd:double"&gt;-27.61423&lt;/D&gt;&lt;D xsi:type="xsd:double"&gt;-25.151735&lt;/D&gt;&lt;D xsi:type="xsd:double"&gt;-38.980877&lt;/D&gt;&lt;D xsi:type="xsd:double"&gt;-38.28128&lt;/D&gt;&lt;D xsi:type="xsd:double"&gt;-46.274734&lt;/D&gt;&lt;D xsi:type="xsd:double"&gt;-55.059937&lt;/D&gt;&lt;D xsi:type="xsd:double"&gt;-45.836227&lt;/D&gt;&lt;D xsi:type="xsd:double"&gt;-43.998272&lt;/D&gt;&lt;D xsi:type="xsd:double"&gt;-52.973907&lt;/D&gt;&lt;D xsi:type="xsd:double"&gt;-54.28699&lt;/D&gt;&lt;D xsi:type="xsd:double"&gt;-54.327026&lt;/D&gt;&lt;D xsi:type="xsd:double"&gt;-46.674503&lt;/D&gt;&lt;D xsi:type="xsd:double"&gt;-31.97419&lt;/D&gt;&lt;D xsi:type="xsd:double"&gt;-49.409878&lt;/D&gt;&lt;D xsi:type="xsd:double"&gt;-39.71299&lt;/D&gt;&lt;D xsi:type="xsd:double"&gt;-47.03968&lt;/D&gt;&lt;D xsi:type="xsd:double"&gt;-42.42346&lt;/D&gt;&lt;D xsi:type="xsd:double"&gt;-29.30246&lt;/D&gt;&lt;D xsi:type="xsd:double"&gt;-38.3909&lt;/D&gt;&lt;D xsi:type="xsd:double"&gt;-31.201195&lt;/D&gt;&lt;D xsi:type="xsd:double"&gt;-32.915836&lt;/D&gt;&lt;D xsi:type="xsd:double"&gt;-23.803837&lt;/D&gt;&lt;D xsi:type="xsd:double"&gt;-17.729795&lt;/D&gt;&lt;D xsi:type="xsd:double"&gt;-23.324787&lt;/D&gt;&lt;D xsi:type="xsd:double"&gt;-32.776936&lt;/D&gt;&lt;D xsi:type="xsd:double"&gt;-6.6734734&lt;/D&gt;&lt;D xsi:type="xsd:double"&gt;2.9982567&lt;/D&gt;&lt;D xsi:type="xsd:double"&gt;15.952444&lt;/D&gt;&lt;D xsi:type="xsd:double"&gt;12.430107&lt;/D&gt;&lt;D xsi:type="xsd:double"&gt;7.3404193&lt;/D&gt;&lt;D xsi:type="xsd:double"&gt;24.3348&lt;/D&gt;&lt;D xsi:type="xsd:double"&gt;18.201946&lt;/D&gt;&lt;D xsi:type="xsd:double"&gt;48.041534&lt;/D&gt;&lt;D xsi:type="xsd:double"&gt;50.8178&lt;/D&gt;&lt;D xsi:type="xsd:double"&gt;39.141273&lt;/D&gt;&lt;D xsi:type="xsd:double"&gt;32.565426&lt;/D&gt;&lt;D xsi:type="xsd:double"&gt;32.990326&lt;/D&gt;&lt;D xsi:type="xsd:double"&gt;21.668386&lt;/D&gt;&lt;D xsi:type="xsd:double"&gt;33.390713&lt;/D&gt;&lt;D xsi:type="xsd:double"&gt;47.857346&lt;/D&gt;&lt;D xsi:type="xsd:double"&gt;34.00867&lt;/D&gt;&lt;D xsi:type="xsd:double"&gt;22.566986&lt;/D&gt;&lt;D xsi:type="xsd:double"&gt;15.529024&lt;/D&gt;&lt;D xsi:type="xsd:double"&gt;0.2120018&lt;/D&gt;&lt;D xsi:type="xsd:double"&gt;-9.453917&lt;/D&gt;&lt;D xsi:type="xsd:double"&gt;-10.821671&lt;/D&gt;&lt;D xsi:type="xsd:double"&gt;-13.276201&lt;/D&gt;&lt;D xsi:type="xsd:double"&gt;-13.247186&lt;/D&gt;&lt;D xsi:type="xsd:double"&gt;-18.701136&lt;/D&gt;&lt;D xsi:type="xsd:double"&gt;-13.9594555&lt;/D&gt;&lt;D xsi:type="xsd:double"&gt;-33.35821&lt;/D&gt;&lt;D xsi:type="xsd:double"&gt;-34.76348&lt;/D&gt;&lt;D xsi:type="xsd:double"&gt;-20.810997&lt;/D&gt;&lt;D xsi:type="xsd:double"&gt;-11.102605&lt;/D&gt;&lt;D xsi:type="xsd:double"&gt;-16.587013&lt;/D&gt;&lt;D xsi:type="xsd:double"&gt;1.6846061&lt;/D&gt;&lt;D xsi:type="xsd:double"&gt;11.084854&lt;/D&gt;&lt;D xsi:type="xsd:double"&gt;7.1712494&lt;/D&gt;&lt;D xsi:type="xsd:double"&gt;6.2111855&lt;/D&gt;&lt;D xsi:type="xsd:double"&gt;14.945006&lt;/D&gt;&lt;D xsi:type="xsd:double"&gt;35.489475&lt;/D&gt;&lt;D xsi:type="xsd:double"&gt;26.584507&lt;/D&gt;&lt;D xsi:type="xsd:double"&gt;50.387264&lt;/D&gt;&lt;D xsi:type="xsd:double"&gt;32.11515&lt;/D&gt;&lt;D xsi:type="xsd:double"&gt;-2.8099775&lt;/D&gt;&lt;D xsi:type="xsd:double"&gt;-35.03063&lt;/D&gt;&lt;D xsi:type="xsd:double"&gt;-26.490795&lt;/D&gt;&lt;D xsi:type="xsd:double"&gt;-24.087715&lt;/D&gt;&lt;D xsi:type="xsd:double"&gt;-29.153835&lt;/D&gt;&lt;D xsi:type="xsd:double"&gt;-29.171394&lt;/D&gt;&lt;D xsi:type="xsd:double"&gt;-22.602325&lt;/D&gt;&lt;D xsi:type="xsd:double"&gt;-23.93037&lt;/D&gt;&lt;D xsi:type="xsd:double"&gt;-36.846615&lt;/D&gt;&lt;D xsi:type="xsd:double"&gt;-11.934108&lt;/D&gt;&lt;D xsi:type="xsd:double"&gt;-13.907951&lt;/D&gt;&lt;D xsi:type="xsd:double"&gt;-13.348431&lt;/D&gt;&lt;D xsi:type="xsd:double"&gt;15.427709&lt;/D&gt;&lt;D xsi:type="xsd:double"&gt;76.78329&lt;/D&gt;&lt;D xsi:type="xsd:double"&gt;62.155354&lt;/D&gt;&lt;D xsi:type="xsd:double"&gt;42.963196&lt;/D&gt;&lt;D xsi:type="xsd:double"&gt;43.180622&lt;/D&gt;&lt;D xsi:type="xsd:double"&gt;45.91639&lt;/D&gt;&lt;D xsi:type="xsd:double"&gt;45.498646&lt;/D&gt;&lt;D xsi:type="xsd:double"&gt;40.556503&lt;/D&gt;&lt;D xsi:type="xsd:double"&gt;58.038223&lt;/D&gt;&lt;D xsi:type="xsd:double"&gt;8.018923&lt;/D&gt;&lt;D xsi:type="xsd:double"&gt;7.2825074&lt;/D&gt;&lt;D xsi:type="xsd:double"&gt;23.4097&lt;/D&gt;&lt;D xsi:type="xsd:double"&gt;1.7463684&lt;/D&gt;&lt;D xsi:type="xsd:double"&gt;2.8680325&lt;/D&gt;&lt;D xsi:type="xsd:double"&gt;-6.163663&lt;/D&gt;&lt;D xsi:type="xsd:double"&gt;-4.8117757&lt;/D&gt;&lt;D xsi:type="xsd:double"&gt;-15.121299&lt;/D&gt;&lt;D xsi:type="xsd:double"&gt;-10.300816&lt;/D&gt;&lt;D xsi:type="xsd:double"&gt;-20.319695&lt;/D&gt;&lt;D xsi:type="xsd:double"&gt;-18.720144&lt;/D&gt;&lt;D xsi:type="xsd:double"&gt;-15.4954195&lt;/D&gt;&lt;D xsi:type="xsd:double"&gt;3.2660007&lt;/D&gt;&lt;D xsi:type="xsd:double"&gt;3.2063723&lt;/D&gt;&lt;D xsi:type="xsd:double"&gt;8.209908&lt;/D&gt;&lt;D xsi:type="xsd:double"&gt;31.136477&lt;/D&gt;&lt;D xsi:type="xsd:double"&gt;17.50015&lt;/D&gt;&lt;D xsi:type="xsd:double"&gt;23.627615&lt;/D&gt;&lt;D xsi:type="xsd:double"&gt;30.56339&lt;/D&gt;&lt;D xsi:type="xsd:double"&gt;66.213585&lt;/D&gt;&lt;D xsi:type="xsd:double"&gt;60.779835&lt;/D&gt;&lt;D xsi:type="xsd:double"&gt;64.499756&lt;/D&gt;&lt;D xsi:type="xsd:double"&gt;50.526665&lt;/D&gt;&lt;D xsi:type="xsd:double"&gt;53.026318&lt;/D&gt;&lt;D xsi:type="xsd:double"&gt;43.66033&lt;/D&gt;&lt;D xsi:type="xsd:double"&gt;41.0048&lt;/D&gt;&lt;D xsi:type="xsd:double"&gt;32.647453&lt;/D&gt;&lt;D xsi:type="xsd:double"&gt;26.99747&lt;/D&gt;&lt;D xsi:type="xsd:double"&gt;29.954731&lt;/D&gt;&lt;D xsi:type="xsd:double"&gt;34.831894&lt;/D&gt;&lt;D xsi:type="xsd:double"&gt;23.413776&lt;/D&gt;&lt;D xsi:type="xsd:double"&gt;10.570264&lt;/D&gt;&lt;D xsi:type="xsd:double"&gt;12.399149&lt;/D&gt;&lt;D xsi:type="xsd:double"&gt;16.189205&lt;/D&gt;&lt;D xsi:type="xsd:double"&gt;33.87035&lt;/D&gt;&lt;/FQL&gt;&lt;FQL&gt;&lt;Q&gt;PASP-FDS^FG_PRICE(0)&lt;/Q&gt;&lt;R&gt;1&lt;/R&gt;&lt;C&gt;1&lt;/C&gt;&lt;D xsi:type="xsd:double"&gt;996&lt;/D&gt;&lt;/FQL&gt;&lt;FQL&gt;&lt;Q&gt;BRENT-FDS^MAX(FG_PRICE(0,-5AY))&lt;/Q&gt;&lt;R&gt;1&lt;/R&gt;&lt;C&gt;1&lt;/C&gt;&lt;D xsi:type="xsd:double"&gt;140.85&lt;/D&gt;&lt;/FQL&gt;&lt;FQL&gt;&lt;Q&gt;UAE^P_PRICE(0)/P_PRICE_HIGH_PR(0,,,,,,"PRICE","INTRA","52W")&lt;/Q&gt;&lt;R&gt;1&lt;/R&gt;&lt;C&gt;1&lt;/C&gt;&lt;D xsi:type="xsd:double"&gt;0.9360205&lt;/D&gt;&lt;/FQL&gt;&lt;FQL&gt;&lt;Q&gt;EPU^FG_TOTAL_RETURNC(0,-3AM)&lt;/Q&gt;&lt;R&gt;1&lt;/R&gt;&lt;C&gt;1&lt;/C&gt;&lt;D xsi:type="xsd:double"&gt;3.849125&lt;/D&gt;&lt;/FQL&gt;&lt;FQL&gt;&lt;Q&gt;EWJ^FMA_COS_DOWN("EPS","1M",+1,NOW,,,"PORTAGG","MEANR")&lt;/Q&gt;&lt;R&gt;1&lt;/R&gt;&lt;C&gt;1&lt;/C&gt;&lt;D xsi:type="xsd:double"&gt;77&lt;/D&gt;&lt;/FQL&gt;&lt;FQL&gt;&lt;Q&gt;TRYTW10Y-FDS^PCTCHG(FG_YIELD(0,,,,"YTM"),FG_YIELD(-3AM,,,,"YTM"))&lt;/Q&gt;&lt;R&gt;0&lt;/R&gt;&lt;C&gt;0&lt;/C&gt;&lt;/FQL&gt;&lt;FQL&gt;&lt;Q&gt;EWZ^FMA_DIV_YLD(NTMA,NOW,NOW,M,"PORTAGG","MEANR")&lt;/Q&gt;&lt;R&gt;1&lt;/R&gt;&lt;C&gt;1&lt;/C&gt;&lt;D xsi:type="xsd:double"&gt;5.71439846687238&lt;/D&gt;&lt;/FQL&gt;&lt;FQL&gt;&lt;Q&gt;EIDO^FG_FCF_YIELD_NTM(0)&lt;/Q&gt;&lt;R&gt;0&lt;/R&gt;&lt;C&gt;0&lt;/C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xsi:type="xsd:double"&gt;18.5724934994902&lt;/D&gt;&lt;D xsi:type="xsd:double"&gt;24.1409635144245&lt;/D&gt;&lt;D xsi:type="xsd:double"&gt;25.8460088493027&lt;/D&gt;&lt;/FQL&gt;&lt;FQL&gt;&lt;Q&gt;CAGDPY@PL^EE_ACTUAL_ANNUAL(MED,+1)&lt;/Q&gt;&lt;R&gt;1&lt;/R&gt;&lt;C&gt;1&lt;/C&gt;&lt;D xsi:type="xsd:double"&gt;0.5&lt;/D&gt;&lt;/FQL&gt;&lt;FQL&gt;&lt;Q&gt;USDTHB^FG_PRICE_CHANGE(0,-6AM)&lt;/Q&gt;&lt;R&gt;1&lt;/R&gt;&lt;C&gt;1&lt;/C&gt;&lt;D xsi:type="xsd:double"&gt;-9.694778&lt;/D&gt;&lt;/FQL&gt;&lt;FQL&gt;&lt;Q&gt;USDPLN^FG_PRICE(0)&lt;/Q&gt;&lt;R&gt;1&lt;/R&gt;&lt;C&gt;1&lt;/C&gt;&lt;D xsi:type="xsd:double"&gt;3.90925&lt;/D&gt;&lt;/FQL&gt;&lt;FQL&gt;&lt;Q&gt;SET-BKK^FMA_PE(NTMA,-10AY,0,AM,"PORTAGG","MEANR")&lt;/Q&gt;&lt;R&gt;121&lt;/R&gt;&lt;C&gt;1&lt;/C&gt;&lt;D xsi:type="xsd:double"&gt;15.6282329026935&lt;/D&gt;&lt;D xsi:type="xsd:double"&gt;15.6464598372705&lt;/D&gt;&lt;D xsi:type="xsd:double"&gt;15.7389847848053&lt;/D&gt;&lt;D xsi:type="xsd:double"&gt;14.7082121117559&lt;/D&gt;&lt;D xsi:type="xsd:double"&gt;16.178837531054&lt;/D&gt;&lt;D xsi:type="xsd:double"&gt;15.5214973027458&lt;/D&gt;&lt;D xsi:type="xsd:double"&gt;15.1717587079694&lt;/D&gt;&lt;D xsi:type="xsd:double"&gt;15.0495773339806&lt;/D&gt;&lt;D xsi:type="xsd:double"&gt;15.0813603316927&lt;/D&gt;&lt;D xsi:type="xsd:double"&gt;15.2022189206436&lt;/D&gt;&lt;D xsi:type="xsd:double"&gt;14.7492429618266&lt;/D&gt;&lt;D xsi:type="xsd:double"&gt;14.1679340329757&lt;/D&gt;&lt;D xsi:type="xsd:double"&gt;13.7203967600732&lt;/D&gt;&lt;D xsi:type="xsd:double"&gt;14.4170446676087&lt;/D&gt;&lt;D xsi:type="xsd:double"&gt;13.1588252299486&lt;/D&gt;&lt;D xsi:type="xsd:double"&gt;12.6311096889785&lt;/D&gt;&lt;D xsi:type="xsd:double"&gt;13.0743799109908&lt;/D&gt;&lt;D xsi:type="xsd:double"&gt;14.291945113474&lt;/D&gt;&lt;D xsi:type="xsd:double"&gt;14.5000898851189&lt;/D&gt;&lt;D xsi:type="xsd:double"&gt;14.3582025963312&lt;/D&gt;&lt;D xsi:type="xsd:double"&gt;14.697794427046&lt;/D&gt;&lt;D xsi:type="xsd:double"&gt;14.7365259410569&lt;/D&gt;&lt;D xsi:type="xsd:double"&gt;15.1796484441015&lt;/D&gt;&lt;D xsi:type="xsd:double"&gt;15.0043683622727&lt;/D&gt;&lt;D xsi:type="xsd:double"&gt;14.5659793948018&lt;/D&gt;&lt;D xsi:type="xsd:double"&gt;14.5876659016279&lt;/D&gt;&lt;D xsi:type="xsd:double"&gt;14.6501293611528&lt;/D&gt;&lt;D xsi:type="xsd:double"&gt;14.8977915556655&lt;/D&gt;&lt;D xsi:type="xsd:double"&gt;15.1616619011563&lt;/D&gt;&lt;D xsi:type="xsd:double"&gt;15.0454425891933&lt;/D&gt;&lt;D xsi:type="xsd:double"&gt;15.029755593132&lt;/D&gt;&lt;D xsi:type="xsd:double"&gt;14.7101797626482&lt;/D&gt;&lt;D xsi:type="xsd:double"&gt;14.6918166051467&lt;/D&gt;&lt;D xsi:type="xsd:double"&gt;14.757857504409&lt;/D&gt;&lt;D xsi:type="xsd:double"&gt;14.7457382660867&lt;/D&gt;&lt;D xsi:type="xsd:double"&gt;15.1161760701035&lt;/D&gt;&lt;D xsi:type="xsd:double"&gt;15.566387445576&lt;/D&gt;&lt;D xsi:type="xsd:double"&gt;15.6244217568667&lt;/D&gt;&lt;D xsi:type="xsd:double"&gt;15.4849456827095&lt;/D&gt;&lt;D xsi:type="xsd:double"&gt;16.1680226141569&lt;/D&gt;&lt;D xsi:type="xsd:double"&gt;16.3590082674836&lt;/D&gt;&lt;D xsi:type="xsd:double"&gt;16.0596573281298&lt;/D&gt;&lt;D xsi:type="xsd:double"&gt;15.1850605162896&lt;/D&gt;&lt;D xsi:type="xsd:double"&gt;15.433056182865&lt;/D&gt;&lt;D xsi:type="xsd:double"&gt;14.9785486292203&lt;/D&gt;&lt;D xsi:type="xsd:double"&gt;14.1390421952292&lt;/D&gt;&lt;D xsi:type="xsd:double"&gt;14.80464815463&lt;/D&gt;&lt;D xsi:type="xsd:double"&gt;14.9104803360317&lt;/D&gt;&lt;D xsi:type="xsd:double"&gt;14.8908879692407&lt;/D&gt;&lt;D xsi:type="xsd:double"&gt;14.411770172684&lt;/D&gt;&lt;D xsi:type="xsd:double"&gt;14.4293350956692&lt;/D&gt;&lt;D xsi:type="xsd:double"&gt;13.4554908059646&lt;/D&gt;&lt;D xsi:type="xsd:double"&gt;14.60658214552&lt;/D&gt;&lt;D xsi:type="xsd:double"&gt;14.8968845366648&lt;/D&gt;&lt;D xsi:type="xsd:double"&gt;14.8791960588794&lt;/D&gt;&lt;D xsi:type="xsd:double"&gt;15.1534103676635&lt;/D&gt;&lt;D xsi:type="xsd:double"&gt;14.6904229306862&lt;/D&gt;&lt;D xsi:type="xsd:double"&gt;15.9000953690014&lt;/D&gt;&lt;D xsi:type="xsd:double"&gt;15.3411468376941&lt;/D&gt;&lt;D xsi:type="xsd:double"&gt;15.3136192016782&lt;/D&gt;&lt;D xsi:type="xsd:double"&gt;15.0400931108797&lt;/D&gt;&lt;D xsi:type="xsd:double"&gt;15.2885688028505&lt;/D&gt;&lt;D xsi:type="xsd:double"&gt;15.2988000410336&lt;/D&gt;&lt;D xsi:type="xsd:double"&gt;15.5075902530222&lt;/D&gt;&lt;D xsi:type="xsd:double"&gt;14.8480933739137&lt;/D&gt;&lt;D xsi:type="xsd:double"&gt;14.335288183912&lt;/D&gt;&lt;D xsi:type="xsd:double"&gt;13.2755569688578&lt;/D&gt;&lt;D xsi:type="xsd:double"&gt;16.2486957948917&lt;/D&gt;&lt;D xsi:type="xsd:double"&gt;19.3112463638536&lt;/D&gt;&lt;D xsi:type="xsd:double"&gt;19.8417021013253&lt;/D&gt;&lt;D xsi:type="xsd:double"&gt;19.2204789945805&lt;/D&gt;&lt;D xsi:type="xsd:double"&gt;19.1553927819705&lt;/D&gt;&lt;D xsi:type="xsd:double"&gt;17.998753923546&lt;/D&gt;&lt;D xsi:type="xsd:double"&gt;16.6658940699433&lt;/D&gt;&lt;D xsi:type="xsd:double"&gt;19.3143994216737&lt;/D&gt;&lt;D xsi:type="xsd:double"&gt;19.3643754291955&lt;/D&gt;&lt;D xsi:type="xsd:double"&gt;19.0953955020003&lt;/D&gt;&lt;D xsi:type="xsd:double"&gt;19.5316919236056&lt;/D&gt;&lt;D xsi:type="xsd:double"&gt;19.5529455387511&lt;/D&gt;&lt;D xsi:type="xsd:double"&gt;18.7017321979505&lt;/D&gt;&lt;D xsi:type="xsd:double"&gt;18.053178125025&lt;/D&gt;&lt;D xsi:type="xsd:double"&gt;17.2480921305157&lt;/D&gt;&lt;D xsi:type="xsd:double"&gt;16.7501619059573&lt;/D&gt;&lt;D xsi:type="xsd:double"&gt;18.0375870315247&lt;/D&gt;&lt;D xsi:type="xsd:double"&gt;17.1745472033081&lt;/D&gt;&lt;D xsi:type="xsd:double"&gt;17.1082836210681&lt;/D&gt;&lt;D xsi:type="xsd:double"&gt;16.7002284556726&lt;/D&gt;&lt;D xsi:type="xsd:double"&gt;17.294724477318&lt;/D&gt;&lt;D xsi:type="xsd:double"&gt;17.1398017616929&lt;/D&gt;&lt;D xsi:type="xsd:double"&gt;17.3217612964373&lt;/D&gt;&lt;D xsi:type="xsd:double"&gt;17.3479077151329&lt;/D&gt;&lt;D xsi:type="xsd:double"&gt;16.3908186768803&lt;/D&gt;&lt;D xsi:type="xsd:double"&gt;16.1938689648307&lt;/D&gt;&lt;D xsi:type="xsd:double"&gt;15.2080767355713&lt;/D&gt;&lt;D xsi:type="xsd:double"&gt;15.2348444585658&lt;/D&gt;&lt;D xsi:type="xsd:double"&gt;15.3147731850613&lt;/D&gt;&lt;D xsi:type="xsd:double"&gt;14.7459077453385&lt;/D&gt;&lt;D xsi:type="xsd:double"&gt;15.4146916624578&lt;/D&gt;&lt;D xsi:type="xsd:double"&gt;15.7640012564055&lt;/D&gt;&lt;D xsi:type="xsd:double"&gt;16.061774174539&lt;/D&gt;&lt;D xsi:type="xsd:double"&gt;16.0995921085304&lt;/D&gt;&lt;D xsi:type="xsd:double"&gt;15.7732845720695&lt;/D&gt;&lt;D xsi:type="xsd:double"&gt;15.7471636065602&lt;/D&gt;&lt;D xsi:type="xsd:double"&gt;15.2654282270871&lt;/D&gt;&lt;D xsi:type="xsd:double"&gt;15.5430581719589&lt;/D&gt;&lt;D xsi:type="xsd:double"&gt;15.4382467837339&lt;/D&gt;&lt;D xsi:type="xsd:double"&gt;15.7235595305397&lt;/D&gt;&lt;D xsi:type="xsd:double"&gt;16.1156339198733&lt;/D&gt;&lt;D xsi:type="xsd:double"&gt;14.8113166912755&lt;/D&gt;&lt;D xsi:type="xsd:double"&gt;14.5647372144368&lt;/D&gt;&lt;D xsi:type="xsd:double"&gt;14.259553675174&lt;/D&gt;&lt;D xsi:type="xsd:double"&gt;14.6833887407736&lt;/D&gt;&lt;D xsi:type="xsd:double"&gt;14.3143817623666&lt;/D&gt;&lt;D xsi:type="xsd:double"&gt;14.1802518033351&lt;/D&gt;&lt;D xsi:type="xsd:double"&gt;14.2032558992349&lt;/D&gt;&lt;D xsi:type="xsd:double"&gt;14.1904665138161&lt;/D&gt;&lt;D xsi:type="xsd:double"&gt;13.8691453899045&lt;/D&gt;&lt;D xsi:type="xsd:double"&gt;13.3086867443537&lt;/D&gt;&lt;D xsi:type="xsd:double"&gt;13.5224957833917&lt;/D&gt;&lt;D xsi:type="xsd:double"&gt;14.0587136727475&lt;/D&gt;&lt;D xsi:type="xsd:double"&gt;14.7966004360849&lt;/D&gt;&lt;/FQL&gt;&lt;FQL&gt;&lt;Q&gt;QAT^FG_TOTAL_RETURNC(0,-1AM)&lt;/Q&gt;&lt;R&gt;1&lt;/R&gt;&lt;C&gt;1&lt;/C&gt;&lt;D xsi:type="xsd:double"&gt;0.94919205&lt;/D&gt;&lt;/FQL&gt;&lt;FQL&gt;&lt;Q&gt;VWO^P_PRICE(0)/P_PRICE_HIGH_PR(0,,,,,,"PRICE","INTRA","52W")&lt;/Q&gt;&lt;R&gt;1&lt;/R&gt;&lt;C&gt;1&lt;/C&gt;&lt;D xsi:type="xsd:double"&gt;0.98496246&lt;/D&gt;&lt;/FQL&gt;&lt;FQL&gt;&lt;Q&gt;EWT^FMA_RBICS_REV_CURRENT(30, LOC, "PORTAGG")&lt;/Q&gt;&lt;R&gt;1&lt;/R&gt;&lt;C&gt;1&lt;/C&gt;&lt;D xsi:type="xsd:double"&gt;18.6676871625861&lt;/D&gt;&lt;/FQL&gt;&lt;FQL&gt;&lt;Q&gt;REFAEREPO-FDS^PROPER_NAME(0,,,"SECURITY","NAME")&lt;/Q&gt;&lt;R&gt;1&lt;/R&gt;&lt;C&gt;1&lt;/C&gt;&lt;D xsi:type="xsd:string"&gt;United Arab Emirates Repo Rate&lt;/D&gt;&lt;/FQL&gt;&lt;FQL&gt;&lt;Q&gt;TIPSCL10Y-FDS^FG_YIELD_NAME&lt;/Q&gt;&lt;R&gt;1&lt;/R&gt;&lt;C&gt;1&lt;/C&gt;&lt;D xsi:type="xsd:string"&gt;Treasury - Chile Inflation-Indexed (TIPS) Bond 10Y&lt;/D&gt;&lt;/FQL&gt;&lt;FQL&gt;&lt;Q&gt;UAE^FG_FCF_YIELD_NTM(0)&lt;/Q&gt;&lt;R&gt;1&lt;/R&gt;&lt;C&gt;1&lt;/C&gt;&lt;D xsi:type="xsd:double"&gt;10.5116491774483&lt;/D&gt;&lt;/FQL&gt;&lt;FQL&gt;&lt;Q&gt;EWM^FG_FCF_YIELD_NTM(0)&lt;/Q&gt;&lt;R&gt;1&lt;/R&gt;&lt;C&gt;1&lt;/C&gt;&lt;D xsi:type="xsd:double"&gt;5.90212749313357&lt;/D&gt;&lt;/FQL&gt;&lt;FQL&gt;&lt;Q&gt;CAGDPY@VN^EE_ACTUAL_ANNUAL(MED,0)&lt;/Q&gt;&lt;R&gt;0&lt;/R&gt;&lt;C&gt;0&lt;/C&gt;&lt;/FQL&gt;&lt;FQL&gt;&lt;Q&gt;USDSAR^FG_PRICE(0)&lt;/Q&gt;&lt;R&gt;1&lt;/R&gt;&lt;C&gt;1&lt;/C&gt;&lt;D xsi:type="xsd:double"&gt;3.7541&lt;/D&gt;&lt;/FQL&gt;&lt;FQL&gt;&lt;Q&gt;USDMXN^FG_PRICE_CHANGE(0,-1AM)&lt;/Q&gt;&lt;R&gt;1&lt;/R&gt;&lt;C&gt;1&lt;/C&gt;&lt;D xsi:type="xsd:double"&gt;-1.4647722&lt;/D&gt;&lt;/FQL&gt;&lt;FQL&gt;&lt;Q&gt;ECH^FG_TOTAL_RETURNC(-10AY,0,AM)&lt;/Q&gt;&lt;R&gt;121&lt;/R&gt;&lt;C&gt;1&lt;/C&gt;&lt;D xsi:type="xsd:double"&gt;-4.6966314&lt;/D&gt;&lt;D xsi:type="xsd:double"&gt;0.30653477&lt;/D&gt;&lt;D xsi:type="xsd:double"&gt;-3.4085572&lt;/D&gt;&lt;D xsi:type="xsd:double"&gt;-3.9489865&lt;/D&gt;&lt;D xsi:type="xsd:double"&gt;0.55823326&lt;/D&gt;&lt;D xsi:type="xsd:double"&gt;3.4821987&lt;/D&gt;&lt;D xsi:type="xsd:double"&gt;0.85345507&lt;/D&gt;&lt;D xsi:type="xsd:double"&gt;3.0947804&lt;/D&gt;&lt;D xsi:type="xsd:double"&gt;-5.675417&lt;/D&gt;&lt;D xsi:type="xsd:double"&gt;-4.4809937&lt;/D&gt;&lt;D xsi:type="xsd:double"&gt;-6.8674145&lt;/D&gt;&lt;D xsi:type="xsd:double"&gt;-0.4254043&lt;/D&gt;&lt;D xsi:type="xsd:double"&gt;-4.1014013&lt;/D&gt;&lt;D xsi:type="xsd:double"&gt;5.791509&lt;/D&gt;&lt;D xsi:type="xsd:double"&gt;-9.713644&lt;/D&gt;&lt;D xsi:type="xsd:double"&gt;-0.39271712&lt;/D&gt;&lt;D xsi:type="xsd:double"&gt;0.87718964&lt;/D&gt;&lt;D xsi:type="xsd:double"&gt;8.602488&lt;/D&gt;&lt;D xsi:type="xsd:double"&gt;5.747783&lt;/D&gt;&lt;D xsi:type="xsd:double"&gt;0.94646215&lt;/D&gt;&lt;D xsi:type="xsd:double"&gt;-3.5092473&lt;/D&gt;&lt;D xsi:type="xsd:double"&gt;5.03397&lt;/D&gt;&lt;D xsi:type="xsd:double"&gt;2.5578856&lt;/D&gt;&lt;D xsi:type="xsd:double"&gt;-1.6277194&lt;/D&gt;&lt;D xsi:type="xsd:double"&gt;-1.1475861&lt;/D&gt;&lt;D xsi:type="xsd:double"&gt;6.5604806&lt;/D&gt;&lt;D xsi:type="xsd:double"&gt;-4.484421&lt;/D&gt;&lt;D xsi:type="xsd:double"&gt;-1.1806309&lt;/D&gt;&lt;D xsi:type="xsd:double"&gt;8.00215&lt;/D&gt;&lt;D xsi:type="xsd:double"&gt;1.3177514&lt;/D&gt;&lt;D xsi:type="xsd:double"&gt;7.5092077&lt;/D&gt;&lt;D xsi:type="xsd:double"&gt;-1.4380276&lt;/D&gt;&lt;D xsi:type="xsd:double"&gt;0.88003874&lt;/D&gt;&lt;D xsi:type="xsd:double"&gt;-2.2713482&lt;/D&gt;&lt;D xsi:type="xsd:double"&gt;8.81089&lt;/D&gt;&lt;D xsi:type="xsd:double"&gt;6.363845&lt;/D&gt;&lt;D xsi:type="xsd:double"&gt;2.826488&lt;/D&gt;&lt;D xsi:type="xsd:double"&gt;0.943017&lt;/D&gt;&lt;D xsi:type="xsd:double"&gt;-10.276288&lt;/D&gt;&lt;D xsi:type="xsd:double"&gt;19.209122&lt;/D&gt;&lt;D xsi:type="xsd:double"&gt;2.5297642&lt;/D&gt;&lt;D xsi:type="xsd:double"&gt;-3.1567454&lt;/D&gt;&lt;D xsi:type="xsd:double"&gt;-0.93668103&lt;/D&gt;&lt;D xsi:type="xsd:double"&gt;-0.8131623&lt;/D&gt;&lt;D xsi:type="xsd:double"&gt;-4.7092495&lt;/D&gt;&lt;D xsi:type="xsd:double"&gt;-5.5124702&lt;/D&gt;&lt;D xsi:type="xsd:double"&gt;2.5253534&lt;/D&gt;&lt;D xsi:type="xsd:double"&gt;-8.757895&lt;/D&gt;&lt;D xsi:type="xsd:double"&gt;5.03&lt;/D&gt;&lt;D xsi:type="xsd:double"&gt;-3.8005233&lt;/D&gt;&lt;D xsi:type="xsd:double"&gt;0.18268824&lt;/D&gt;&lt;D xsi:type="xsd:double"&gt;-5.3551855&lt;/D&gt;&lt;D xsi:type="xsd:double"&gt;12.855768&lt;/D&gt;&lt;D xsi:type="xsd:double"&gt;-4.210305&lt;/D&gt;&lt;D xsi:type="xsd:double"&gt;-2.0080328&lt;/D&gt;&lt;D xsi:type="xsd:double"&gt;-3.5291433&lt;/D&gt;&lt;D xsi:type="xsd:double"&gt;-6.3960314&lt;/D&gt;&lt;D xsi:type="xsd:double"&gt;3.9204717&lt;/D&gt;&lt;D xsi:type="xsd:double"&gt;-7.838768&lt;/D&gt;&lt;D xsi:type="xsd:double"&gt;-5.7955446&lt;/D&gt;&lt;D xsi:type="xsd:double"&gt;6.9495797&lt;/D&gt;&lt;D xsi:type="xsd:double"&gt;-6.2316895&lt;/D&gt;&lt;D xsi:type="xsd:double"&gt;-13.916498&lt;/D&gt;&lt;D xsi:type="xsd:double"&gt;11.989474&lt;/D&gt;&lt;D xsi:type="xsd:double"&gt;-8.207851&lt;/D&gt;&lt;D xsi:type="xsd:double"&gt;-9.263432&lt;/D&gt;&lt;D xsi:type="xsd:double"&gt;-21.180428&lt;/D&gt;&lt;D xsi:type="xsd:double"&gt;10.838771&lt;/D&gt;&lt;D xsi:type="xsd:double"&gt;6.4313173&lt;/D&gt;&lt;D xsi:type="xsd:double"&gt;6.071067&lt;/D&gt;&lt;D xsi:type="xsd:double"&gt;-0.47636628&lt;/D&gt;&lt;D xsi:type="xsd:double"&gt;-5.522829&lt;/D&gt;&lt;D xsi:type="xsd:double"&gt;-6.2743607&lt;/D&gt;&lt;D xsi:type="xsd:double"&gt;0.9147644&lt;/D&gt;&lt;D xsi:type="xsd:double"&gt;16.15163&lt;/D&gt;&lt;D xsi:type="xsd:double"&gt;7.7222466&lt;/D&gt;&lt;D xsi:type="xsd:double"&gt;1.2247682&lt;/D&gt;&lt;D xsi:type="xsd:double"&gt;8.796597&lt;/D&gt;&lt;D xsi:type="xsd:double"&gt;3.0958772&lt;/D&gt;&lt;D xsi:type="xsd:double"&gt;-4.2565584&lt;/D&gt;&lt;D xsi:type="xsd:double"&gt;-11.327648&lt;/D&gt;&lt;D xsi:type="xsd:double"&gt;0.8612037&lt;/D&gt;&lt;D xsi:type="xsd:double"&gt;-8.067864&lt;/D&gt;&lt;D xsi:type="xsd:double"&gt;7.683623&lt;/D&gt;&lt;D xsi:type="xsd:double"&gt;-8.009797&lt;/D&gt;&lt;D xsi:type="xsd:double"&gt;-1.5969574&lt;/D&gt;&lt;D xsi:type="xsd:double"&gt;-4.2117414&lt;/D&gt;&lt;D xsi:type="xsd:double"&gt;-3.378898&lt;/D&gt;&lt;D xsi:type="xsd:double"&gt;6.252694&lt;/D&gt;&lt;D xsi:type="xsd:double"&gt;7.4269533&lt;/D&gt;&lt;D xsi:type="xsd:double"&gt;11.635817&lt;/D&gt;&lt;D xsi:type="xsd:double"&gt;-13.434857&lt;/D&gt;&lt;D xsi:type="xsd:double"&gt;20.211102&lt;/D&gt;&lt;D xsi:type="xsd:double"&gt;-18.82016&lt;/D&gt;&lt;D xsi:type="xsd:double"&gt;7.4166656&lt;/D&gt;&lt;D xsi:type="xsd:double"&gt;14.856482&lt;/D&gt;&lt;D xsi:type="xsd:double"&gt;-15.5352955&lt;/D&gt;&lt;D xsi:type="xsd:double"&gt;-0.3198743&lt;/D&gt;&lt;D xsi:type="xsd:double"&gt;9.827507&lt;/D&gt;&lt;D xsi:type="xsd:double"&gt;-1.3602197&lt;/D&gt;&lt;D xsi:type="xsd:double"&gt;10.634255&lt;/D&gt;&lt;D xsi:type="xsd:double"&gt;0.61792135&lt;/D&gt;&lt;D xsi:type="xsd:double"&gt;-3.9576948&lt;/D&gt;&lt;D xsi:type="xsd:double"&gt;-0.03552437&lt;/D&gt;&lt;D xsi:type="xsd:double"&gt;5.4015636&lt;/D&gt;&lt;D xsi:type="xsd:double"&gt;3.9515615&lt;/D&gt;&lt;D xsi:type="xsd:double"&gt;0.5396247&lt;/D&gt;&lt;D xsi:type="xsd:double"&gt;-4.5286837&lt;/D&gt;&lt;D xsi:type="xsd:double"&gt;-12.438506&lt;/D&gt;&lt;D xsi:type="xsd:double"&gt;3.4109116&lt;/D&gt;&lt;D xsi:type="xsd:double"&gt;7.4893355&lt;/D&gt;&lt;D xsi:type="xsd:double"&gt;0.42533875&lt;/D&gt;&lt;D xsi:type="xsd:double"&gt;-9.189576&lt;/D&gt;&lt;D xsi:type="xsd:double"&gt;5.498004&lt;/D&gt;&lt;D xsi:type="xsd:double"&gt;2.7190328&lt;/D&gt;&lt;D xsi:type="xsd:double"&gt;1.2132406&lt;/D&gt;&lt;D xsi:type="xsd:double"&gt;2.7243018&lt;/D&gt;&lt;D xsi:type="xsd:double"&gt;-5.1705956&lt;/D&gt;&lt;D xsi:type="xsd:double"&gt;-4.24636&lt;/D&gt;&lt;D xsi:type="xsd:double"&gt;3.755486&lt;/D&gt;&lt;D xsi:type="xsd:double"&gt;1.1166811&lt;/D&gt;&lt;/FQL&gt;&lt;FQL&gt;&lt;Q&gt;EIDO^FMA_PE(LTMA,-10AY,0,AM,"PORTAGG","MEANR")&lt;/Q&gt;&lt;R&gt;121&lt;/R&gt;&lt;C&gt;1&lt;/C&gt;&lt;D xsi:type="xsd:double"&gt;15.2600686707068&lt;/D&gt;&lt;D xsi:type="xsd:double"&gt;16.0199449902883&lt;/D&gt;&lt;D xsi:type="xsd:double"&gt;16.489325252936&lt;/D&gt;&lt;D xsi:type="xsd:double"&gt;16.9032477597894&lt;/D&gt;&lt;D xsi:type="xsd:double"&gt;17.0744459458256&lt;/D&gt;&lt;D xsi:type="xsd:double"&gt;18.0108050127664&lt;/D&gt;&lt;D xsi:type="xsd:double"&gt;17.8954018452139&lt;/D&gt;&lt;D xsi:type="xsd:double"&gt;17.3002812933657&lt;/D&gt;&lt;D xsi:type="xsd:double"&gt;17.3295385057501&lt;/D&gt;&lt;D xsi:type="xsd:double"&gt;16.9835167787929&lt;/D&gt;&lt;D xsi:type="xsd:double"&gt;16.828125057362&lt;/D&gt;&lt;D xsi:type="xsd:double"&gt;16.0711477623337&lt;/D&gt;&lt;D xsi:type="xsd:double"&gt;15.1378774173924&lt;/D&gt;&lt;D xsi:type="xsd:double"&gt;16.2892210254103&lt;/D&gt;&lt;D xsi:type="xsd:double"&gt;16.5085454360303&lt;/D&gt;&lt;D xsi:type="xsd:double"&gt;16.1691734901724&lt;/D&gt;&lt;D xsi:type="xsd:double"&gt;16.0790467178103&lt;/D&gt;&lt;D xsi:type="xsd:double"&gt;16.8516228247867&lt;/D&gt;&lt;D xsi:type="xsd:double"&gt;16.7387013205765&lt;/D&gt;&lt;D xsi:type="xsd:double"&gt;16.4846369577221&lt;/D&gt;&lt;D xsi:type="xsd:double"&gt;16.5171652697214&lt;/D&gt;&lt;D xsi:type="xsd:double"&gt;16.8616337285482&lt;/D&gt;&lt;D xsi:type="xsd:double"&gt;17.7814381238274&lt;/D&gt;&lt;D xsi:type="xsd:double"&gt;17.7779469629173&lt;/D&gt;&lt;D xsi:type="xsd:double"&gt;18.4320639072938&lt;/D&gt;&lt;D xsi:type="xsd:double"&gt;17.9075681663079&lt;/D&gt;&lt;D xsi:type="xsd:double"&gt;17.4850864776254&lt;/D&gt;&lt;D xsi:type="xsd:double"&gt;17.888531139466&lt;/D&gt;&lt;D xsi:type="xsd:double"&gt;17.6642419897505&lt;/D&gt;&lt;D xsi:type="xsd:double"&gt;17.5198784224215&lt;/D&gt;&lt;D xsi:type="xsd:double"&gt;17.4715775208864&lt;/D&gt;&lt;D xsi:type="xsd:double"&gt;17.3862484061475&lt;/D&gt;&lt;D xsi:type="xsd:double"&gt;17.3423142815278&lt;/D&gt;&lt;D xsi:type="xsd:double"&gt;17.5288663335166&lt;/D&gt;&lt;D xsi:type="xsd:double"&gt;17.1838029095266&lt;/D&gt;&lt;D xsi:type="xsd:double"&gt;17.3595832748853&lt;/D&gt;&lt;D xsi:type="xsd:double"&gt;17.4066217201614&lt;/D&gt;&lt;D xsi:type="xsd:double"&gt;17.3667683905709&lt;/D&gt;&lt;D xsi:type="xsd:double"&gt;16.7486259558457&lt;/D&gt;&lt;D xsi:type="xsd:double"&gt;17.6407091064683&lt;/D&gt;&lt;D xsi:type="xsd:double"&gt;18.2179193267017&lt;/D&gt;&lt;D xsi:type="xsd:double"&gt;17.671830375458&lt;/D&gt;&lt;D xsi:type="xsd:double"&gt;17.285525594938&lt;/D&gt;&lt;D xsi:type="xsd:double"&gt;16.7339637213905&lt;/D&gt;&lt;D xsi:type="xsd:double"&gt;16.4096991582421&lt;/D&gt;&lt;D xsi:type="xsd:double"&gt;15.453660445598&lt;/D&gt;&lt;D xsi:type="xsd:double"&gt;15.8632394905823&lt;/D&gt;&lt;D xsi:type="xsd:double"&gt;15.8914176227819&lt;/D&gt;&lt;D xsi:type="xsd:double"&gt;15.2714363842571&lt;/D&gt;&lt;D xsi:type="xsd:double"&gt;15.3564910202285&lt;/D&gt;&lt;D xsi:type="xsd:double"&gt;15.6574927564&lt;/D&gt;&lt;D xsi:type="xsd:double"&gt;15.6134287707638&lt;/D&gt;&lt;D xsi:type="xsd:double"&gt;16.5205749130384&lt;/D&gt;&lt;D xsi:type="xsd:double"&gt;15.9203279268603&lt;/D&gt;&lt;D xsi:type="xsd:double"&gt;15.7853889169423&lt;/D&gt;&lt;D xsi:type="xsd:double"&gt;15.5530511599273&lt;/D&gt;&lt;D xsi:type="xsd:double"&gt;15.3914054918809&lt;/D&gt;&lt;D xsi:type="xsd:double"&gt;15.6349465461216&lt;/D&gt;&lt;D xsi:type="xsd:double"&gt;15.9757738056851&lt;/D&gt;&lt;D xsi:type="xsd:double"&gt;15.8907459355434&lt;/D&gt;&lt;D xsi:type="xsd:double"&gt;15.4660976166697&lt;/D&gt;&lt;D xsi:type="xsd:double"&gt;16.042020567841&lt;/D&gt;&lt;D xsi:type="xsd:double"&gt;16.3991154656808&lt;/D&gt;&lt;D xsi:type="xsd:double"&gt;16.8133773201044&lt;/D&gt;&lt;D xsi:type="xsd:double"&gt;16.602552366951&lt;/D&gt;&lt;D xsi:type="xsd:double"&gt;15.094771843935&lt;/D&gt;&lt;D xsi:type="xsd:double"&gt;14.3048754702029&lt;/D&gt;&lt;D xsi:type="xsd:double"&gt;14.4115414033809&lt;/D&gt;&lt;D xsi:type="xsd:double"&gt;15.7679076758962&lt;/D&gt;&lt;D xsi:type="xsd:double"&gt;16.8324151680749&lt;/D&gt;&lt;D xsi:type="xsd:double"&gt;17.3125022398698&lt;/D&gt;&lt;D xsi:type="xsd:double"&gt;19.1416871507068&lt;/D&gt;&lt;D xsi:type="xsd:double"&gt;18.277168794697&lt;/D&gt;&lt;D xsi:type="xsd:double"&gt;20.041335593373&lt;/D&gt;&lt;D xsi:type="xsd:double"&gt;23.9808775810824&lt;/D&gt;&lt;D xsi:type="xsd:double"&gt;24.7655802344346&lt;/D&gt;&lt;D xsi:type="xsd:double"&gt;24.4764474158575&lt;/D&gt;&lt;D xsi:type="xsd:double"&gt;24.0999418864677&lt;/D&gt;&lt;D xsi:type="xsd:double"&gt;23.1340210629723&lt;/D&gt;&lt;D xsi:type="xsd:double"&gt;22.4823562166548&lt;/D&gt;&lt;D xsi:type="xsd:double"&gt;22.1455757367252&lt;/D&gt;&lt;D xsi:type="xsd:double"&gt;20.8201426870062&lt;/D&gt;&lt;D xsi:type="xsd:double"&gt;20.0501634659875&lt;/D&gt;&lt;D xsi:type="xsd:double"&gt;19.7267325762509&lt;/D&gt;&lt;D xsi:type="xsd:double"&gt;18.9403962546849&lt;/D&gt;&lt;D xsi:type="xsd:double"&gt;18.3191718371313&lt;/D&gt;&lt;D xsi:type="xsd:double"&gt;17.4171180240399&lt;/D&gt;&lt;D xsi:type="xsd:double"&gt;16.8763288756458&lt;/D&gt;&lt;D xsi:type="xsd:double"&gt;16.9586622101253&lt;/D&gt;&lt;D xsi:type="xsd:double"&gt;17.4194091615574&lt;/D&gt;&lt;D xsi:type="xsd:double"&gt;17.216089138995&lt;/D&gt;&lt;D xsi:type="xsd:double"&gt;16.9285260088809&lt;/D&gt;&lt;D xsi:type="xsd:double"&gt;16.215525722525&lt;/D&gt;&lt;D xsi:type="xsd:double"&gt;15.2079530633818&lt;/D&gt;&lt;D xsi:type="xsd:double"&gt;15.0113140073637&lt;/D&gt;&lt;D xsi:type="xsd:double"&gt;14.6939036750969&lt;/D&gt;&lt;D xsi:type="xsd:double"&gt;14.1071426926453&lt;/D&gt;&lt;D xsi:type="xsd:double"&gt;13.6448835668783&lt;/D&gt;&lt;D xsi:type="xsd:double"&gt;13.2964037889034&lt;/D&gt;&lt;D xsi:type="xsd:double"&gt;12.3934878394927&lt;/D&gt;&lt;D xsi:type="xsd:double"&gt;12.5078200064798&lt;/D&gt;&lt;D xsi:type="xsd:double"&gt;12.0345977689105&lt;/D&gt;&lt;D xsi:type="xsd:double"&gt;12.0762202721254&lt;/D&gt;&lt;D xsi:type="xsd:double"&gt;12.1511792117559&lt;/D&gt;&lt;D xsi:type="xsd:double"&gt;12.7905735239567&lt;/D&gt;&lt;D xsi:type="xsd:double"&gt;13.0094049493915&lt;/D&gt;&lt;D xsi:type="xsd:double"&gt;13.3413336062436&lt;/D&gt;&lt;D xsi:type="xsd:double"&gt;13.6533423328306&lt;/D&gt;&lt;D xsi:type="xsd:double"&gt;13.4973889635603&lt;/D&gt;&lt;D xsi:type="xsd:double"&gt;13.0205476732542&lt;/D&gt;&lt;D xsi:type="xsd:double"&gt;13.5894920116691&lt;/D&gt;&lt;D xsi:type="xsd:double"&gt;13.8991089544366&lt;/D&gt;&lt;D xsi:type="xsd:double"&gt;14.1915107430902&lt;/D&gt;&lt;D xsi:type="xsd:double"&gt;14.2119144063845&lt;/D&gt;&lt;D xsi:type="xsd:double"&gt;13.9979677822638&lt;/D&gt;&lt;D xsi:type="xsd:double"&gt;13.7078547494974&lt;/D&gt;&lt;D xsi:type="xsd:double"&gt;13.6442993344445&lt;/D&gt;&lt;D xsi:type="xsd:double"&gt;13.5905581575833&lt;/D&gt;&lt;D xsi:type="xsd:double"&gt;13.6369302404392&lt;/D&gt;&lt;D xsi:type="xsd:double"&gt;14.1627831695999&lt;/D&gt;&lt;D xsi:type="xsd:double"&gt;14.3200697691939&lt;/D&gt;&lt;/FQL&gt;&lt;FQL&gt;&lt;Q&gt;NI-FDS^MAX(FG_PRICE(0,-5AY))&lt;/Q&gt;&lt;R&gt;1&lt;/R&gt;&lt;C&gt;1&lt;/C&gt;&lt;D xsi:type="xsd:double"&gt;48241&lt;/D&gt;&lt;/FQL&gt;&lt;FQL&gt;&lt;Q&gt;TUR^FG_PRICE_MAVG(0,,,,60)&lt;/Q&gt;&lt;R&gt;1&lt;/R&gt;&lt;C&gt;1&lt;/C&gt;&lt;D xsi:type="xsd:double"&gt;38.730835&lt;/D&gt;&lt;/FQL&gt;&lt;FQL&gt;&lt;Q&gt;UAE^FG_TOTAL_RETURNC(0,-6AM)&lt;/Q&gt;&lt;R&gt;1&lt;/R&gt;&lt;C&gt;1&lt;/C&gt;&lt;D xsi:type="xsd:double"&gt;1.7804742&lt;/D&gt;&lt;/FQL&gt;&lt;FQL&gt;&lt;Q&gt;EPU^FG_TOTAL_RETURNC(0,-1AM)&lt;/Q&gt;&lt;R&gt;1&lt;/R&gt;&lt;C&gt;1&lt;/C&gt;&lt;D xsi:type="xsd:double"&gt;10.196936&lt;/D&gt;&lt;/FQL&gt;&lt;FQL&gt;&lt;Q&gt;EWJ^FMA_COS_UP("EPS","1M",+1,NOW,,,"PORTAGG","MEANR")&lt;/Q&gt;&lt;R&gt;1&lt;/R&gt;&lt;C&gt;1&lt;/C&gt;&lt;D xsi:type="xsd:double"&gt;85&lt;/D&gt;&lt;/FQL&gt;&lt;FQL&gt;&lt;Q&gt;TRYVN10Y-FDS^FG_YIELD_NAME&lt;/Q&gt;&lt;R&gt;1&lt;/R&gt;&lt;C&gt;1&lt;/C&gt;&lt;D xsi:type="xsd:string"&gt;Treasury - Vietnam Benchmark Bond 10Y&lt;/D&gt;&lt;/FQL&gt;&lt;FQL&gt;&lt;Q&gt;TRYSA10Y-FDS^PCTCHG(FG_YIELD(0,,,,"YTM"),FG_YIELD(-1AM,,,,"YTM"))&lt;/Q&gt;&lt;R&gt;1&lt;/R&gt;&lt;C&gt;1&lt;/C&gt;&lt;D xsi:type="xsd:double"&gt;-1.0354277&lt;/D&gt;&lt;/FQL&gt;&lt;FQL&gt;&lt;Q&gt;TRYQA10Y-FDS^FG_YIELD_NAME&lt;/Q&gt;&lt;R&gt;1&lt;/R&gt;&lt;C&gt;1&lt;/C&gt;&lt;D xsi:type="xsd:string"&gt;Treasury - Qatar Benchmark Bond 10Y&lt;/D&gt;&lt;/FQL&gt;&lt;FQL&gt;&lt;Q&gt;VWO^FG_PE(0)&lt;/Q&gt;&lt;R&gt;1&lt;/R&gt;&lt;C&gt;1&lt;/C&gt;&lt;D xsi:type="xsd:double"&gt;15.2556336992576&lt;/D&gt;&lt;/FQL&gt;&lt;FQL&gt;&lt;Q&gt;MCHI^FMA_PE(NTMA,0,,,"PORTAGG","MEANR")&lt;/Q&gt;&lt;R&gt;1&lt;/R&gt;&lt;C&gt;1&lt;/C&gt;&lt;D xsi:type="xsd:double"&gt;10.9077056092867&lt;/D&gt;&lt;/FQL&gt;&lt;FQL&gt;&lt;Q&gt;GREK^FG_COMPANY_NAME&lt;/Q&gt;&lt;R&gt;1&lt;/R&gt;&lt;C&gt;1&lt;/C&gt;&lt;D xsi:type="xsd:string"&gt;</t>
        </r>
      </text>
    </comment>
    <comment ref="A15" authorId="0" shapeId="0" xr:uid="{AB2506C5-88CF-41A4-B14B-E7B4BBE7FCAC}">
      <text>
        <r>
          <rPr>
            <b/>
            <sz val="9"/>
            <color indexed="81"/>
            <rFont val="Tahoma"/>
            <charset val="1"/>
          </rPr>
          <t>Global X MSCI Greece ETF&lt;/D&gt;&lt;/FQL&gt;&lt;FQL&gt;&lt;Q&gt;EWY^P_PRICE_RETURNS_PR('52W',2,-10AY,0,AM)&lt;/Q&gt;&lt;R&gt;121&lt;/R&gt;&lt;C&gt;1&lt;/C&gt;&lt;D xsi:type="xsd:double"&gt;-4.2666793&lt;/D&gt;&lt;D xsi:type="xsd:double"&gt;-9.134352&lt;/D&gt;&lt;D xsi:type="xsd:double"&gt;-9.683323&lt;/D&gt;&lt;D xsi:type="xsd:double"&gt;-10.17704&lt;/D&gt;&lt;D xsi:type="xsd:double"&gt;0.3730178&lt;/D&gt;&lt;D xsi:type="xsd:double"&gt;-4.378915&lt;/D&gt;&lt;D xsi:type="xsd:double"&gt;-5.7680607&lt;/D&gt;&lt;D xsi:type="xsd:double"&gt;-1.5362501&lt;/D&gt;&lt;D xsi:type="xsd:double"&gt;-11.435759&lt;/D&gt;&lt;D xsi:type="xsd:double"&gt;-14.199448&lt;/D&gt;&lt;D xsi:type="xsd:double"&gt;-23.400534&lt;/D&gt;&lt;D xsi:type="xsd:double"&gt;-26.488369&lt;/D&gt;&lt;D xsi:type="xsd:double"&gt;-13.692451&lt;/D&gt;&lt;D xsi:type="xsd:double"&gt;-1.5378356&lt;/D&gt;&lt;D xsi:type="xsd:double"&gt;-6.289715&lt;/D&gt;&lt;D xsi:type="xsd:double"&gt;-8.033323&lt;/D&gt;&lt;D xsi:type="xsd:double"&gt;-15.17458&lt;/D&gt;&lt;D xsi:type="xsd:double"&gt;-12.471956&lt;/D&gt;&lt;D xsi:type="xsd:double"&gt;-7.135254&lt;/D&gt;&lt;D xsi:type="xsd:double"&gt;-13.780207&lt;/D&gt;&lt;D xsi:type="xsd:double"&gt;-7.0884585&lt;/D&gt;&lt;D xsi:type="xsd:double"&gt;-2.9198587&lt;/D&gt;&lt;D xsi:type="xsd:double"&gt;11.429763&lt;/D&gt;&lt;D xsi:type="xsd:double"&gt;22.889853&lt;/D&gt;&lt;D xsi:type="xsd:double"&gt;18.667757&lt;/D&gt;&lt;D xsi:type="xsd:double"&gt;-0.45657158&lt;/D&gt;&lt;D xsi:type="xsd:double"&gt;3.4399986&lt;/D&gt;&lt;D xsi:type="xsd:double"&gt;10.09388&lt;/D&gt;&lt;D xsi:type="xsd:double"&gt;26.238955&lt;/D&gt;&lt;D xsi:type="xsd:double"&gt;19.387794&lt;/D&gt;&lt;D xsi:type="xsd:double"&gt;20.670164&lt;/D&gt;&lt;D xsi:type="xsd:double"&gt;23.47157&lt;/D&gt;&lt;D xsi:type="xsd:double"&gt;37.605167&lt;/D&gt;&lt;D xsi:type="xsd:double"&gt;29.888725&lt;/D&gt;&lt;D xsi:type="xsd:double"&gt;26.682806&lt;/D&gt;&lt;D xsi:type="xsd:double"&gt;22.75325&lt;/D&gt;&lt;D xsi:type="xsd:double"&gt;21.856249&lt;/D&gt;&lt;D xsi:type="xsd:double"&gt;40.643322&lt;/D&gt;&lt;D xsi:type="xsd:double"&gt;42.121517&lt;/D&gt;&lt;D xsi:type="xsd:double"&gt;45.893894&lt;/D&gt;&lt;D xsi:type="xsd:double"&gt;30.478775&lt;/D&gt;&lt;D xsi:type="xsd:double"&gt;28.025818&lt;/D&gt;&lt;D xsi:type="xsd:double"&gt;25.370049&lt;/D&gt;&lt;D xsi:type="xsd:double"&gt;22.047483&lt;/D&gt;&lt;D xsi:type="xsd:double"&gt;11.713993&lt;/D&gt;&lt;D xsi:type="xsd:double"&gt;-0.14182925&lt;/D&gt;&lt;D xsi:type="xsd:double"&gt;-1.0914147&lt;/D&gt;&lt;D xsi:type="xsd:double"&gt;1.2575507&lt;/D&gt;&lt;D xsi:type="xsd:double"&gt;-2.50988&lt;/D&gt;&lt;D xsi:type="xsd:double"&gt;-17.496151&lt;/D&gt;&lt;D xsi:type="xsd:double"&gt;-14.531666&lt;/D&gt;&lt;D xsi:type="xsd:double"&gt;-24.760378&lt;/D&gt;&lt;D xsi:type="xsd:double"&gt;-15.870321&lt;/D&gt;&lt;D xsi:type="xsd:double"&gt;-10.899806&lt;/D&gt;&lt;D xsi:type="xsd:double"&gt;-15.280372&lt;/D&gt;&lt;D xsi:type="xsd:double"&gt;-16.381252&lt;/D&gt;&lt;D xsi:type="xsd:double"&gt;-21.902966&lt;/D&gt;&lt;D xsi:type="xsd:double"&gt;-10.303009&lt;/D&gt;&lt;D xsi:type="xsd:double"&gt;-16.651022&lt;/D&gt;&lt;D xsi:type="xsd:double"&gt;-20.101463&lt;/D&gt;&lt;D xsi:type="xsd:double"&gt;-14.597427&lt;/D&gt;&lt;D xsi:type="xsd:double"&gt;2.3401737&lt;/D&gt;&lt;D xsi:type="xsd:double"&gt;-6.570369&lt;/D&gt;&lt;D xsi:type="xsd:double"&gt;9.522427&lt;/D&gt;&lt;D xsi:type="xsd:double"&gt;-6.542593&lt;/D&gt;&lt;D xsi:type="xsd:double"&gt;-10.017461&lt;/D&gt;&lt;D xsi:type="xsd:double"&gt;-26.96495&lt;/D&gt;&lt;D xsi:type="xsd:double"&gt;-16.52357&lt;/D&gt;&lt;D xsi:type="xsd:double"&gt;5.795145&lt;/D&gt;&lt;D xsi:type="xsd:double"&gt;0.7702589&lt;/D&gt;&lt;D xsi:type="xsd:double"&gt;15.891981&lt;/D&gt;&lt;D xsi:type="xsd:double"&gt;21.862543&lt;/D&gt;&lt;D xsi:type="xsd:double"&gt;21.053146&lt;/D&gt;&lt;D xsi:type="xsd:double"&gt;14.682031&lt;/D&gt;&lt;D xsi:type="xsd:double"&gt;43.672337&lt;/D&gt;&lt;D xsi:type="xsd:double"&gt;39.43831&lt;/D&gt;&lt;D xsi:type="xsd:double"&gt;60.021637&lt;/D&gt;&lt;D xsi:type="xsd:double"&gt;61.82399&lt;/D&gt;&lt;D xsi:type="xsd:double"&gt;109.18433&lt;/D&gt;&lt;D xsi:type="xsd:double"&gt;82.74524&lt;/D&gt;&lt;D xsi:type="xsd:double"&gt;59.36953&lt;/D&gt;&lt;D xsi:type="xsd:double"&gt;60.507847&lt;/D&gt;&lt;D xsi:type="xsd:double"&gt;48.83989&lt;/D&gt;&lt;D xsi:type="xsd:double"&gt;39.620007&lt;/D&gt;&lt;D xsi:type="xsd:double"&gt;22.880781&lt;/D&gt;&lt;D xsi:type="xsd:double"&gt;18.778265&lt;/D&gt;&lt;D xsi:type="xsd:double"&gt;-1.80825&lt;/D&gt;&lt;D xsi:type="xsd:double"&gt;-7.5713396&lt;/D&gt;&lt;D xsi:type="xsd:double"&gt;-20.954222&lt;/D&gt;&lt;D xsi:type="xsd:double"&gt;-17.495525&lt;/D&gt;&lt;D xsi:type="xsd:double"&gt;-20.004719&lt;/D&gt;&lt;D xsi:type="xsd:double"&gt;-24.194777&lt;/D&gt;&lt;D xsi:type="xsd:double"&gt;-26.162994&lt;/D&gt;&lt;D xsi:type="xsd:double"&gt;-36.679535&lt;/D&gt;&lt;D xsi:type="xsd:double"&gt;-31.415249&lt;/D&gt;&lt;D xsi:type="xsd:double"&gt;-34.02642&lt;/D&gt;&lt;D xsi:type="xsd:double"&gt;-38.549423&lt;/D&gt;&lt;D xsi:type="xsd:double"&gt;-33.145626&lt;/D&gt;&lt;D xsi:type="xsd:double"&gt;-23.199314&lt;/D&gt;&lt;D xsi:type="xsd:double"&gt;-27.95576&lt;/D&gt;&lt;D xsi:type="xsd:double"&gt;-10.865414&lt;/D&gt;&lt;D xsi:type="xsd:double"&gt;-14.849281&lt;/D&gt;&lt;D xsi:type="xsd:double"&gt;-13.279825&lt;/D&gt;&lt;D xsi:type="xsd:double"&gt;-9.349453&lt;/D&gt;&lt;D xsi:type="xsd:double"&gt;-3.8773298&lt;/D&gt;&lt;D xsi:type="xsd:double"&gt;14.225971&lt;/D&gt;&lt;D xsi:type="xsd:double"&gt;9.549486&lt;/D&gt;&lt;D xsi:type="xsd:double"&gt;12.85603&lt;/D&gt;&lt;D xsi:type="xsd:double"&gt;20.926785&lt;/D&gt;&lt;D xsi:type="xsd:double"&gt;16.05692&lt;/D&gt;&lt;D xsi:type="xsd:double"&gt;6.247914&lt;/D&gt;&lt;D xsi:type="xsd:double"&gt;17.277706&lt;/D&gt;&lt;D xsi:type="xsd:double"&gt;-1.3092458&lt;/D&gt;&lt;D xsi:type="xsd:double"&gt;11.755049&lt;/D&gt;&lt;D xsi:type="xsd:double"&gt;12.125254&lt;/D&gt;&lt;D xsi:type="xsd:double"&gt;11.326397&lt;/D&gt;&lt;D xsi:type="xsd:double"&gt;-0.45523643&lt;/D&gt;&lt;D xsi:type="xsd:double"&gt;5.878353&lt;/D&gt;&lt;D xsi:type="xsd:double"&gt;-0.4088819&lt;/D&gt;&lt;D xsi:type="xsd:double"&gt;2.6643872&lt;/D&gt;&lt;D xsi:type="xsd:double"&gt;11.199498&lt;/D&gt;&lt;/FQL&gt;&lt;FQL&gt;&lt;Q&gt;QAT^PERCENT_CHANGE(FMA_EPS(+1,0,,,,"PORTAGG","MEAN"),FMA_EPS(+1,-3AM,,,,"PORTAGG","MEAN"))&lt;/Q&gt;&lt;R&gt;1&lt;/R&gt;&lt;C&gt;1&lt;/C&gt;&lt;D xsi:type="xsd:double"&gt;-2.5381384131099&lt;/D&gt;&lt;/FQL&gt;&lt;FQL&gt;&lt;Q&gt;VWO^FG_TOTAL_RETURNC(0,-6AM)&lt;/Q&gt;&lt;R&gt;1&lt;/R&gt;&lt;C&gt;1&lt;/C&gt;&lt;D xsi:type="xsd:double"&gt;15.809965&lt;/D&gt;&lt;/FQL&gt;&lt;FQL&gt;&lt;Q&gt;EPHE^SIZE(FG_CONSTITUENTS)&lt;/Q&gt;&lt;R&gt;1&lt;/R&gt;&lt;C&gt;1&lt;/C&gt;&lt;D xsi:type="xsd:long"&gt;33&lt;/D&gt;&lt;/FQL&gt;&lt;FQL&gt;&lt;Q&gt;UAE^FG_TOTAL_RETURNC(0,-3AM)&lt;/Q&gt;&lt;R&gt;1&lt;/R&gt;&lt;C&gt;1&lt;/C&gt;&lt;D xsi:type="xsd:double"&gt;5.7080865&lt;/D&gt;&lt;/FQL&gt;&lt;FQL&gt;&lt;Q&gt;USDBRL^STD(FG_PRICE_CHANGE(0,-1AY,AM))&lt;/Q&gt;&lt;R&gt;1&lt;/R&gt;&lt;C&gt;1&lt;/C&gt;&lt;D xsi:type="xsd:double"&gt;3.00202136142403&lt;/D&gt;&lt;/FQL&gt;&lt;FQL&gt;&lt;Q&gt;USDIDR^FG_PRICE_CHANGE(0,-3AM)&lt;/Q&gt;&lt;R&gt;1&lt;/R&gt;&lt;C&gt;1&lt;/C&gt;&lt;D xsi:type="xsd:double"&gt;-5.803299&lt;/D&gt;&lt;/FQL&gt;&lt;FQL&gt;&lt;Q&gt;EWW^FMA_DIV_YLD(NTMA,-10AY,0,AM,"PORTAGG","MEANR")&lt;/Q&gt;&lt;R&gt;121&lt;/R&gt;&lt;C&gt;1&lt;/C&gt;&lt;D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xsi:type="xsd:double"&gt;2.11505113430034&lt;/D&gt;&lt;D xsi:type="xsd:double"&gt;2.05909252390136&lt;/D&gt;&lt;D xsi:type="xsd:double"&gt;2.01661715630146&lt;/D&gt;&lt;D xsi:type="xsd:double"&gt;2.04713786998675&lt;/D&gt;&lt;D xsi:type="xsd:double"&gt;2.09499204406732&lt;/D&gt;&lt;D xsi:type="xsd:double"&gt;2.09012463317296&lt;/D&gt;&lt;D xsi:type="xsd:double"&gt;2.08781680233925&lt;/D&gt;&lt;D xsi:type="xsd:double"&gt;2.05659175606335&lt;/D&gt;&lt;D xsi:type="xsd:double"&gt;2.09242839473761&lt;/D&gt;&lt;D xsi:type="xsd:double"&gt;2.16497147444683&lt;/D&gt;&lt;D xsi:type="xsd:double"&gt;2.36212546346927&lt;/D&gt;&lt;D xsi:type="xsd:double"&gt;2.36296844233637&lt;/D&gt;&lt;D xsi:type="xsd:double"&gt;2.36746013765925&lt;/D&gt;&lt;D xsi:type="xsd:double"&gt;2.36529399535609&lt;/D&gt;&lt;D xsi:type="xsd:double"&gt;2.36883868537848&lt;/D&gt;&lt;D xsi:type="xsd:double"&gt;2.44183899412008&lt;/D&gt;&lt;D xsi:type="xsd:double"&gt;2.44279072878381&lt;/D&gt;&lt;D xsi:type="xsd:double"&gt;2.4314482328268&lt;/D&gt;&lt;D xsi:type="xsd:double"&gt;2.39001180075517&lt;/D&gt;&lt;D xsi:type="xsd:double"&gt;2.39950308145103&lt;/D&gt;&lt;D xsi:type="xsd:double"&gt;2.46216473791844&lt;/D&gt;&lt;D xsi:type="xsd:double"&gt;2.55160984958648&lt;/D&gt;&lt;D xsi:type="xsd:double"&gt;2.60388976691114&lt;/D&gt;&lt;D xsi:type="xsd:double"&gt;2.46730620710752&lt;/D&gt;&lt;D xsi:type="xsd:double"&gt;2.48348734825341&lt;/D&gt;&lt;D xsi:type="xsd:double"&gt;2.63624089274369&lt;/D&gt;&lt;D xsi:type="xsd:double"&gt;2.69200928991423&lt;/D&gt;&lt;D xsi:type="xsd:double"&gt;2.74110049369732&lt;/D&gt;&lt;D xsi:type="xsd:double"&gt;2.94119598198058&lt;/D&gt;&lt;D xsi:type="xsd:double"&gt;2.80516012859126&lt;/D&gt;&lt;D xsi:type="xsd:double"&gt;2.7275071026813&lt;/D&gt;&lt;D xsi:type="xsd:double"&gt;2.77277376084093&lt;/D&gt;&lt;D xsi:type="xsd:double"&gt;2.80736932790818&lt;/D&gt;&lt;D xsi:type="xsd:double"&gt;3.1607231171665&lt;/D&gt;&lt;D xsi:type="xsd:double"&gt;3.43719463560941&lt;/D&gt;&lt;D xsi:type="xsd:double"&gt;3.40806078364738&lt;/D&gt;&lt;D xsi:type="xsd:double"&gt;3.28344948427239&lt;/D&gt;&lt;D xsi:type="xsd:double"&gt;3.39140088950174&lt;/D&gt;&lt;D xsi:type="xsd:double"&gt;3.39890959495358&lt;/D&gt;&lt;D xsi:type="xsd:double"&gt;3.34975819645545&lt;/D&gt;&lt;D xsi:type="xsd:double"&gt;3.53651071808973&lt;/D&gt;&lt;D xsi:type="xsd:double"&gt;3.55493023139621&lt;/D&gt;&lt;D xsi:type="xsd:double"&gt;3.8830233933902&lt;/D&gt;&lt;D xsi:type="xsd:double"&gt;3.75004886739778&lt;/D&gt;&lt;D xsi:type="xsd:double"&gt;3.67124703926595&lt;/D&gt;&lt;D xsi:type="xsd:double"&gt;3.52334713357634&lt;/D&gt;&lt;D xsi:type="xsd:double"&gt;3.64122596902796&lt;/D&gt;&lt;D xsi:type="xsd:double"&gt;3.44177707569241&lt;/D&gt;&lt;D xsi:type="xsd:double"&gt;3.51472274495776&lt;/D&gt;&lt;D xsi:type="xsd:double"&gt;3.49825946444242&lt;/D&gt;&lt;D xsi:type="xsd:double"&gt;4.76601690978144&lt;/D&gt;&lt;D xsi:type="xsd:double"&gt;3.90371089579569&lt;/D&gt;&lt;D xsi:type="xsd:double"&gt;3.07480500330668&lt;/D&gt;&lt;D xsi:type="xsd:double"&gt;3.06711224704526&lt;/D&gt;&lt;D xsi:type="xsd:double"&gt;3.06845330446681&lt;/D&gt;&lt;D xsi:type="xsd:double"&gt;3.2395103088022&lt;/D&gt;&lt;D xsi:type="xsd:double"&gt;3.4508203243451&lt;/D&gt;&lt;D xsi:type="xsd:double"&gt;3.48236521129547&lt;/D&gt;&lt;D xsi:type="xsd:double"&gt;3.29109858722555&lt;/D&gt;&lt;D xsi:type="xsd:double"&gt;3.4942002470239&lt;/D&gt;&lt;D xsi:type="xsd:double"&gt;3.57375962054698&lt;/D&gt;&lt;D xsi:type="xsd:double"&gt;3.47739402400399&lt;/D&gt;&lt;D xsi:type="xsd:double"&gt;3.41635950685103&lt;/D&gt;&lt;D xsi:type="xsd:double"&gt;3.18288559099866&lt;/D&gt;&lt;D xsi:type="xsd:double"&gt;3.12567594297458&lt;/D&gt;&lt;D xsi:type="xsd:double"&gt;3.18781238438652&lt;/D&gt;&lt;D xsi:type="xsd:double"&gt;3.11284777940236&lt;/D&gt;&lt;D xsi:type="xsd:double"&gt;3.12304872360239&lt;/D&gt;&lt;D xsi:type="xsd:double"&gt;3.319833651181&lt;/D&gt;&lt;D xsi:type="xsd:double"&gt;3.46849506590532&lt;/D&gt;&lt;D xsi:type="xsd:double"&gt;3.52658592077347&lt;/D&gt;&lt;D xsi:type="xsd:double"&gt;3.40421875230861&lt;/D&gt;&lt;D xsi:type="xsd:double"&gt;3.71881247682177&lt;/D&gt;&lt;D xsi:type="xsd:double"&gt;3.62397985510317&lt;/D&gt;&lt;D xsi:type="xsd:double"&gt;3.41046111921539&lt;/D&gt;&lt;D xsi:type="xsd:double"&gt;3.81792834165973&lt;/D&gt;&lt;D xsi:type="xsd:double"&gt;3.89139256951246&lt;/D&gt;&lt;D xsi:type="xsd:double"&gt;4.15695155870903&lt;/D&gt;&lt;D xsi:type="xsd:double"&gt;4.15489259433147&lt;/D&gt;&lt;D xsi:type="xsd:double"&gt;4.28494361365921&lt;/D&gt;&lt;D xsi:type="xsd:double"&gt;4.20651821486067&lt;/D&gt;&lt;D xsi:type="xsd:double"&gt;3.7146257250136&lt;/D&gt;&lt;D xsi:type="xsd:double"&gt;3.78011465808841&lt;/D&gt;&lt;D xsi:type="xsd:double"&gt;3.94476817450906&lt;/D&gt;&lt;D xsi:type="xsd:double"&gt;3.58956064133046&lt;/D&gt;&lt;D xsi:type="xsd:double"&gt;3.60420414352536&lt;/D&gt;&lt;D xsi:type="xsd:double"&gt;3.70717639753818&lt;/D&gt;&lt;D xsi:type="xsd:double"&gt;3.56702719388571&lt;/D&gt;&lt;D xsi:type="xsd:double"&gt;3.78176193982555&lt;/D&gt;&lt;D xsi:type="xsd:double"&gt;3.81902966499554&lt;/D&gt;&lt;D xsi:type="xsd:double"&gt;3.94905797972014&lt;/D&gt;&lt;D xsi:type="xsd:double"&gt;4.07508350117563&lt;/D&gt;&lt;D xsi:type="xsd:double"&gt;4.28536990125894&lt;/D&gt;&lt;D xsi:type="xsd:double"&gt;4.20463699354965&lt;/D&gt;&lt;D xsi:type="xsd:double"&gt;3.97843047744322&lt;/D&gt;&lt;D xsi:type="xsd:double"&gt;3.9067844719979&lt;/D&gt;&lt;D xsi:type="xsd:double"&gt;3.70574453058951&lt;/D&gt;&lt;D xsi:type="xsd:double"&gt;4.0175721968475&lt;/D&gt;&lt;D xsi:type="xsd:double"&gt;4.02751814346046&lt;/D&gt;&lt;D xsi:type="xsd:double"&gt;4.1545250289295&lt;/D&gt;&lt;D xsi:type="xsd:double"&gt;4.73124235148825&lt;/D&gt;&lt;D xsi:type="xsd:double"&gt;4.49915386614883&lt;/D&gt;&lt;D xsi:type="xsd:double"&gt;4.58462935312112&lt;/D&gt;&lt;D xsi:type="xsd:double"&gt;4.57530005638879&lt;/D&gt;&lt;D xsi:type="xsd:double"&gt;4.87618926786866&lt;/D&gt;&lt;/FQL&gt;&lt;FQL&gt;&lt;Q&gt;EWM^FG_PRICE_MAVG(0,,,,200)&lt;/Q&gt;&lt;R&gt;1&lt;/R&gt;&lt;C&gt;1&lt;/C&gt;&lt;D xsi:type="xsd:double"&gt;22.8666&lt;/D&gt;&lt;/FQL&gt;&lt;FQL&gt;&lt;Q&gt;KSA^FG_TOTAL_RETURNC(0,-6AM)&lt;/Q&gt;&lt;R&gt;1&lt;/R&gt;&lt;C&gt;1&lt;/C&gt;&lt;D xsi:type="xsd:double"&gt;-5.363661&lt;/D&gt;&lt;/FQL&gt;&lt;FQL&gt;&lt;Q&gt;TUR^FG_TOTAL_RETURNC(0,-1AM)&lt;/Q&gt;&lt;R&gt;1&lt;/R&gt;&lt;C&gt;1&lt;/C&gt;&lt;D xsi:type="xsd:double"&gt;-10.704827&lt;/D&gt;&lt;/FQL&gt;&lt;FQL&gt;&lt;Q&gt;INDA^P_PRICE(0)/P_PRICE_LOW_PR(0,,,,,,"PRICE","INTRA","52W")-1&lt;/Q&gt;&lt;R&gt;1&lt;/R&gt;&lt;C&gt;1&lt;/C&gt;&lt;D xsi:type="xsd:double"&gt;0.343567&lt;/D&gt;&lt;/FQL&gt;&lt;FQL&gt;&lt;Q&gt;EWT^FG_TOTAL_RETURNC(0,-1AM)&lt;/Q&gt;&lt;R&gt;1&lt;/R&gt;&lt;C&gt;1&lt;/C&gt;&lt;D xsi:type="xsd:double"&gt;3.8320184&lt;/D&gt;&lt;/FQL&gt;&lt;FQL&gt;&lt;Q&gt;EPHE^FG_TOTAL_RETURNC(0,-12AM)&lt;/Q&gt;&lt;R&gt;1&lt;/R&gt;&lt;C&gt;1&lt;/C&gt;&lt;D xsi:type="xsd:double"&gt;21.575748&lt;/D&gt;&lt;/FQL&gt;&lt;FQL&gt;&lt;Q&gt;EWJ^FMA_PCT_ABOVE_MAVG(200,0,,,,"PORTAGG")&lt;/Q&gt;&lt;R&gt;1&lt;/R&gt;&lt;C&gt;1&lt;/C&gt;&lt;D xsi:type="xsd:double"&gt;49.748743718593&lt;/D&gt;&lt;/FQL&gt;&lt;FQL&gt;&lt;Q&gt;UAE^SIZE(FG_CONSTITUENTS)&lt;/Q&gt;&lt;R&gt;1&lt;/R&gt;&lt;C&gt;1&lt;/C&gt;&lt;D xsi:type="xsd:long"&gt;46&lt;/D&gt;&lt;/FQL&gt;&lt;FQL&gt;&lt;Q&gt;TRYQA10Y-FDS^PCTCHG(FG_YIELD(0,,,,"YTM"),FG_YIELD(-1AM,,,,"YTM"))&lt;/Q&gt;&lt;R&gt;0&lt;/R&gt;&lt;C&gt;0&lt;/C&gt;&lt;/FQL&gt;&lt;FQL&gt;&lt;Q&gt;CC_ZA^IMF_IFS_RCPI_Q(0)&lt;/Q&gt;&lt;R&gt;1&lt;/R&gt;&lt;C&gt;1&lt;/C&gt;&lt;D xsi:type="xsd:double"&gt;5.0606&lt;/D&gt;&lt;/FQL&gt;&lt;FQL&gt;&lt;Q&gt;GREK^FMA_EVAL_EBITDA(NTMA,0,,,"PORTAGG","MEANR")&lt;/Q&gt;&lt;R&gt;1&lt;/R&gt;&lt;C&gt;1&lt;/C&gt;&lt;D xsi:type="xsd:double"&gt;5.32872752446573&lt;/D&gt;&lt;/FQL&gt;&lt;FQL&gt;&lt;Q&gt;EWW^FG_FCF_YIELD_NTM(0)&lt;/Q&gt;&lt;R&gt;1&lt;/R&gt;&lt;C&gt;1&lt;/C&gt;&lt;D xsi:type="xsd:double"&gt;9.49156936265903&lt;/D&gt;&lt;/FQL&gt;&lt;FQL&gt;&lt;Q&gt;CNYA^FG_COMPANY_NAME&lt;/Q&gt;&lt;R&gt;1&lt;/R&gt;&lt;C&gt;1&lt;/C&gt;&lt;D xsi:type="xsd:string"&gt;iShares MSCI China A ETF&lt;/D&gt;&lt;/FQL&gt;&lt;FQL&gt;&lt;Q&gt;ECH^FMA_ROE(NTMA,-20AY,NOW,FY,"PORTAGG","MEANR")&lt;/Q&gt;&lt;R&gt;20&lt;/R&gt;&lt;C&gt;1&lt;/C&gt;&lt;D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xsi:type="xsd:double"&gt;8.75463942854793&lt;/D&gt;&lt;D xsi:type="xsd:double"&gt;10.6038911833674&lt;/D&gt;&lt;D xsi:type="xsd:double"&gt;12.7874449851799&lt;/D&gt;&lt;D xsi:type="xsd:double"&gt;10.7704189177279&lt;/D&gt;&lt;/FQL&gt;&lt;FQL&gt;&lt;Q&gt;TRYFR10Y-FDS^FG_YIELD(-10AY,0,Y,,"YTM")&lt;/Q&gt;&lt;R&gt;10&lt;/R&gt;&lt;C&gt;1&lt;/C&gt;&lt;D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xsi:type="xsd:double"&gt;2.534&lt;/D&gt;&lt;/FQL&gt;&lt;FQL&gt;&lt;Q&gt;CAGDPY@GR^EE_ACTUAL_ANNUAL(MED,0)&lt;/Q&gt;&lt;R&gt;1&lt;/R&gt;&lt;C&gt;1&lt;/C&gt;&lt;D xsi:type="xsd:double"&gt;-6.34148822144955&lt;/D&gt;&lt;/FQL&gt;&lt;FQL&gt;&lt;Q&gt;CC_GR^FG_COMPANY_NAME&lt;/Q&gt;&lt;R&gt;1&lt;/R&gt;&lt;C&gt;1&lt;/C&gt;&lt;D xsi:type="xsd:string"&gt;Greece&lt;/D&gt;&lt;/FQL&gt;&lt;FQL&gt;&lt;Q&gt;USDMYR^FG_PRICE(0)&lt;/Q&gt;&lt;R&gt;1&lt;/R&gt;&lt;C&gt;1&lt;/C&gt;&lt;D xsi:type="xsd:double"&gt;4.2215&lt;/D&gt;&lt;/FQL&gt;&lt;FQL&gt;&lt;Q&gt;FC0000MX^FMA_EPS(NTMA,-20AY,0,CY,,"PORTAGG","MEANR")&lt;/Q&gt;&lt;R&gt;20&lt;/R&gt;&lt;C&gt;1&lt;/C&gt;&lt;D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xsi:type="xsd:double"&gt;25.5496376147783&lt;/D&gt;&lt;D xsi:type="xsd:double"&gt;22.575311410808&lt;/D&gt;&lt;D xsi:type="xsd:double"&gt;28.4030522869017&lt;/D&gt;&lt;D xsi:type="xsd:double"&gt;32.5319871501689&lt;/D&gt;&lt;D xsi:type="xsd:double"&gt;39.4423843258939&lt;/D&gt;&lt;/FQL&gt;&lt;FQL&gt;&lt;Q&gt;KSA^FG_TOTAL_RETURNC(-10AY,0,AM)&lt;/Q&gt;&lt;R&gt;121&lt;/R&gt;&lt;C&gt;1&lt;/C&gt;&lt;D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xsi:type="xsd:double"&gt;-3.7095547&lt;/D&gt;&lt;D xsi:type="xsd:double"&gt;3.3196688&lt;/D&gt;&lt;D xsi:type="xsd:double"&gt;-3.891915&lt;/D&gt;&lt;D xsi:type="xsd:double"&gt;-13.211864&lt;/D&gt;&lt;D xsi:type="xsd:double"&gt;5.352044&lt;/D&gt;&lt;D xsi:type="xsd:double"&gt;-2.1449566&lt;/D&gt;&lt;D xsi:type="xsd:double"&gt;9.367788&lt;/D&gt;&lt;D xsi:type="xsd:double"&gt;0.21096468&lt;/D&gt;&lt;D xsi:type="xsd:double"&gt;-0.43005347&lt;/D&gt;&lt;D xsi:type="xsd:double"&gt;-4.4079485&lt;/D&gt;&lt;D xsi:type="xsd:double"&gt;-2.0343602&lt;/D&gt;&lt;D xsi:type="xsd:double"&gt;-7.937235&lt;/D&gt;&lt;D xsi:type="xsd:double"&gt;10.426558&lt;/D&gt;&lt;D xsi:type="xsd:double"&gt;17.281353&lt;/D&gt;&lt;D xsi:type="xsd:double"&gt;-1.0096729&lt;/D&gt;&lt;D xsi:type="xsd:double"&gt;0.1185298&lt;/D&gt;&lt;D xsi:type="xsd:double"&gt;-2.0520926&lt;/D&gt;&lt;D xsi:type="xsd:double"&gt;-0.6446421&lt;/D&gt;&lt;D xsi:type="xsd:double"&gt;1.865375&lt;/D&gt;&lt;D xsi:type="xsd:double"&gt;-0.9156108&lt;/D&gt;&lt;D xsi:type="xsd:double"&gt;10.902273&lt;/D&gt;&lt;D xsi:type="xsd:double"&gt;-7.3572454&lt;/D&gt;&lt;D xsi:type="xsd:double"&gt;3.2398224&lt;/D&gt;&lt;D xsi:type="xsd:double"&gt;0.2533555&lt;/D&gt;&lt;D xsi:type="xsd:double"&gt;-3.802836&lt;/D&gt;&lt;D xsi:type="xsd:double"&gt;0.079357624&lt;/D&gt;&lt;D xsi:type="xsd:double"&gt;6.2937737&lt;/D&gt;&lt;D xsi:type="xsd:double"&gt;2.9111505&lt;/D&gt;&lt;D xsi:type="xsd:double"&gt;-2.0940483&lt;/D&gt;&lt;D xsi:type="xsd:double"&gt;8.517826&lt;/D&gt;&lt;D xsi:type="xsd:double"&gt;3.0428767&lt;/D&gt;&lt;D xsi:type="xsd:double"&gt;4.9328923&lt;/D&gt;&lt;D xsi:type="xsd:double"&gt;-1.298809&lt;/D&gt;&lt;D xsi:type="xsd:double"&gt;2.060163&lt;/D&gt;&lt;D xsi:type="xsd:double"&gt;-5.4790077&lt;/D&gt;&lt;D xsi:type="xsd:double"&gt;2.1355867&lt;/D&gt;&lt;D xsi:type="xsd:double"&gt;-1.0620654&lt;/D&gt;&lt;D xsi:type="xsd:double"&gt;-0.8721888&lt;/D&gt;&lt;D xsi:type="xsd:double"&gt;-1.1958897&lt;/D&gt;&lt;D xsi:type="xsd:double"&gt;11.474276&lt;/D&gt;&lt;D xsi:type="xsd:double"&gt;-0.1247704&lt;/D&gt;&lt;D xsi:type="xsd:double"&gt;5.5277944&lt;/D&gt;&lt;D xsi:type="xsd:double"&gt;5.5045843&lt;/D&gt;&lt;D xsi:type="xsd:double"&gt;-9.565216&lt;/D&gt;&lt;D xsi:type="xsd:double"&gt;3.703642&lt;/D&gt;&lt;D xsi:type="xsd:double"&gt;-3.5304785&lt;/D&gt;&lt;D xsi:type="xsd:double"&gt;-5.7241144&lt;/D&gt;&lt;D xsi:type="xsd:double"&gt;-0.7962823&lt;/D&gt;&lt;D xsi:type="xsd:double"&gt;-2.3076952&lt;/D&gt;&lt;D xsi:type="xsd:double"&gt;-0.30810833&lt;/D&gt;&lt;D xsi:type="xsd:double"&gt;6.160426&lt;/D&gt;&lt;D xsi:type="xsd:double"&gt;-3.0451894&lt;/D&gt;&lt;D xsi:type="xsd:double"&gt;-7.5312433&lt;/D&gt;&lt;D xsi:type="xsd:double"&gt;-7.7793956&lt;/D&gt;&lt;D xsi:type="xsd:double"&gt;0.07921457&lt;/D&gt;&lt;D xsi:type="xsd:double"&gt;9.220421&lt;/D&gt;&lt;D xsi:type="xsd:double"&gt;-1.1452556&lt;/D&gt;&lt;D xsi:type="xsd:double"&gt;-0.48452616&lt;/D&gt;&lt;D xsi:type="xsd:double"&gt;7.0786476&lt;/D&gt;&lt;D xsi:type="xsd:double"&gt;2.3434758&lt;/D&gt;&lt;D xsi:type="xsd:double"&gt;-1.4695823&lt;/D&gt;&lt;D xsi:type="xsd:double"&gt;8.567465&lt;/D&gt;&lt;D xsi:type="xsd:double"&gt;-0.30362606&lt;/D&gt;&lt;D xsi:type="xsd:double"&gt;-0.96432567&lt;/D&gt;&lt;D xsi:type="xsd:double"&gt;8.114254&lt;/D&gt;&lt;D xsi:type="xsd:double"&gt;7.925546&lt;/D&gt;&lt;D xsi:type="xsd:double"&gt;4.8122406&lt;/D&gt;&lt;D xsi:type="xsd:double"&gt;3.8216472&lt;/D&gt;&lt;D xsi:type="xsd:double"&gt;2.7491212&lt;/D&gt;&lt;D xsi:type="xsd:double"&gt;1.9337058&lt;/D&gt;&lt;D xsi:type="xsd:double"&gt;2.4636626&lt;/D&gt;&lt;D xsi:type="xsd:double"&gt;0.9136796&lt;/D&gt;&lt;D xsi:type="xsd:double"&gt;2.1205664&lt;/D&gt;&lt;D xsi:type="xsd:double"&gt;-6.5328956&lt;/D&gt;&lt;D xsi:type="xsd:double"&gt;3.9788008&lt;/D&gt;&lt;D xsi:type="xsd:double"&gt;8.027077&lt;/D&gt;&lt;D xsi:type="xsd:double"&gt;4.923904&lt;/D&gt;&lt;D xsi:type="xsd:double"&gt;2.0264506&lt;/D&gt;&lt;D xsi:type="xsd:double"&gt;5.5404544&lt;/D&gt;&lt;D xsi:type="xsd:double"&gt;-9.706813&lt;/D&gt;&lt;D xsi:type="xsd:double"&gt;-8.279741&lt;/D&gt;&lt;D xsi:type="xsd:double"&gt;6.1927676&lt;/D&gt;&lt;D xsi:type="xsd:double"&gt;0.09076595&lt;/D&gt;&lt;D xsi:type="xsd:double"&gt;-3.9673567&lt;/D&gt;&lt;D xsi:type="xsd:double"&gt;-1.4164388&lt;/D&gt;&lt;D xsi:type="xsd:double"&gt;-6.1302605&lt;/D&gt;&lt;D xsi:type="xsd:double"&gt;-0.8344352&lt;/D&gt;&lt;D xsi:type="xsd:double"&gt;0.23400784&lt;/D&gt;&lt;D xsi:type="xsd:double"&gt;-3.1387806&lt;/D&gt;&lt;D xsi:type="xsd:double"&gt;6.052482&lt;/D&gt;&lt;D xsi:type="xsd:double"&gt;1.2878895&lt;/D&gt;&lt;D xsi:type="xsd:double"&gt;2.4432778&lt;/D&gt;&lt;D xsi:type="xsd:double"&gt;1.7538309&lt;/D&gt;&lt;D xsi:type="xsd:double"&gt;-1.379478&lt;/D&gt;&lt;D xsi:type="xsd:double"&gt;0.51532984&lt;/D&gt;&lt;D xsi:type="xsd:double"&gt;-5.6396427&lt;/D&gt;&lt;D xsi:type="xsd:double"&gt;1.4747739&lt;/D&gt;&lt;D xsi:type="xsd:double"&gt;1.1473656&lt;/D&gt;&lt;D xsi:type="xsd:double"&gt;7.4576497&lt;/D&gt;&lt;D xsi:type="xsd:double"&gt;0.023770332&lt;/D&gt;&lt;D xsi:type="xsd:double"&gt;6.511402&lt;/D&gt;&lt;D xsi:type="xsd:double"&gt;-1.0040164&lt;/D&gt;&lt;D xsi:type="xsd:double"&gt;-1.8480957&lt;/D&gt;&lt;D xsi:type="xsd:double"&gt;-6.291616&lt;/D&gt;&lt;D xsi:type="xsd:double"&gt;0.33006668&lt;/D&gt;&lt;D xsi:type="xsd:double"&gt;1.8592&lt;/D&gt;&lt;D xsi:type="xsd:double"&gt;2.5066853&lt;/D&gt;&lt;D xsi:type="xsd:double"&gt;-1.7806292&lt;/D&gt;&lt;/FQL&gt;&lt;FQL&gt;&lt;Q&gt;KSA^FMA_PE(LTMA,-10AY,0,AM,"PORTAGG","MEANR")&lt;/Q&gt;&lt;R&gt;121&lt;/R&gt;&lt;C&gt;1&lt;/C&gt;&lt;D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xsi:type="xsd:double"&gt;11.0479326569416&lt;/D&gt;&lt;D xsi:type="xsd:double"&gt;11.620062972144&lt;/D&gt;&lt;D xsi:type="xsd:double"&gt;11.7921429947058&lt;/D&gt;&lt;D xsi:type="xsd:double"&gt;12.2070694423272&lt;/D&gt;&lt;D xsi:type="xsd:double"&gt;12.6196930664399&lt;/D&gt;&lt;D xsi:type="xsd:double"&gt;12.6969718236264&lt;/D&gt;&lt;D xsi:type="xsd:double"&gt;12.8189058753759&lt;/D&gt;&lt;D xsi:type="xsd:double"&gt;12.6163489625487&lt;/D&gt;&lt;D xsi:type="xsd:double"&gt;12.0460136382952&lt;/D&gt;&lt;D xsi:type="xsd:double"&gt;13.1369617487432&lt;/D&gt;&lt;D xsi:type="xsd:double"&gt;14.7564728305398&lt;/D&gt;&lt;D xsi:type="xsd:double"&gt;15.4811095865639&lt;/D&gt;&lt;D xsi:type="xsd:double"&gt;15.217838355924&lt;/D&gt;&lt;D xsi:type="xsd:double"&gt;15.3603007367815&lt;/D&gt;&lt;D xsi:type="xsd:double"&gt;15.2424648073593&lt;/D&gt;&lt;D xsi:type="xsd:double"&gt;15.0766904204567&lt;/D&gt;&lt;D xsi:type="xsd:double"&gt;15.0604403040591&lt;/D&gt;&lt;D xsi:type="xsd:double"&gt;15.6914251322705&lt;/D&gt;&lt;D xsi:type="xsd:double"&gt;15.2958867140958&lt;/D&gt;&lt;D xsi:type="xsd:double"&gt;15.1379268948438&lt;/D&gt;&lt;D xsi:type="xsd:double"&gt;14.8898882329742&lt;/D&gt;&lt;D xsi:type="xsd:double"&gt;14.4064215980186&lt;/D&gt;&lt;D xsi:type="xsd:double"&gt;14.3724773503696&lt;/D&gt;&lt;D xsi:type="xsd:double"&gt;14.5809913368839&lt;/D&gt;&lt;D xsi:type="xsd:double"&gt;15.2686185949438&lt;/D&gt;&lt;D xsi:type="xsd:double"&gt;15.0418603304136&lt;/D&gt;&lt;D xsi:type="xsd:double"&gt;15.2094251081625&lt;/D&gt;&lt;D xsi:type="xsd:double"&gt;15.2708109639813&lt;/D&gt;&lt;D xsi:type="xsd:double"&gt;15.4539781690943&lt;/D&gt;&lt;D xsi:type="xsd:double"&gt;15.4112488695033&lt;/D&gt;&lt;D xsi:type="xsd:double"&gt;15.2765086508123&lt;/D&gt;&lt;D xsi:type="xsd:double"&gt;15.0946463360281&lt;/D&gt;&lt;D xsi:type="xsd:double"&gt;15.0694994198225&lt;/D&gt;&lt;D xsi:type="xsd:double"&gt;15.0258230198153&lt;/D&gt;&lt;D xsi:type="xsd:double"&gt;15.4743619320866&lt;/D&gt;&lt;D xsi:type="xsd:double"&gt;15.4779599990196&lt;/D&gt;&lt;D xsi:type="xsd:double"&gt;17.3361521189686&lt;/D&gt;&lt;D xsi:type="xsd:double"&gt;17.2190034549643&lt;/D&gt;&lt;D xsi:type="xsd:double"&gt;17.383556812291&lt;/D&gt;&lt;D xsi:type="xsd:double"&gt;17.6545066164394&lt;/D&gt;&lt;D xsi:type="xsd:double"&gt;17.0629023266062&lt;/D&gt;&lt;D xsi:type="xsd:double"&gt;17.5132108381205&lt;/D&gt;&lt;D xsi:type="xsd:double"&gt;17.5665464974821&lt;/D&gt;&lt;D xsi:type="xsd:double"&gt;17.9309880229936&lt;/D&gt;&lt;D xsi:type="xsd:double"&gt;18.1046157573968&lt;/D&gt;&lt;D xsi:type="xsd:double"&gt;18.11820788374&lt;/D&gt;&lt;D xsi:type="xsd:double"&gt;18.3963319735801&lt;/D&gt;&lt;D xsi:type="xsd:double"&gt;20.0860855691173&lt;/D&gt;&lt;D xsi:type="xsd:double"&gt;18.9977811789436&lt;/D&gt;&lt;D xsi:type="xsd:double"&gt;17.6204245690924&lt;/D&gt;&lt;D xsi:type="xsd:double"&gt;17.3334844333166&lt;/D&gt;&lt;D xsi:type="xsd:double"&gt;18.2456989808675&lt;/D&gt;&lt;D xsi:type="xsd:double"&gt;19.1725711311907&lt;/D&gt;&lt;D xsi:type="xsd:double"&gt;19.4215887979688&lt;/D&gt;&lt;D xsi:type="xsd:double"&gt;19.8783248180498&lt;/D&gt;&lt;D xsi:type="xsd:double"&gt;21.9133609904468&lt;/D&gt;&lt;D xsi:type="xsd:double"&gt;24.5923981380807&lt;/D&gt;&lt;D xsi:type="xsd:double"&gt;25.0786753948242&lt;/D&gt;&lt;D xsi:type="xsd:double"&gt;27.5471471104241&lt;/D&gt;&lt;D xsi:type="xsd:double"&gt;28.9696912872986&lt;/D&gt;&lt;D xsi:type="xsd:double"&gt;25.8026496064827&lt;/D&gt;&lt;D xsi:type="xsd:double"&gt;26.55508007204&lt;/D&gt;&lt;D xsi:type="xsd:double"&gt;26.0355512332637&lt;/D&gt;&lt;D xsi:type="xsd:double"&gt;25.419879985575&lt;/D&gt;&lt;D xsi:type="xsd:double"&gt;24.7816588677501&lt;/D&gt;&lt;D xsi:type="xsd:double"&gt;24.2912362444791&lt;/D&gt;&lt;D xsi:type="xsd:double"&gt;23.5221977161265&lt;/D&gt;&lt;D xsi:type="xsd:double"&gt;22.9709989549468&lt;/D&gt;&lt;D xsi:type="xsd:double"&gt;22.1564091673738&lt;/D&gt;&lt;D xsi:type="xsd:double"&gt;21.4783461033719&lt;/D&gt;&lt;D xsi:type="xsd:double"&gt;19.5028751303831&lt;/D&gt;&lt;D xsi:type="xsd:double"&gt;19.5881950708333&lt;/D&gt;&lt;D xsi:type="xsd:double"&gt;20.8068096863003&lt;/D&gt;&lt;D xsi:type="xsd:double"&gt;21.4962694272606&lt;/D&gt;&lt;D xsi:type="xsd:double"&gt;21.2167641618398&lt;/D&gt;&lt;D xsi:type="xsd:double"&gt;21.2039746275559&lt;/D&gt;&lt;D xsi:type="xsd:double"&gt;20.0588811680071&lt;/D&gt;&lt;D xsi:type="xsd:double"&gt;18.9506323427848&lt;/D&gt;&lt;D xsi:type="xsd:double"&gt;19.143521963387&lt;/D&gt;&lt;D xsi:type="xsd:double"&gt;18.5044842372011&lt;/D&gt;&lt;D xsi:type="xsd:double"&gt;17.678550153008&lt;/D&gt;&lt;D xsi:type="xsd:double"&gt;17.1168332646675&lt;/D&gt;&lt;D xsi:type="xsd:double"&gt;16.2818733558967&lt;/D&gt;&lt;D xsi:type="xsd:double"&gt;15.7548969050075&lt;/D&gt;&lt;D xsi:type="xsd:double"&gt;15.9517413926864&lt;/D&gt;&lt;D xsi:type="xsd:double"&gt;15.2496023900385&lt;/D&gt;&lt;D xsi:type="xsd:double"&gt;15.517744994712&lt;/D&gt;&lt;D xsi:type="xsd:double"&gt;15.8423263590749&lt;/D&gt;&lt;D xsi:type="xsd:double"&gt;16.1740501483025&lt;/D&gt;&lt;D xsi:type="xsd:double"&gt;16.9461065797853&lt;/D&gt;&lt;D xsi:type="xsd:double"&gt;17.2550390226168&lt;/D&gt;&lt;D xsi:type="xsd:double"&gt;17.8632254226819&lt;/D&gt;&lt;D xsi:type="xsd:double"&gt;17.5168055190591&lt;/D&gt;&lt;D xsi:type="xsd:double"&gt;17.952200834541&lt;/D&gt;&lt;D xsi:type="xsd:double"&gt;18.8441828682475&lt;/D&gt;&lt;D xsi:type="xsd:double"&gt;21.0671012614227&lt;/D&gt;&lt;D xsi:type="xsd:double"&gt;20.8668735580436&lt;/D&gt;&lt;D xsi:type="xsd:double"&gt;21.8637470343175&lt;/D&gt;&lt;D xsi:type="xsd:double"&gt;21.5007692066022&lt;/D&gt;&lt;D xsi:type="xsd:double"&gt;21.0097846422782&lt;/D&gt;&lt;D xsi:type="xsd:double"&gt;20.4783052488441&lt;/D&gt;&lt;D xsi:type="xsd:double"&gt;20.0512601857367&lt;/D&gt;&lt;D xsi:type="xsd:double"&gt;20.1737450074388&lt;/D&gt;&lt;D xsi:type="xsd:double"&gt;20.0596037120427&lt;/D&gt;&lt;D xsi:type="xsd:double"&gt;19.9338496948756&lt;/D&gt;&lt;/FQL&gt;&lt;FQL&gt;&lt;Q&gt;TIOS-FDS^MAX(FG_PRICE(0,-5AY))&lt;/Q&gt;&lt;R&gt;1&lt;/R&gt;&lt;C&gt;1&lt;/C&gt;&lt;D xsi:type="xsd:double"&gt;219.77&lt;/D&gt;&lt;/FQL&gt;&lt;FQL&gt;&lt;Q&gt;MCHI^FG_PRICE(0)&lt;/Q&gt;&lt;R&gt;1&lt;/R&gt;&lt;C&gt;1&lt;/C&gt;&lt;D xsi:type="xsd:double"&gt;54.99&lt;/D&gt;&lt;/FQL&gt;&lt;FQL&gt;&lt;Q&gt;EWM^FG_PRICE(0)&lt;/Q&gt;&lt;R&gt;1&lt;/R&gt;&lt;C&gt;1&lt;/C&gt;&lt;D xsi:type="xsd:double"&gt;26.24&lt;/D&gt;&lt;/FQL&gt;&lt;FQL&gt;&lt;Q&gt;EWZ^FG_TOTAL_RETURNC(0,-1AM)&lt;/Q&gt;&lt;R&gt;1&lt;/R&gt;&lt;C&gt;1&lt;/C&gt;&lt;D xsi:type="xsd:double"&gt;-0.54458976&lt;/D&gt;&lt;/FQL&gt;&lt;FQL&gt;&lt;Q&gt;CNYA^FG_TOTAL_RETURNC(0,-1AM)&lt;/Q&gt;&lt;R&gt;1&lt;/R&gt;&lt;C&gt;1&lt;/C&gt;&lt;D xsi:type="xsd:double"&gt;34.064163&lt;/D&gt;&lt;/FQL&gt;&lt;FQL&gt;&lt;Q&gt;EWY^SIZE(FG_CONSTITUENTS)&lt;/Q&gt;&lt;R&gt;1&lt;/R&gt;&lt;C&gt;1&lt;/C&gt;&lt;D xsi:type="xsd:long"&gt;101&lt;/D&gt;&lt;/FQL&gt;&lt;FQL&gt;&lt;Q&gt;VNM^FMA_RBICS_REV_CURRENT(30, LOC, "PORTAGG")&lt;/Q&gt;&lt;R&gt;1&lt;/R&gt;&lt;C&gt;1&lt;/C&gt;&lt;D xsi:type="xsd:double"&gt;55.4172344166415&lt;/D&gt;&lt;/FQL&gt;&lt;FQL&gt;&lt;Q&gt;GREK^FG_ROE(0)&lt;/Q&gt;&lt;R&gt;1&lt;/R&gt;&lt;C&gt;1&lt;/C&gt;&lt;D xsi:type="xsd:double"&gt;15.0875574624686&lt;/D&gt;&lt;/FQL&gt;&lt;FQL&gt;&lt;Q&gt;TRYTW10Y-FDS^FG_YIELD_NAME&lt;/Q&gt;&lt;R&gt;1&lt;/R&gt;&lt;C&gt;1&lt;/C&gt;&lt;D xsi:type="xsd:string"&gt;Taiwan China Benchmark Bond - 10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xsi:type="xsd:double"&gt;25&lt;/D&gt;&lt;/FQL&gt;&lt;FQL&gt;&lt;Q&gt;REFPL7D-FDS^FG_YIELD(NOW,,,0)&lt;/Q&gt;&lt;R&gt;1&lt;/R&gt;&lt;C&gt;1&lt;/C&gt;&lt;D xsi:type="xsd:double"&gt;5.75&lt;/D&gt;&lt;/FQL&gt;&lt;FQL&gt;&lt;Q&gt;TRYCN10Y-FDS^PCTCHG(FG_YIELD(0,,,,"YTM"),FG_YIELD(-1AM,,,,"YTM"))&lt;/Q&gt;&lt;R&gt;1&lt;/R&gt;&lt;C&gt;1&lt;/C&gt;&lt;D xsi:type="xsd:double"&gt;1.788455&lt;/D&gt;&lt;/FQL&gt;&lt;FQL&gt;&lt;Q&gt;KSA^FMA_PE(NTMA,0,,,"PORTAGG","MEANR")&lt;/Q&gt;&lt;R&gt;1&lt;/R&gt;&lt;C&gt;1&lt;/C&gt;&lt;D xsi:type="xsd:double"&gt;17.146426890939&lt;/D&gt;&lt;/FQL&gt;&lt;FQL&gt;&lt;Q&gt;SET-BKK^FMA_DIV_YLD(NTMA,NOW,NOW,M,"PORTAGG","MEANR")&lt;/Q&gt;&lt;R&gt;1&lt;/R&gt;&lt;C&gt;1&lt;/C&gt;&lt;D xsi:type="xsd:double"&gt;3.52121576789247&lt;/D&gt;&lt;/FQL&gt;&lt;FQL&gt;&lt;Q&gt;EPOL^FMA_PE(NTMA,0,,,"PORTAGG","MEANR")&lt;/Q&gt;&lt;R&gt;1&lt;/R&gt;&lt;C&gt;1&lt;/C&gt;&lt;D xsi:type="xsd:double"&gt;7.82877419585681&lt;/D&gt;&lt;/FQL&gt;&lt;FQL&gt;&lt;Q&gt;CAGDPY@ZA^EE_ACTUAL_ANNUAL(MED,0)&lt;/Q&gt;&lt;R&gt;1&lt;/R&gt;&lt;C&gt;1&lt;/C&gt;&lt;D xsi:type="xsd:double"&gt;-1.6&lt;/D&gt;&lt;/FQL&gt;&lt;FQL&gt;&lt;Q&gt;USDAED^FG_PRICE(0)&lt;/Q&gt;&lt;R&gt;1&lt;/R&gt;&lt;C&gt;1&lt;/C&gt;&lt;D xsi:type="xsd:double"&gt;3.6731&lt;/D&gt;&lt;/FQL&gt;&lt;FQL&gt;&lt;Q&gt;USDIDR^FG_PRICE_CHANGE(0,-1AM)&lt;/Q&gt;&lt;R&gt;1&lt;/R&gt;&lt;C&gt;1&lt;/C&gt;&lt;D xsi:type="xsd:double"&gt;-0.67632794&lt;/D&gt;&lt;/FQL&gt;&lt;FQL&gt;&lt;Q&gt;EWT^FMA_DIV_YLD(NTMA,-10AY,0,AM,"PORTAGG","MEANR")&lt;/Q&gt;&lt;R&gt;121&lt;/R&gt;&lt;C&gt;1&lt;/C&gt;&lt;D xsi:type="xsd:double"&gt;3.43212312067036&lt;/D&gt;&lt;D xsi:type="xsd:double"&gt;3.47011737272724&lt;/D&gt;&lt;D xsi:type="xsd:double"&gt;3.41245848910804&lt;/D&gt;&lt;D xsi:type="xsd:double"&gt;3.41773328043405&lt;/D&gt;&lt;D xsi:type="xsd:double"&gt;3.42929794525069&lt;/D&gt;&lt;D xsi:type="xsd:double"&gt;3.39156860625024&lt;/D&gt;&lt;D xsi:type="xsd:double"&gt;3.53917696889273&lt;/D&gt;&lt;D xsi:type="xsd:double"&gt;3.49654842024179&lt;/D&gt;&lt;D xsi:type="xsd:double"&gt;3.7634023284044&lt;/D&gt;&lt;D xsi:type="xsd:double"&gt;3.84605150443461&lt;/D&gt;&lt;D xsi:type="xsd:double"&gt;4.1656814728287&lt;/D&gt;&lt;D xsi:type="xsd:double"&gt;4.39581575442719&lt;/D&gt;&lt;D xsi:type="xsd:double"&gt;4.30792811813771&lt;/D&gt;&lt;D xsi:type="xsd:double"&gt;4.0236019482446&lt;/D&gt;&lt;D xsi:type="xsd:double"&gt;4.1453509242715&lt;/D&gt;&lt;D xsi:type="xsd:double"&gt;4.2164750136622&lt;/D&gt;&lt;D xsi:type="xsd:double"&gt;4.41245186919477&lt;/D&gt;&lt;D xsi:type="xsd:double"&gt;4.17430231145703&lt;/D&gt;&lt;D xsi:type="xsd:double"&gt;4.16518420084403&lt;/D&gt;&lt;D xsi:type="xsd:double"&gt;4.47278647947948&lt;/D&gt;&lt;D xsi:type="xsd:double"&gt;4.22304342834836&lt;/D&gt;&lt;D xsi:type="xsd:double"&gt;4.1462086573054&lt;/D&gt;&lt;D xsi:type="xsd:double"&gt;4.0687152771589&lt;/D&gt;&lt;D xsi:type="xsd:double"&gt;4.11919236799307&lt;/D&gt;&lt;D xsi:type="xsd:double"&gt;4.00239887954699&lt;/D&gt;&lt;D xsi:type="xsd:double"&gt;4.11562493162962&lt;/D&gt;&lt;D xsi:type="xsd:double"&gt;4.23272697144186&lt;/D&gt;&lt;D xsi:type="xsd:double"&gt;4.20490023208152&lt;/D&gt;&lt;D xsi:type="xsd:double"&gt;4.16053866889644&lt;/D&gt;&lt;D xsi:type="xsd:double"&gt;4.19074607538359&lt;/D&gt;&lt;D xsi:type="xsd:double"&gt;4.14997776857975&lt;/D&gt;&lt;D xsi:type="xsd:double"&gt;4.04768205998158&lt;/D&gt;&lt;D xsi:type="xsd:double"&gt;4.04317918906606&lt;/D&gt;&lt;D xsi:type="xsd:double"&gt;3.9817722341158&lt;/D&gt;&lt;D xsi:type="xsd:double"&gt;3.95779832650035&lt;/D&gt;&lt;D xsi:type="xsd:double"&gt;4.00753234625683&lt;/D&gt;&lt;D xsi:type="xsd:double"&gt;4.10986263719665&lt;/D&gt;&lt;D xsi:type="xsd:double"&gt;4.04308960550724&lt;/D&gt;&lt;D xsi:type="xsd:double"&gt;4.10641429584924&lt;/D&gt;&lt;D xsi:type="xsd:double"&gt;4.1371689371849&lt;/D&gt;&lt;D xsi:type="xsd:double"&gt;4.03478658675344&lt;/D&gt;&lt;D xsi:type="xsd:double"&gt;4.25419118256891&lt;/D&gt;&lt;D xsi:type="xsd:double"&gt;4.19929813365283&lt;/D&gt;&lt;D xsi:type="xsd:double"&gt;4.463946675184&lt;/D&gt;&lt;D xsi:type="xsd:double"&gt;4.34518392757083&lt;/D&gt;&lt;D xsi:type="xsd:double"&gt;4.51129840917985&lt;/D&gt;&lt;D xsi:type="xsd:double"&gt;4.34899860674742&lt;/D&gt;&lt;D xsi:type="xsd:double"&gt;4.33327656900937&lt;/D&gt;&lt;D xsi:type="xsd:double"&gt;4.48831655623415&lt;/D&gt;&lt;D xsi:type="xsd:double"&gt;4.87458984908639&lt;/D&gt;&lt;D xsi:type="xsd:double"&gt;4.80037963568836&lt;/D&gt;&lt;D xsi:type="xsd:double"&gt;5.04854001134767&lt;/D&gt;&lt;D xsi:type="xsd:double"&gt;4.63627802358817&lt;/D&gt;&lt;D xsi:type="xsd:double"&gt;4.43288454972769&lt;/D&gt;&lt;D xsi:type="xsd:double"&gt;4.25514266209623&lt;/D&gt;&lt;D xsi:type="xsd:double"&gt;4.16145566492493&lt;/D&gt;&lt;D xsi:type="xsd:double"&gt;4.48921220157345&lt;/D&gt;&lt;D xsi:type="xsd:double"&gt;4.35012415425778&lt;/D&gt;&lt;D xsi:type="xsd:double"&gt;4.40551934925326&lt;/D&gt;&lt;D xsi:type="xsd:double"&gt;4.40290826067678&lt;/D&gt;&lt;D xsi:type="xsd:double"&gt;4.26763640927613&lt;/D&gt;&lt;D xsi:type="xsd:double"&gt;4.09243356907366&lt;/D&gt;&lt;D xsi:type="xsd:double"&gt;4.12440304749693&lt;/D&gt;&lt;D xsi:type="xsd:double"&gt;3.97493936022779&lt;/D&gt;&lt;D xsi:type="xsd:double"&gt;4.22526239306157&lt;/D&gt;&lt;D xsi:type="xsd:double"&gt;4.22256148095942&lt;/D&gt;&lt;D xsi:type="xsd:double"&gt;4.71419115858958&lt;/D&gt;&lt;D xsi:type="xsd:double"&gt;4.07209700262801&lt;/D&gt;&lt;D xsi:type="xsd:double"&gt;3.97863212088269&lt;/D&gt;&lt;D xsi:type="xsd:double"&gt;3.8353001582102&lt;/D&gt;&lt;D xsi:type="xsd:double"&gt;3.67878815299581&lt;/D&gt;&lt;D xsi:type="xsd:double"&gt;3.82823828494021&lt;/D&gt;&lt;D xsi:type="xsd:double"&gt;3.91404934966583&lt;/D&gt;&lt;D xsi:type="xsd:double"&gt;3.94030003644777&lt;/D&gt;&lt;D xsi:type="xsd:double"&gt;3.73733138434304&lt;/D&gt;&lt;D xsi:type="xsd:double"&gt;3.61849770545488&lt;/D&gt;&lt;D xsi:type="xsd:double"&gt;3.47436475193703&lt;/D&gt;&lt;D xsi:type="xsd:double"&gt;3.58141768957982&lt;/D&gt;&lt;D xsi:type="xsd:double"&gt;3.65122758906037&lt;/D&gt;&lt;D xsi:type="xsd:double"&gt;3.78883221602104&lt;/D&gt;&lt;D xsi:type="xsd:double"&gt;3.96241883927003&lt;/D&gt;&lt;D xsi:type="xsd:double"&gt;4.00971727684996&lt;/D&gt;&lt;D xsi:type="xsd:double"&gt;4.159172411552&lt;/D&gt;&lt;D xsi:type="xsd:double"&gt;4.18468756570338&lt;/D&gt;&lt;D xsi:type="xsd:double"&gt;4.4734332543726&lt;/D&gt;&lt;D xsi:type="xsd:double"&gt;4.36659923339879&lt;/D&gt;&lt;D xsi:type="xsd:double"&gt;4.23830434973385&lt;/D&gt;&lt;D xsi:type="xsd:double"&gt;4.09246211522551&lt;/D&gt;&lt;D xsi:type="xsd:double"&gt;4.40364828716718&lt;/D&gt;&lt;D xsi:type="xsd:double"&gt;4.34274445412957&lt;/D&gt;&lt;D xsi:type="xsd:double"&gt;4.48571418672656&lt;/D&gt;&lt;D xsi:type="xsd:double"&gt;4.76459331443206&lt;/D&gt;&lt;D xsi:type="xsd:double"&gt;4.69686881741716&lt;/D&gt;&lt;D xsi:type="xsd:double"&gt;5.34541247346686&lt;/D&gt;&lt;D xsi:type="xsd:double"&gt;5.1615532154525&lt;/D&gt;&lt;D xsi:type="xsd:double"&gt;5.10002335281466&lt;/D&gt;&lt;D xsi:type="xsd:double"&gt;5.49071067067081&lt;/D&gt;&lt;D xsi:type="xsd:double"&gt;5.14566816941415&lt;/D&gt;&lt;D xsi:type="xsd:double"&gt;4.29670927010968&lt;/D&gt;&lt;D xsi:type="xsd:double"&gt;4.49212250745623&lt;/D&gt;&lt;D xsi:type="xsd:double"&gt;4.02040425119056&lt;/D&gt;&lt;D xsi:type="xsd:double"&gt;3.96180161436734&lt;/D&gt;&lt;D xsi:type="xsd:double"&gt;3.85927805639249&lt;/D&gt;&lt;D xsi:type="xsd:double"&gt;3.78333632419597&lt;/D&gt;&lt;D xsi:type="xsd:double"&gt;3.5362240059131&lt;/D&gt;&lt;D xsi:type="xsd:double"&gt;3.47569812652429&lt;/D&gt;&lt;D xsi:type="xsd:double"&gt;3.4783748076417&lt;/D&gt;&lt;D xsi:type="xsd:double"&gt;3.58622592874315&lt;/D&gt;&lt;D xsi:type="xsd:double"&gt;3.64417453252339&lt;/D&gt;&lt;D xsi:type="xsd:double"&gt;3.584644299962&lt;/D&gt;&lt;D xsi:type="xsd:double"&gt;3.42555990625889&lt;/D&gt;&lt;D xsi:type="xsd:double"&gt;3.39674559970179&lt;/D&gt;&lt;D xsi:type="xsd:double"&gt;3.37634423451866&lt;/D&gt;&lt;D xsi:type="xsd:double"&gt;3.24215197521464&lt;/D&gt;&lt;D xsi:type="xsd:double"&gt;3.07954282074353&lt;/D&gt;&lt;D xsi:type="xsd:double"&gt;3.18861114229596&lt;/D&gt;&lt;D xsi:type="xsd:double"&gt;3.12070938009134&lt;/D&gt;&lt;D xsi:type="xsd:double"&gt;2.9666114428766&lt;/D&gt;&lt;D xsi:type="xsd:double"&gt;3.28420095967306&lt;/D&gt;&lt;D xsi:type="xsd:double"&gt;3.32895925086125&lt;/D&gt;&lt;D xsi:type="xsd:double"&gt;3.41063854817355&lt;/D&gt;&lt;/FQL&gt;&lt;FQL&gt;&lt;Q&gt;WL-FDS^FG_PRICE_CHANGE(0,-1AY)&lt;/Q&gt;&lt;R&gt;1&lt;/R&gt;&lt;C&gt;1&lt;/C&gt;&lt;D xsi:type="xsd:double"&gt;-15.2517776810332&lt;/D&gt;&lt;/FQL&gt;&lt;FQL&gt;&lt;Q&gt;CPALM-FDS^FG_PRICE_CHANGE(0,-1AY)&lt;/Q&gt;&lt;R&gt;1&lt;/R&gt;&lt;C&gt;1&lt;/C&gt;&lt;D xsi:type="xsd:double"&gt;17.0965971459934&lt;/D&gt;&lt;/FQL&gt;&lt;FQL&gt;&lt;Q&gt;KSA^PERCENT_CHANGE(FMA_EPS(+1,0,,,,"PORTAGG","MEAN"),FMA_EPS(+1,-3AM,,,,"PORTAGG","MEAN"))&lt;/Q&gt;&lt;R&gt;1&lt;/R&gt;&lt;C&gt;1&lt;/C&gt;&lt;D xsi:type="xsd:double"&gt;-1.62105403022765&lt;/D&gt;&lt;/FQL&gt;&lt;FQL&gt;&lt;Q&gt;EWM^FG_TOTAL_RETURNC(0,-12AM)&lt;/Q&gt;&lt;R&gt;1&lt;/R&gt;&lt;C&gt;1&lt;/C&gt;&lt;D xsi:type="xsd:double"&gt;33.193493&lt;/D&gt;&lt;/FQL&gt;&lt;FQL&gt;&lt;Q&gt;EPHE^FG_TOTAL_RETURNC(0,-3AM)&lt;/Q&gt;&lt;R&gt;1&lt;/R&gt;&lt;C&gt;1&lt;/C&gt;&lt;D xsi:type="xsd:double"&gt;18.983746&lt;/D&gt;&lt;/FQL&gt;&lt;FQL&gt;&lt;Q&gt;URT</t>
        </r>
      </text>
    </comment>
    <comment ref="A16" authorId="0" shapeId="0" xr:uid="{A57DDAAC-A307-41D2-9BDE-8FFFB873C69A}">
      <text>
        <r>
          <rPr>
            <b/>
            <sz val="9"/>
            <color indexed="81"/>
            <rFont val="Tahoma"/>
            <charset val="1"/>
          </rPr>
          <t>H^PERCENT_CHANGE(FMA_EPS(+1,0,,,,"PORTAGG","MEAN"),FMA_EPS(+1,-3AM,,,,"PORTAGG","MEAN"))&lt;/Q&gt;&lt;R&gt;1&lt;/R&gt;&lt;C&gt;1&lt;/C&gt;&lt;D xsi:type="xsd:double"&gt;1.61565536642443&lt;/D&gt;&lt;/FQL&gt;&lt;FQL&gt;&lt;Q&gt;UAE^FMA_COS_DOWN("EPS","1M",+1,NOW,,,"PORTAGG","MEANR")&lt;/Q&gt;&lt;R&gt;1&lt;/R&gt;&lt;C&gt;1&lt;/C&gt;&lt;D xsi:type="xsd:double"&gt;8&lt;/D&gt;&lt;/FQL&gt;&lt;FQL&gt;&lt;Q&gt;TRYTW10Y-FDS^FG_YIELD(0,,,,"YTM")&lt;/Q&gt;&lt;R&gt;0&lt;/R&gt;&lt;C&gt;0&lt;/C&gt;&lt;/FQL&gt;&lt;FQL&gt;&lt;Q&gt;CC_BR^IMF_IFS_RCPI_Q(0)&lt;/Q&gt;&lt;R&gt;1&lt;/R&gt;&lt;C&gt;1&lt;/C&gt;&lt;D xsi:type="xsd:double"&gt;3.947341&lt;/D&gt;&lt;/FQL&gt;&lt;FQL&gt;&lt;Q&gt;GREK^FG_FCF_YIELD_NTM(0)&lt;/Q&gt;&lt;R&gt;1&lt;/R&gt;&lt;C&gt;1&lt;/C&gt;&lt;D xsi:type="xsd:double"&gt;2.71410750348526&lt;/D&gt;&lt;/FQL&gt;&lt;FQL&gt;&lt;Q&gt;EWW^FMA_DIV_YLD(NTMA,NOW,NOW,M,"PORTAGG","MEANR")&lt;/Q&gt;&lt;R&gt;1&lt;/R&gt;&lt;C&gt;1&lt;/C&gt;&lt;D xsi:type="xsd:double"&gt;4.87618926786866&lt;/D&gt;&lt;/FQL&gt;&lt;FQL&gt;&lt;Q&gt;CNYA^FMA_ROE(NTMA,-20AY,NOW,FY,"PORTAGG","MEANR")&lt;/Q&gt;&lt;R&gt;20&lt;/R&gt;&lt;C&gt;1&lt;/C&gt;&lt;D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xsi:type="xsd:double"&gt;13.4756717168111&lt;/D&gt;&lt;D xsi:type="xsd:double"&gt;12.9923016382757&lt;/D&gt;&lt;D xsi:type="xsd:double"&gt;13.7666448458541&lt;/D&gt;&lt;D xsi:type="xsd:double"&gt;13.3712630657165&lt;/D&gt;&lt;D xsi:type="xsd:double"&gt;12.0222723103633&lt;/D&gt;&lt;/FQL&gt;&lt;FQL&gt;&lt;Q&gt;USDMYR^FG_COMPANY_NAME&lt;/Q&gt;&lt;R&gt;1&lt;/R&gt;&lt;C&gt;1&lt;/C&gt;&lt;D xsi:type="xsd:string"&gt;Malaysian Ringgit per U.S. Dollar&lt;/D&gt;&lt;/FQL&gt;&lt;FQL&gt;&lt;Q&gt;FC0000PH^FMA_EPS(NTMA,-20AY,0,CY,,"PORTAGG","MEANR")&lt;/Q&gt;&lt;R&gt;20&lt;/R&gt;&lt;C&gt;1&lt;/C&gt;&lt;D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xsi:type="xsd:double"&gt;30.8315679687197&lt;/D&gt;&lt;/FQL&gt;&lt;FQL&gt;&lt;Q&gt;VNM^FMA_PE(LTMA,-10AY,0,AM,"PORTAGG","MEANR")&lt;/Q&gt;&lt;R&gt;121&lt;/R&gt;&lt;C&gt;1&lt;/C&gt;&lt;D xsi:type="xsd:double"&gt;13.4804164707277&lt;/D&gt;&lt;D xsi:type="xsd:double"&gt;13.4004333434195&lt;/D&gt;&lt;D xsi:type="xsd:double"&gt;13.0936426075533&lt;/D&gt;&lt;D xsi:type="xsd:double"&gt;12.600604480673&lt;/D&gt;&lt;D xsi:type="xsd:double"&gt;12.2499417241997&lt;/D&gt;&lt;D xsi:type="xsd:double"&gt;17.1907770026305&lt;/D&gt;&lt;D xsi:type="xsd:double"&gt;16.3938374486466&lt;/D&gt;&lt;D xsi:type="xsd:double"&gt;16.912661526775&lt;/D&gt;&lt;D xsi:type="xsd:double"&gt;16.6085144302309&lt;/D&gt;&lt;D xsi:type="xsd:double"&gt;16.9581580295607&lt;/D&gt;&lt;D xsi:type="xsd:double"&gt;16.9999167644584&lt;/D&gt;&lt;D xsi:type="xsd:double"&gt;17.3716836897964&lt;/D&gt;&lt;D xsi:type="xsd:double"&gt;18.3571469931919&lt;/D&gt;&lt;D xsi:type="xsd:double"&gt;23.4431950242965&lt;/D&gt;&lt;D xsi:type="xsd:double"&gt;23.6860386056356&lt;/D&gt;&lt;D xsi:type="xsd:double"&gt;27.5112203939991&lt;/D&gt;&lt;D xsi:type="xsd:double"&gt;16.7836069993424&lt;/D&gt;&lt;D xsi:type="xsd:double"&gt;-5.61366720472053&lt;/D&gt;&lt;D xsi:type="xsd:double"&gt;-4.29885426541301&lt;/D&gt;&lt;D xsi:type="xsd:double"&gt;-2.34550751964186&lt;/D&gt;&lt;D xsi:type="xsd:double"&gt;-0.316127747014489&lt;/D&gt;&lt;D xsi:type="xsd:double"&gt;1.19492569416226&lt;/D&gt;&lt;D xsi:type="xsd:double"&gt;3.18985557139819&lt;/D&gt;&lt;D xsi:type="xsd:double"&gt;4.91827073232302&lt;/D&gt;&lt;D xsi:type="xsd:double"&gt;9.6959666439923&lt;/D&gt;&lt;D xsi:type="xsd:double"&gt;10.8936306675469&lt;/D&gt;&lt;D xsi:type="xsd:double"&gt;12.5913850181649&lt;/D&gt;&lt;D xsi:type="xsd:double"&gt;14.7686414378567&lt;/D&gt;&lt;D xsi:type="xsd:double"&gt;15.0122501111141&lt;/D&gt;&lt;D xsi:type="xsd:double"&gt;15.6169212741644&lt;/D&gt;&lt;D xsi:type="xsd:double"&gt;15.7228382116719&lt;/D&gt;&lt;D xsi:type="xsd:double"&gt;15.8536527553093&lt;/D&gt;&lt;D xsi:type="xsd:double"&gt;15.7394976326064&lt;/D&gt;&lt;D xsi:type="xsd:double"&gt;16.899749541214&lt;/D&gt;&lt;D xsi:type="xsd:double"&gt;16.1687337178651&lt;/D&gt;&lt;D xsi:type="xsd:double"&gt;17.4453276274799&lt;/D&gt;&lt;D xsi:type="xsd:double"&gt;17.9452468965087&lt;/D&gt;&lt;D xsi:type="xsd:double"&gt;18.3403705187659&lt;/D&gt;&lt;D xsi:type="xsd:double"&gt;20.5798804820823&lt;/D&gt;&lt;D xsi:type="xsd:double"&gt;23.0732087742633&lt;/D&gt;&lt;D xsi:type="xsd:double"&gt;25.7974325520195&lt;/D&gt;&lt;D xsi:type="xsd:double"&gt;24.6206953655937&lt;/D&gt;&lt;D xsi:type="xsd:double"&gt;24.7352484575435&lt;/D&gt;&lt;D xsi:type="xsd:double"&gt;23.978812375997&lt;/D&gt;&lt;D xsi:type="xsd:double"&gt;23.9937442588266&lt;/D&gt;&lt;D xsi:type="xsd:double"&gt;21.6848975058096&lt;/D&gt;&lt;D xsi:type="xsd:double"&gt;22.0303901174495&lt;/D&gt;&lt;D xsi:type="xsd:double"&gt;21.9671133722366&lt;/D&gt;&lt;D xsi:type="xsd:double"&gt;21.1839073258232&lt;/D&gt;&lt;D xsi:type="xsd:double"&gt;19.6061563789726&lt;/D&gt;&lt;D xsi:type="xsd:double"&gt;19.6623336433276&lt;/D&gt;&lt;D xsi:type="xsd:double"&gt;17.3793110399116&lt;/D&gt;&lt;D xsi:type="xsd:double"&gt;18.3838449640079&lt;/D&gt;&lt;D xsi:type="xsd:double"&gt;19.719049196783&lt;/D&gt;&lt;D xsi:type="xsd:double"&gt;19.6124691288624&lt;/D&gt;&lt;D xsi:type="xsd:double"&gt;19.6626232813936&lt;/D&gt;&lt;D xsi:type="xsd:double"&gt;19.3272875772321&lt;/D&gt;&lt;D xsi:type="xsd:double"&gt;19.2059211410298&lt;/D&gt;&lt;D xsi:type="xsd:double"&gt;18.6640870955355&lt;/D&gt;&lt;D xsi:type="xsd:double"&gt;17.3492713461323&lt;/D&gt;&lt;D xsi:type="xsd:double"&gt;17.0556339959543&lt;/D&gt;&lt;D xsi:type="xsd:double"&gt;17.5023747155593&lt;/D&gt;&lt;D xsi:type="xsd:double"&gt;17.6290504885506&lt;/D&gt;&lt;D xsi:type="xsd:double"&gt;17.0349642748579&lt;/D&gt;&lt;D xsi:type="xsd:double"&gt;15.2674804290613&lt;/D&gt;&lt;D xsi:type="xsd:double"&gt;15.0485438512852&lt;/D&gt;&lt;D xsi:type="xsd:double"&gt;14.4998209827098&lt;/D&gt;&lt;D xsi:type="xsd:double"&gt;15.3713365525331&lt;/D&gt;&lt;D xsi:type="xsd:double"&gt;16.2723403861561&lt;/D&gt;&lt;D xsi:type="xsd:double"&gt;16.0809306995112&lt;/D&gt;&lt;D xsi:type="xsd:double"&gt;16.3965667276833&lt;/D&gt;&lt;D xsi:type="xsd:double"&gt;18.1061720428415&lt;/D&gt;&lt;D xsi:type="xsd:double"&gt;18.3291258810982&lt;/D&gt;&lt;D xsi:type="xsd:double"&gt;18.5093513312652&lt;/D&gt;&lt;D xsi:type="xsd:double"&gt;20.2089941471069&lt;/D&gt;&lt;D xsi:type="xsd:double"&gt;23.4210380241674&lt;/D&gt;&lt;D xsi:type="xsd:double"&gt;24.0259920961893&lt;/D&gt;&lt;D xsi:type="xsd:double"&gt;24.3969941928704&lt;/D&gt;&lt;D xsi:type="xsd:double"&gt;23.7755439695378&lt;/D&gt;&lt;D xsi:type="xsd:double"&gt;22.9802931035141&lt;/D&gt;&lt;D xsi:type="xsd:double"&gt;23.1050756098924&lt;/D&gt;&lt;D xsi:type="xsd:double"&gt;22.5895778085207&lt;/D&gt;&lt;D xsi:type="xsd:double"&gt;21.4891494268241&lt;/D&gt;&lt;D xsi:type="xsd:double"&gt;20.7090515118741&lt;/D&gt;&lt;D xsi:type="xsd:double"&gt;19.9245348787185&lt;/D&gt;&lt;D xsi:type="xsd:double"&gt;19.9192083973653&lt;/D&gt;&lt;D xsi:type="xsd:double"&gt;18.7126137783249&lt;/D&gt;&lt;D xsi:type="xsd:double"&gt;18.1792603458167&lt;/D&gt;&lt;D xsi:type="xsd:double"&gt;17.0128816262377&lt;/D&gt;&lt;D xsi:type="xsd:double"&gt;16.5062379487658&lt;/D&gt;&lt;D xsi:type="xsd:double"&gt;16.3329297667767&lt;/D&gt;&lt;D xsi:type="xsd:double"&gt;15.8119374137718&lt;/D&gt;&lt;D xsi:type="xsd:double"&gt;15.2358328450519&lt;/D&gt;&lt;D xsi:type="xsd:double"&gt;14.1227421919382&lt;/D&gt;&lt;D xsi:type="xsd:double"&gt;13.9940559962694&lt;/D&gt;&lt;D xsi:type="xsd:double"&gt;13.7489859117779&lt;/D&gt;&lt;D xsi:type="xsd:double"&gt;12.8612829768064&lt;/D&gt;&lt;D xsi:type="xsd:double"&gt;11.9537296507415&lt;/D&gt;&lt;D xsi:type="xsd:double"&gt;13.377974053499&lt;/D&gt;&lt;D xsi:type="xsd:double"&gt;11.7205320527977&lt;/D&gt;&lt;D xsi:type="xsd:double"&gt;12.3710652829813&lt;/D&gt;&lt;D xsi:type="xsd:double"&gt;12.2830614363684&lt;/D&gt;&lt;D xsi:type="xsd:double"&gt;12.8318807462179&lt;/D&gt;&lt;D xsi:type="xsd:double"&gt;12.9713185474375&lt;/D&gt;&lt;D xsi:type="xsd:double"&gt;13.6757098761171&lt;/D&gt;&lt;D xsi:type="xsd:double"&gt;13.4140475804009&lt;/D&gt;&lt;D xsi:type="xsd:double"&gt;14.0601444499134&lt;/D&gt;&lt;D xsi:type="xsd:double"&gt;15.4391014811967&lt;/D&gt;&lt;D xsi:type="xsd:double"&gt;14.4961584795062&lt;/D&gt;&lt;D xsi:type="xsd:double"&gt;14.8645448452945&lt;/D&gt;&lt;D xsi:type="xsd:double"&gt;16.0567708501779&lt;/D&gt;&lt;D xsi:type="xsd:double"&gt;17.163581615608&lt;/D&gt;&lt;D xsi:type="xsd:double"&gt;16.6956529229177&lt;/D&gt;&lt;D xsi:type="xsd:double"&gt;18.863057756983&lt;/D&gt;&lt;D xsi:type="xsd:double"&gt;18.6966576527036&lt;/D&gt;&lt;D xsi:type="xsd:double"&gt;18.183716682594&lt;/D&gt;&lt;D xsi:type="xsd:double"&gt;18.2108588953685&lt;/D&gt;&lt;D xsi:type="xsd:double"&gt;17.4809583877928&lt;/D&gt;&lt;D xsi:type="xsd:double"&gt;16.5977730494335&lt;/D&gt;&lt;D xsi:type="xsd:double"&gt;16.2444125794664&lt;/D&gt;&lt;D xsi:type="xsd:double"&gt;16.0458999921376&lt;/D&gt;&lt;/FQL&gt;&lt;FQL&gt;&lt;Q&gt;WL-FDS^FG_PRICE_CHANGE(0,-3AM)&lt;/Q&gt;&lt;R&gt;1&lt;/R&gt;&lt;C&gt;1&lt;/C&gt;&lt;D xsi:type="xsd:double"&gt;1.47697654213728&lt;/D&gt;&lt;/FQL&gt;&lt;FQL&gt;&lt;Q&gt;TIOS-FDS^FG_PRICE_CHANGE(0,-6AM)&lt;/Q&gt;&lt;R&gt;1&lt;/R&gt;&lt;C&gt;1&lt;/C&gt;&lt;D xsi:type="xsd:double"&gt;7.86774225674733&lt;/D&gt;&lt;/FQL&gt;&lt;FQL&gt;&lt;Q&gt;EPU^FG_PRICE_MAVG(0,,,,60)&lt;/Q&gt;&lt;R&gt;1&lt;/R&gt;&lt;C&gt;1&lt;/C&gt;&lt;D xsi:type="xsd:double"&gt;40.701538&lt;/D&gt;&lt;/FQL&gt;&lt;FQL&gt;&lt;Q&gt;TUR^PERCENT_CHANGE(FMA_EPS(+1,0,,,,"PORTAGG","MEAN"),FMA_EPS(+1,-1AM,,,,"PORTAGG","MEAN"))&lt;/Q&gt;&lt;R&gt;1&lt;/R&gt;&lt;C&gt;1&lt;/C&gt;&lt;D xsi:type="xsd:double"&gt;-11.2383952022688&lt;/D&gt;&lt;/FQL&gt;&lt;FQL&gt;&lt;Q&gt;INDA^FG_TOTAL_RETURNC(0,-6AM)&lt;/Q&gt;&lt;R&gt;1&lt;/R&gt;&lt;C&gt;1&lt;/C&gt;&lt;D xsi:type="xsd:double"&gt;10.93266&lt;/D&gt;&lt;/FQL&gt;&lt;FQL&gt;&lt;Q&gt;EWZ^PERCENT_CHANGE(FMA_EPS(+1,0,,,,"PORTAGG","MEAN"),FMA_EPS(+1,-3AM,,,,"PORTAGG","MEAN"))&lt;/Q&gt;&lt;R&gt;1&lt;/R&gt;&lt;C&gt;1&lt;/C&gt;&lt;D xsi:type="xsd:double"&gt;-14.9964877399438&lt;/D&gt;&lt;/FQL&gt;&lt;FQL&gt;&lt;Q&gt;CNYA^PERCENT_CHANGE(FMA_EPS(+1,0,,,,"PORTAGG","MEAN"),FMA_EPS(+1,-3AM,,,,"PORTAGG","MEAN"))&lt;/Q&gt;&lt;R&gt;1&lt;/R&gt;&lt;C&gt;1&lt;/C&gt;&lt;D xsi:type="xsd:double"&gt;-0.0164900897764831&lt;/D&gt;&lt;/FQL&gt;&lt;FQL&gt;&lt;Q&gt;UAE^FMA_RBICS_REV_CURRENT(30, LOC, "PORTAGG")&lt;/Q&gt;&lt;R&gt;1&lt;/R&gt;&lt;C&gt;1&lt;/C&gt;&lt;D xsi:type="xsd:double"&gt;57.6640333699672&lt;/D&gt;&lt;/FQL&gt;&lt;FQL&gt;&lt;Q&gt;EZA^FG_ROE(0)&lt;/Q&gt;&lt;R&gt;1&lt;/R&gt;&lt;C&gt;1&lt;/C&gt;&lt;D xsi:type="xsd:double"&gt;12.4493851543999&lt;/D&gt;&lt;/FQL&gt;&lt;FQL&gt;&lt;Q&gt;REFINREPO-FDS^FG_YIELD(NOW,,,0)&lt;/Q&gt;&lt;R&gt;1&lt;/R&gt;&lt;C&gt;1&lt;/C&gt;&lt;D xsi:type="xsd:double"&gt;6.5&lt;/D&gt;&lt;/FQL&gt;&lt;FQL&gt;&lt;Q&gt;REFPL7D-FDS^PROPER_NAME(0,,,"SECURITY","NAME")&lt;/Q&gt;&lt;R&gt;1&lt;/R&gt;&lt;C&gt;1&lt;/C&gt;&lt;D xsi:type="xsd:string"&gt;Poland Reference Rate - 7 Day&lt;/D&gt;&lt;/FQL&gt;&lt;FQL&gt;&lt;Q&gt;TRYUS10Y-FDS^FG_YIELD(0,,,,"YTM")&lt;/Q&gt;&lt;R&gt;1&lt;/R&gt;&lt;C&gt;1&lt;/C&gt;&lt;D xsi:type="xsd:double"&gt;3.8487&lt;/D&gt;&lt;/FQL&gt;&lt;FQL&gt;&lt;Q&gt;CC_TW^IMF_IFS_RCPI_Q(0)&lt;/Q&gt;&lt;R&gt;0&lt;/R&gt;&lt;C&gt;0&lt;/C&gt;&lt;/FQL&gt;&lt;FQL&gt;&lt;Q&gt;KSA^FMA_PE(LTM,0,,,"PORTAGG","MEANR")&lt;/Q&gt;&lt;R&gt;1&lt;/R&gt;&lt;C&gt;1&lt;/C&gt;&lt;D xsi:type="xsd:double"&gt;20.9010685635178&lt;/D&gt;&lt;/FQL&gt;&lt;FQL&gt;&lt;Q&gt;SET-BKK^FMA_PE(NTMA,0,,,"PORTAGG","MEANR")&lt;/Q&gt;&lt;R&gt;1&lt;/R&gt;&lt;C&gt;1&lt;/C&gt;&lt;D xsi:type="xsd:double"&gt;14.7966004360849&lt;/D&gt;&lt;/FQL&gt;&lt;FQL&gt;&lt;Q&gt;EPOL^FMA_PE(LTM,0,,,"PORTAGG","MEANR")&lt;/Q&gt;&lt;R&gt;1&lt;/R&gt;&lt;C&gt;1&lt;/C&gt;&lt;D xsi:type="xsd:double"&gt;9.27563727956766&lt;/D&gt;&lt;/FQL&gt;&lt;FQL&gt;&lt;Q&gt;TRYBR10Y-FDS^FG_YIELD(-10AY,0,Y,,"YTM")&lt;/Q&gt;&lt;R&gt;10&lt;/R&gt;&lt;C&gt;1&lt;/C&gt;&lt;D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xsi:type="xsd:double"&gt;10.455909&lt;/D&gt;&lt;/FQL&gt;&lt;FQL&gt;&lt;Q&gt;USDAED^FG_COMPANY_NAME&lt;/Q&gt;&lt;R&gt;1&lt;/R&gt;&lt;C&gt;1&lt;/C&gt;&lt;D xsi:type="xsd:string"&gt;UAE Dirham per U.S. Dollar&lt;/D&gt;&lt;/FQL&gt;&lt;FQL&gt;&lt;Q&gt;USDKRW^STD(FG_PRICE_CHANGE(0,-3AY,M))&lt;/Q&gt;&lt;R&gt;1&lt;/R&gt;&lt;C&gt;1&lt;/C&gt;&lt;D xsi:type="xsd:double"&gt;3.07096174020402&lt;/D&gt;&lt;/FQL&gt;&lt;FQL&gt;&lt;Q&gt;TUR^FG_TOTAL_RETURNC(-10AY,0,AM)&lt;/Q&gt;&lt;R&gt;121&lt;/R&gt;&lt;C&gt;1&lt;/C&gt;&lt;D xsi:type="xsd:double"&gt;-14.135849&lt;/D&gt;&lt;D xsi:type="xsd:double"&gt;9.732866&lt;/D&gt;&lt;D xsi:type="xsd:double"&gt;6.718242&lt;/D&gt;&lt;D xsi:type="xsd:double"&gt;-4.827583&lt;/D&gt;&lt;D xsi:type="xsd:double"&gt;1.3377905&lt;/D&gt;&lt;D xsi:type="xsd:double"&gt;-9.84599&lt;/D&gt;&lt;D xsi:type="xsd:double"&gt;-3.823465&lt;/D&gt;&lt;D xsi:type="xsd:double"&gt;-0.972718&lt;/D&gt;&lt;D xsi:type="xsd:double"&gt;0.32030344&lt;/D&gt;&lt;D xsi:type="xsd:double"&gt;-2.1635175&lt;/D&gt;&lt;D xsi:type="xsd:double"&gt;-7.260585&lt;/D&gt;&lt;D xsi:type="xsd:double"&gt;-12.5600395&lt;/D&gt;&lt;D xsi:type="xsd:double"&gt;3.927493&lt;/D&gt;&lt;D xsi:type="xsd:double"&gt;16.067648&lt;/D&gt;&lt;D xsi:type="xsd:double"&gt;-12.249541&lt;/D&gt;&lt;D xsi:type="xsd:double"&gt;-5.629283&lt;/D&gt;&lt;D xsi:type="xsd:double"&gt;4.1804194&lt;/D&gt;&lt;D xsi:type="xsd:double"&gt;4.329455&lt;/D&gt;&lt;D xsi:type="xsd:double"&gt;10.576927&lt;/D&gt;&lt;D xsi:type="xsd:double"&gt;-1.9679666&lt;/D&gt;&lt;D xsi:type="xsd:double"&gt;-4.5518217&lt;/D&gt;&lt;D xsi:type="xsd:double"&gt;-0.5829096&lt;/D&gt;&lt;D xsi:type="xsd:double"&gt;-6.715286&lt;/D&gt;&lt;D xsi:type="xsd:double"&gt;4.745209&lt;/D&gt;&lt;D xsi:type="xsd:double"&gt;-2.1364152&lt;/D&gt;&lt;D xsi:type="xsd:double"&gt;-4.497629&lt;/D&gt;&lt;D xsi:type="xsd:double"&gt;-15.17489&lt;/D&gt;&lt;D xsi:type="xsd:double"&gt;2.1416426&lt;/D&gt;&lt;D xsi:type="xsd:double"&gt;11.970699&lt;/D&gt;&lt;D xsi:type="xsd:double"&gt;1.2510777&lt;/D&gt;&lt;D xsi:type="xsd:double"&gt;0.70204735&lt;/D&gt;&lt;D xsi:type="xsd:double"&gt;10.09481&lt;/D&gt;&lt;D xsi:type="xsd:double"&gt;6.458962&lt;/D&gt;&lt;D xsi:type="xsd:double"&gt;0.25781393&lt;/D&gt;&lt;D xsi:type="xsd:double"&gt;6.861317&lt;/D&gt;&lt;D xsi:type="xsd:double"&gt;7.2859764&lt;/D&gt;&lt;D xsi:type="xsd:double"&gt;-10.993213&lt;/D&gt;&lt;D xsi:type="xsd:double"&gt;-1.7644227&lt;/D&gt;&lt;D xsi:type="xsd:double"&gt;-7.402909&lt;/D&gt;&lt;D xsi:type="xsd:double"&gt;15.585613&lt;/D&gt;&lt;D xsi:type="xsd:double"&gt;1.4327884&lt;/D&gt;&lt;D xsi:type="xsd:double"&gt;-0.44842362&lt;/D&gt;&lt;D xsi:type="xsd:double"&gt;-5.6081114&lt;/D&gt;&lt;D xsi:type="xsd:double"&gt;-14.531141&lt;/D&gt;&lt;D xsi:type="xsd:double"&gt;-11.6694565&lt;/D&gt;&lt;D xsi:type="xsd:double"&gt;-4.008305&lt;/D&gt;&lt;D xsi:type="xsd:double"&gt;-8.358818&lt;/D&gt;&lt;D xsi:type="xsd:double"&gt;-25.064886&lt;/D&gt;&lt;D xsi:type="xsd:double"&gt;14.299858&lt;/D&gt;&lt;D xsi:type="xsd:double"&gt;7.965374&lt;/D&gt;&lt;D xsi:type="xsd:double"&gt;4.570973&lt;/D&gt;&lt;D xsi:type="xsd:double"&gt;-11.34398&lt;/D&gt;&lt;D xsi:type="xsd:double"&gt;23.167027&lt;/D&gt;&lt;D xsi:type="xsd:double"&gt;-3.4166932&lt;/D&gt;&lt;D xsi:type="xsd:double"&gt;-10.867977&lt;/D&gt;&lt;D xsi:type="xsd:double"&gt;-6.628484&lt;/D&gt;&lt;D xsi:type="xsd:double"&gt;-1.0517061&lt;/D&gt;&lt;D xsi:type="xsd:double"&gt;14.938604&lt;/D&gt;&lt;D xsi:type="xsd:double"&gt;1.6607285&lt;/D&gt;&lt;D xsi:type="xsd:double"&gt;-3.0338347&lt;/D&gt;&lt;D xsi:type="xsd:double"&gt;4.8134685&lt;/D&gt;&lt;D xsi:type="xsd:double"&gt;-4.7837734&lt;/D&gt;&lt;D xsi:type="xsd:double"&gt;6.511259&lt;/D&gt;&lt;D xsi:type="xsd:double"&gt;1.996398&lt;/D&gt;&lt;D xsi:type="xsd:double"&gt;3.4792423&lt;/D&gt;&lt;D xsi:type="xsd:double"&gt;-8.966017&lt;/D&gt;&lt;D xsi:type="xsd:double"&gt;-25.933283&lt;/D&gt;&lt;D xsi:type="xsd:double"&gt;3.5924911&lt;/D&gt;&lt;D xsi:type="xsd:double"&gt;18.426502&lt;/D&gt;&lt;D xsi:type="xsd:double"&gt;3.2255054&lt;/D&gt;&lt;D xsi:type="xsd:double"&gt;-7.885754&lt;/D&gt;&lt;D xsi:type="xsd:double"&gt;-8.884775&lt;/D&gt;&lt;D xsi:type="xsd:double"&gt;0.3047228&lt;/D&gt;&lt;D xsi:type="xsd:double"&gt;-7.2405099999999996&lt;/D&gt;&lt;D xsi:type="xsd:double"&gt;26.69214&lt;/D&gt;&lt;D xsi:type="xsd:double"&gt;14.548779&lt;/D&gt;&lt;D xsi:type="xsd:double"&gt;8.377361&lt;/D&gt;&lt;D xsi:type="xsd:double"&gt;-4.1086316&lt;/D&gt;&lt;D xsi:type="xsd:double"&gt;-13.652867&lt;/D&gt;&lt;D xsi:type="xsd:double"&gt;-0.9672046&lt;/D&gt;&lt;D xsi:type="xsd:double"&gt;-3.9490402&lt;/D&gt;&lt;D xsi:type="xsd:double"&gt;-2.4887323&lt;/D&gt;&lt;D xsi:type="xsd:double"&gt;5.135393&lt;/D&gt;&lt;D xsi:type="xsd:double"&gt;6.2610984&lt;/D&gt;&lt;D xsi:type="xsd:double"&gt;-10.656082&lt;/D&gt;&lt;D xsi:type="xsd:double"&gt;2.2450924&lt;/D&gt;&lt;D xsi:type="xsd:double"&gt;-14.592868&lt;/D&gt;&lt;D xsi:type="xsd:double"&gt;7.5482845&lt;/D&gt;&lt;D xsi:type="xsd:double"&gt;-3.3016503&lt;/D&gt;&lt;D xsi:type="xsd:double"&gt;-1.9141257&lt;/D&gt;&lt;D xsi:type="xsd:double"&gt;10.495794&lt;/D&gt;&lt;D xsi:type="xsd:double"&gt;5.393791&lt;/D&gt;&lt;D xsi:type="xsd:double"&gt;-2.0380497&lt;/D&gt;&lt;D xsi:type="xsd:double"&gt;-8.477521&lt;/D&gt;&lt;D xsi:type="xsd:double"&gt;2.649355&lt;/D&gt;&lt;D xsi:type="xsd:double"&gt;15.840077&lt;/D&gt;&lt;D xsi:type="xsd:double"&gt;5.460906&lt;/D&gt;&lt;D xsi:type="xsd:double"&gt;15.161562&lt;/D&gt;&lt;D xsi:type="xsd:double"&gt;20.93525&lt;/D&gt;&lt;D xsi:type="xsd:double"&gt;12.874424&lt;/D&gt;&lt;D xsi:type="xsd:double"&gt;-10.063559&lt;/D&gt;&lt;D xsi:type="xsd:double"&gt;3.8574815&lt;/D&gt;&lt;D xsi:type="xsd:double"&gt;-7.0031223&lt;/D&gt;&lt;D xsi:type="xsd:double"&gt;-8.262194&lt;/D&gt;&lt;D xsi:type="xsd:double"&gt;5.8823586&lt;/D&gt;&lt;D xsi:type="xsd:double"&gt;-5.1822243&lt;/D&gt;&lt;D xsi:type="xsd:double"&gt;15.706455&lt;/D&gt;&lt;D xsi:type="xsd:double"&gt;13.011265&lt;/D&gt;&lt;D xsi:type="xsd:double"&gt;3.7765503&lt;/D&gt;&lt;D xsi:type="xsd:double"&gt;-12.079853&lt;/D&gt;&lt;D xsi:type="xsd:double"&gt;2.5582075&lt;/D&gt;&lt;D xsi:type="xsd:double"&gt;-10.38292&lt;/D&gt;&lt;D xsi:type="xsd:double"&gt;13.527179&lt;/D&gt;&lt;D xsi:type="xsd:double"&gt;3.0902028&lt;/D&gt;&lt;D xsi:type="xsd:double"&gt;-2.2954345&lt;/D&gt;&lt;D xsi:type="xsd:double"&gt;14.704251&lt;/D&gt;&lt;D xsi:type="xsd:double"&gt;3.3734918&lt;/D&gt;&lt;D xsi:type="xsd:double"&gt;0.6241679&lt;/D&gt;&lt;D xsi:type="xsd:double"&gt;-4.6904325&lt;/D&gt;&lt;D xsi:type="xsd:double"&gt;-7.1358204&lt;/D&gt;&lt;D xsi:type="xsd:double"&gt;-10.704827&lt;/D&gt;&lt;/FQL&gt;&lt;FQL&gt;&lt;Q&gt;EPHE^FMA_DIV_YLD(NTMA,-10AY,0,AM,"PORTAGG","MEANR")&lt;/Q&gt;&lt;R&gt;121&lt;/R&gt;&lt;C&gt;1&lt;/C&gt;&lt;D xsi:type="xsd:double"&gt;2.21399526393493&lt;/D&gt;&lt;D xsi:type="xsd:double"&gt;2.17093067467173&lt;/D&gt;&lt;D xsi:type="xsd:double"&gt;2.11477193430972&lt;/D&gt;&lt;D xsi:type="xsd:double"&gt;2.15059004096773&lt;/D&gt;&lt;D xsi:type="xsd:double"&gt;2.07190913258412&lt;/D&gt;&lt;D xsi:type="xsd:double"&gt;1.92832346725935&lt;/D&gt;&lt;D xsi:type="xsd:double"&gt;1.86848574331595&lt;/D&gt;&lt;D xsi:type="xsd:double"&gt;1.93719514110332&lt;/D&gt;&lt;D xsi:type="xsd:double"&gt;1.99764583210093&lt;/D&gt;&lt;D xsi:type="xsd:double"&gt;1.90756656094583&lt;/D&gt;&lt;D xsi:type="xsd:double"&gt;1.90147355441048&lt;/D&gt;&lt;D xsi:type="xsd:double"&gt;2.04566443918171&lt;/D&gt;&lt;D xsi:type="xsd:double"&gt;2.09852916372992&lt;/D&gt;&lt;D xsi:type="xsd:double"&gt;1.95935756526721&lt;/D&gt;&lt;D xsi:type="xsd:double"&gt;1.94631658850617&lt;/D&gt;&lt;D xsi:type="xsd:double"&gt;1.95130837771833&lt;/D&gt;&lt;D xsi:type="xsd:double"&gt;2.06986352626845&lt;/D&gt;&lt;D xsi:type="xsd:double"&gt;1.94819613957087&lt;/D&gt;&lt;D xsi:type="xsd:double"&gt;1.78233244483155&lt;/D&gt;&lt;D xsi:type="xsd:double"&gt;1.85944790843745&lt;/D&gt;&lt;D xsi:type="xsd:double"&gt;1.70259383973435&lt;/D&gt;&lt;D xsi:type="xsd:double"&gt;1.66614110030201&lt;/D&gt;&lt;D xsi:type="xsd:double"&gt;1.63637639723644&lt;/D&gt;&lt;D xsi:type="xsd:double"&gt;1.63567887555133&lt;/D&gt;&lt;D xsi:type="xsd:double"&gt;1.65186849225244&lt;/D&gt;&lt;D xsi:type="xsd:double"&gt;1.73719975986212&lt;/D&gt;&lt;D xsi:type="xsd:double"&gt;1.75601660160834&lt;/D&gt;&lt;D xsi:type="xsd:double"&gt;1.75573356625908&lt;/D&gt;&lt;D xsi:type="xsd:double"&gt;1.65595234939009&lt;/D&gt;&lt;D xsi:type="xsd:double"&gt;1.64121672336929&lt;/D&gt;&lt;D xsi:type="xsd:double"&gt;1.65977395828322&lt;/D&gt;&lt;D xsi:type="xsd:double"&gt;1.58845155307549&lt;/D&gt;&lt;D xsi:type="xsd:double"&gt;1.5285293103591&lt;/D&gt;&lt;D xsi:type="xsd:double"&gt;1.56484487324527&lt;/D&gt;&lt;D xsi:type="xsd:double"&gt;1.58507623284757&lt;/D&gt;&lt;D xsi:type="xsd:double"&gt;1.56751816200129&lt;/D&gt;&lt;D xsi:type="xsd:double"&gt;1.45652167629649&lt;/D&gt;&lt;D xsi:type="xsd:double"&gt;1.46076153512265&lt;/D&gt;&lt;D xsi:type="xsd:double"&gt;1.62110670257692&lt;/D&gt;&lt;D xsi:type="xsd:double"&gt;1.52131345460002&lt;/D&gt;&lt;D xsi:type="xsd:double"&gt;1.51257421273406&lt;/D&gt;&lt;D xsi:type="xsd:double"&gt;1.56631926436469&lt;/D&gt;&lt;D xsi:type="xsd:double"&gt;1.6521410118237&lt;/D&gt;&lt;D xsi:type="xsd:double"&gt;1.77475722181258&lt;/D&gt;&lt;D xsi:type="xsd:double"&gt;1.74957582356071&lt;/D&gt;&lt;D xsi:type="xsd:double"&gt;1.8415139236627&lt;/D&gt;&lt;D xsi:type="xsd:double"&gt;1.70961836792328&lt;/D&gt;&lt;D xsi:type="xsd:double"&gt;1.69607528657955&lt;/D&gt;&lt;D xsi:type="xsd:double"&gt;1.86474574918473&lt;/D&gt;&lt;D xsi:type="xsd:double"&gt;1.90589676575849&lt;/D&gt;&lt;D xsi:type="xsd:double"&gt;1.78903964964916&lt;/D&gt;&lt;D xsi:type="xsd:double"&gt;1.73352685527573&lt;/D&gt;&lt;D xsi:type="xsd:double"&gt;1.63928647802988&lt;/D&gt;&lt;D xsi:type="xsd:double"&gt;1.77135307714073&lt;/D&gt;&lt;D xsi:type="xsd:double"&gt;1.7241536597201&lt;/D&gt;&lt;D xsi:type="xsd:double"&gt;1.69951191397854&lt;/D&gt;&lt;D xsi:type="xsd:double"&gt;1.73589129241006&lt;/D&gt;&lt;D xsi:type="xsd:double"&gt;1.71555349005906&lt;/D&gt;&lt;D xsi:type="xsd:double"&gt;1.75541256802855&lt;/D&gt;&lt;D xsi:type="xsd:double"&gt;1.86327974887198&lt;/D&gt;&lt;D xsi:type="xsd:double"&gt;1.95247379306777&lt;/D&gt;&lt;D xsi:type="xsd:double"&gt;1.84900288897668&lt;/D&gt;&lt;D xsi:type="xsd:double"&gt;1.90383734981908&lt;/D&gt;&lt;D xsi:type="xsd:double"&gt;1.84460885370931&lt;/D&gt;&lt;D xsi:type="xsd:double"&gt;1.9546921454952&lt;/D&gt;&lt;D xsi:type="xsd:double"&gt;2.06540374860207&lt;/D&gt;&lt;D xsi:type="xsd:double"&gt;2.67155429186713&lt;/D&gt;&lt;D xsi:type="xsd:double"&gt;2.42148823782193&lt;/D&gt;&lt;D xsi:type="xsd:double"&gt;2.14309904708606&lt;/D&gt;&lt;D xsi:type="xsd:double"&gt;2.03031434545253&lt;/D&gt;&lt;D xsi:type="xsd:double"&gt;2.24964018920918&lt;/D&gt;&lt;D xsi:type="xsd:double"&gt;2.15147225978922&lt;/D&gt;&lt;D xsi:type="xsd:double"&gt;1.97879528329454&lt;/D&gt;&lt;D xsi:type="xsd:double"&gt;1.81313435856454&lt;/D&gt;&lt;D xsi:type="xsd:double"&gt;1.68640220160286&lt;/D&gt;&lt;D xsi:type="xsd:double"&gt;1.70786569461445&lt;/D&gt;&lt;D xsi:type="xsd:double"&gt;1.79163564734795&lt;/D&gt;&lt;D xsi:type="xsd:double"&gt;1.74418466934659&lt;/D&gt;&lt;D xsi:type="xsd:double"&gt;1.91976174051003&lt;/D&gt;&lt;D xsi:type="xsd:double"&gt;2.01925170882425&lt;/D&gt;&lt;D xsi:type="xsd:double"&gt;1.88462736378541&lt;/D&gt;&lt;D xsi:type="xsd:double"&gt;1.89421709752783&lt;/D&gt;&lt;D xsi:type="xsd:double"&gt;2.0168339794987&lt;/D&gt;&lt;D xsi:type="xsd:double"&gt;1.93536311896943&lt;/D&gt;&lt;D xsi:type="xsd:double"&gt;1.90452441519816&lt;/D&gt;&lt;D xsi:type="xsd:double"&gt;1.81191263419311&lt;/D&gt;&lt;D xsi:type="xsd:double"&gt;1.81566526186652&lt;/D&gt;&lt;D xsi:type="xsd:double"&gt;1.81103643407739&lt;/D&gt;&lt;D xsi:type="xsd:double"&gt;1.81686389330105&lt;/D&gt;&lt;D xsi:type="xsd:double"&gt;1.87423810417665&lt;/D&gt;&lt;D xsi:type="xsd:double"&gt;1.95396543287277&lt;/D&gt;&lt;D xsi:type="xsd:double"&gt;2.21000387194628&lt;/D&gt;&lt;D xsi:type="xsd:double"&gt;2.20278922234834&lt;/D&gt;&lt;D xsi:type="xsd:double"&gt;2.46885927693535&lt;/D&gt;&lt;D xsi:type="xsd:double"&gt;2.38985356829911&lt;/D&gt;&lt;D xsi:type="xsd:double"&gt;2.31498247652833&lt;/D&gt;&lt;D xsi:type="xsd:double"&gt;2.76550842062166&lt;/D&gt;&lt;D xsi:type="xsd:double"&gt;2.55576712754167&lt;/D&gt;&lt;D xsi:type="xsd:double"&gt;2.41283175848729&lt;/D&gt;&lt;D xsi:type="xsd:double"&gt;2.34738665324876&lt;/D&gt;&lt;D xsi:type="xsd:double"&gt;2.28287605971831&lt;/D&gt;&lt;D xsi:type="xsd:double"&gt;2.45333767061607&lt;/D&gt;&lt;D xsi:type="xsd:double"&gt;2.73284594068134&lt;/D&gt;&lt;D xsi:type="xsd:double"&gt;2.71674588094207&lt;/D&gt;&lt;D xsi:type="xsd:double"&gt;2.95702785504246&lt;/D&gt;&lt;D xsi:type="xsd:double"&gt;2.93789832476895&lt;/D&gt;&lt;D xsi:type="xsd:double"&gt;2.95796428072699&lt;/D&gt;&lt;D xsi:type="xsd:double"&gt;2.96417986357706&lt;/D&gt;&lt;D xsi:type="xsd:double"&gt;2.82187136238578&lt;/D&gt;&lt;D xsi:type="xsd:double"&gt;3.11448234063936&lt;/D&gt;&lt;D xsi:type="xsd:double"&gt;3.19625173046947&lt;/D&gt;&lt;D xsi:type="xsd:double"&gt;3.17600689388619&lt;/D&gt;&lt;D xsi:type="xsd:double"&gt;2.84826095070943&lt;/D&gt;&lt;D xsi:type="xsd:double"&gt;2.72924476088753&lt;/D&gt;&lt;D xsi:type="xsd:double"&gt;2.75181623991681&lt;/D&gt;&lt;D xsi:type="xsd:double"&gt;2.91013154146063&lt;/D&gt;&lt;D xsi:type="xsd:double"&gt;3.28930676388805&lt;/D&gt;&lt;D xsi:type="xsd:double"&gt;3.36664874222475&lt;/D&gt;&lt;D xsi:type="xsd:double"&gt;3.31052114099147&lt;/D&gt;&lt;D xsi:type="xsd:double"&gt;3.25896121904902&lt;/D&gt;&lt;D xsi:type="xsd:double"&gt;3.10623063304456&lt;/D&gt;&lt;/FQL&gt;&lt;FQL&gt;&lt;Q&gt;CPALM-FDS^FG_PRICE_CHANGE(0,-6AM)&lt;/Q&gt;&lt;R&gt;1&lt;/R&gt;&lt;C&gt;1&lt;/C&gt;&lt;D xsi:type="xsd:double"&gt;-6.81371478488753&lt;/D&gt;&lt;/FQL&gt;&lt;FQL&gt;&lt;Q&gt;KSA^FG_PRICE_MAVG(0,,,,200)&lt;/Q&gt;&lt;R&gt;1&lt;/R&gt;&lt;C&gt;1&lt;/C&gt;&lt;D xsi:type="xsd:double"&gt;42.46925&lt;/D&gt;&lt;/FQL&gt;&lt;FQL&gt;&lt;Q&gt;INDA^FG_PRICE(0)&lt;/Q&gt;&lt;R&gt;1&lt;/R&gt;&lt;C&gt;1&lt;/C&gt;&lt;D xsi:type="xsd:double"&gt;57.33&lt;/D&gt;&lt;/FQL&gt;&lt;FQL&gt;&lt;Q&gt;VNM^FG_TOTAL_RETURNC(0,-12AM)&lt;/Q&gt;&lt;R&gt;1&lt;/R&gt;&lt;C&gt;1&lt;/C&gt;&lt;D xsi:type="xsd:double"&gt;2.2548318&lt;/D&gt;&lt;/FQL&gt;&lt;FQL&gt;&lt;Q&gt;EPHE^FG_TOTAL_RETURNC(0,-1AM)&lt;/Q&gt;&lt;R&gt;1&lt;/R&gt;&lt;C&gt;1&lt;/C&gt;&lt;D xsi:type="xsd:double"&gt;8.4074135&lt;/D&gt;&lt;/FQL&gt;&lt;FQL&gt;&lt;Q&gt;URTH^FMA_PCT_ABOVE_MAVG(200,0,,,,"PORTAGG")&lt;/Q&gt;&lt;R&gt;1&lt;/R&gt;&lt;C&gt;1&lt;/C&gt;&lt;D xsi:type="xsd:double"&gt;70.1492537313433&lt;/D&gt;&lt;/FQL&gt;&lt;FQL&gt;&lt;Q&gt;UAE^FMA_COS_UP("EPS","1M",+1,NOW,,,"PORTAGG","MEANR")&lt;/Q&gt;&lt;R&gt;1&lt;/R&gt;&lt;C&gt;1&lt;/C&gt;&lt;D xsi:type="xsd:double"&gt;6&lt;/D&gt;&lt;/FQL&gt;&lt;FQL&gt;&lt;Q&gt;EWT^SIZE(FG_CONSTITUENTS)&lt;/Q&gt;&lt;R&gt;1&lt;/R&gt;&lt;C&gt;1&lt;/C&gt;&lt;D xsi:type="xsd:long"&gt;89&lt;/D&gt;&lt;/FQL&gt;&lt;FQL&gt;&lt;Q&gt;REFEUREFI-FDS^(SUBARRAY(NOT_NA(NO_REPEAT_F(FG_YIELD(NOW,-10AY,D))),0,1)-SUBARRAY(NOT_NA(NO_REPEAT_F(FG_YIELD(NOW,-10AY,D))),1,1))*100&lt;/Q&gt;&lt;R&gt;1&lt;/R&gt;&lt;C&gt;1&lt;/C&gt;&lt;D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xsi:type="xsd:double"&gt;-60&lt;/D&gt;&lt;/FQL&gt;&lt;FQL&gt;&lt;Q&gt;TRYZA10Y-FDS^PCTCHG(FG_YIELD(0,,,,"YTM"),FG_YIELD(-3AM,,,,"YTM"))&lt;/Q&gt;&lt;R&gt;1&lt;/R&gt;&lt;C&gt;1&lt;/C&gt;&lt;D xsi:type="xsd:double"&gt;-6.876451&lt;/D&gt;&lt;/FQL&gt;&lt;FQL&gt;&lt;Q&gt;VNM^FMA_EVAL_EBITDA(NTMA,0,,,"PORTAGG","MEANR")&lt;/Q&gt;&lt;R&gt;1&lt;/R&gt;&lt;C&gt;1&lt;/C&gt;&lt;D xsi:type="xsd:double"&gt;10.2841074242683&lt;/D&gt;&lt;/FQL&gt;&lt;FQL&gt;&lt;Q&gt;EZA^FMA_EVAL_EBIT(LTMA,NOW,NOW,M,"PORTAGG","MEANR")&lt;/Q&gt;&lt;R&gt;1&lt;/R&gt;&lt;C&gt;1&lt;/C&gt;&lt;D xsi:type="xsd:double"&gt;13.2579944207656&lt;/D&gt;&lt;/FQL&gt;&lt;FQL&gt;&lt;Q&gt;EWT^FMA_EVAL_EBIT(LTMA,NOW,NOW,M,"PORTAGG","MEANR")&lt;/Q&gt;&lt;R&gt;1&lt;/R&gt;&lt;C&gt;1&lt;/C&gt;&lt;D xsi:type="xsd:double"&gt;18.162340443323&lt;/D&gt;&lt;/FQL&gt;&lt;FQL&gt;&lt;Q&gt;CNYA^JULIAN(FMA_DIV_YLD(NTMA,NOW,NOW,M,"PORTAGG","MEANR").DATES)&lt;/Q&gt;&lt;R&gt;1&lt;/R&gt;&lt;C&gt;1&lt;/C&gt;&lt;D xsi:type="xsd:long"&gt;45565&lt;/D&gt;&lt;/FQL&gt;&lt;FQL&gt;&lt;Q&gt;QAT^FMA_ROE(NTMA,-20AY,NOW,FY,"PORTAGG","MEANR")&lt;/Q&gt;&lt;R&gt;20&lt;/R&gt;&lt;C&gt;1&lt;/C&gt;&lt;D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xsi:type="xsd:double"&gt;12.1192289718939&lt;/D&gt;&lt;/FQL&gt;&lt;FQL&gt;&lt;Q&gt;USDTRY^FG_PRICE_CHANGE(0,-1AY)&lt;/Q&gt;&lt;R&gt;1&lt;/R&gt;&lt;C&gt;1&lt;/C&gt;&lt;D xsi:type="xsd:double"&gt;24.25978&lt;/D&gt;&lt;/FQL&gt;&lt;FQL&gt;&lt;Q&gt;USDPHP^STD(FG_PRICE_CHANGE(0,-3AY,M))&lt;/Q&gt;&lt;R&gt;1&lt;/R&gt;&lt;C&gt;1&lt;/C&gt;&lt;D xsi:type="xsd:double"&gt;1.83390831543572&lt;/D&gt;&lt;/FQL&gt;&lt;FQL&gt;&lt;Q&gt;EWZ^FMA_PE(LTMA,-10AY,0,AM,"PORTAGG","MEANR")&lt;/Q&gt;&lt;R&gt;121&lt;/R&gt;&lt;C&gt;1&lt;/C&gt;&lt;D xsi:type="xsd:double"&gt;12.3184894460862&lt;/D&gt;&lt;D xsi:type="xsd:double"&gt;12.5633503081672&lt;/D&gt;&lt;D xsi:type="xsd:double"&gt;12.2742381042348&lt;/D&gt;&lt;D xsi:type="xsd:double"&gt;12.031497452811&lt;/D&gt;&lt;D xsi:type="xsd:double"&gt;12.2847844986544&lt;/D&gt;&lt;D xsi:type="xsd:double"&gt;12.8996648784045&lt;/D&gt;&lt;D xsi:type="xsd:double"&gt;13.1851384600131&lt;/D&gt;&lt;D xsi:type="xsd:double"&gt;13.836742888308&lt;/D&gt;&lt;D xsi:type="xsd:double"&gt;13.7624140524971&lt;/D&gt;&lt;D xsi:type="xsd:double"&gt;13.7011480595632&lt;/D&gt;&lt;D xsi:type="xsd:double"&gt;13.2854839104807&lt;/D&gt;&lt;D xsi:type="xsd:double"&gt;12.8336633071874&lt;/D&gt;&lt;D xsi:type="xsd:double"&gt;12.5198338251554&lt;/D&gt;&lt;D xsi:type="xsd:double"&gt;12.6514740057333&lt;/D&gt;&lt;D xsi:type="xsd:double"&gt;12.7788126964788&lt;/D&gt;&lt;D xsi:type="xsd:double"&gt;12.0453533539235&lt;/D&gt;&lt;D xsi:type="xsd:double"&gt;11.2262349653621&lt;/D&gt;&lt;D xsi:type="xsd:double"&gt;12.8413704314606&lt;/D&gt;&lt;D xsi:type="xsd:double"&gt;13.1818081597659&lt;/D&gt;&lt;D xsi:type="xsd:double"&gt;13.0894481881622&lt;/D&gt;&lt;D xsi:type="xsd:double"&gt;13.0786851204858&lt;/D&gt;&lt;D xsi:type="xsd:double"&gt;13.3009299606477&lt;/D&gt;&lt;D xsi:type="xsd:double"&gt;14.036771398537&lt;/D&gt;&lt;D xsi:type="xsd:double"&gt;14.671091085014&lt;/D&gt;&lt;D xsi:type="xsd:double"&gt;14.6225576416822&lt;/D&gt;&lt;D xsi:type="xsd:double"&gt;14.8044770428578&lt;/D&gt;&lt;D xsi:type="xsd:double"&gt;14.7479196852206&lt;/D&gt;&lt;D xsi:type="xsd:double"&gt;15.1425774537093&lt;/D&gt;&lt;D xsi:type="xsd:double"&gt;15.5842227139862&lt;/D&gt;&lt;D xsi:type="xsd:double"&gt;16.8446167216415&lt;/D&gt;&lt;D xsi:type="xsd:double"&gt;16.4084471006866&lt;/D&gt;&lt;D xsi:type="xsd:double"&gt;16.0588355200116&lt;/D&gt;&lt;D xsi:type="xsd:double"&gt;15.3939405455762&lt;/D&gt;&lt;D xsi:type="xsd:double"&gt;15.0244999108373&lt;/D&gt;&lt;D xsi:type="xsd:double"&gt;15.2606564322599&lt;/D&gt;&lt;D xsi:type="xsd:double"&gt;15.3933543763867&lt;/D&gt;&lt;D xsi:type="xsd:double"&gt;15.7965414110695&lt;/D&gt;&lt;D xsi:type="xsd:double"&gt;14.8811786088286&lt;/D&gt;&lt;D xsi:type="xsd:double"&gt;14.4071421002354&lt;/D&gt;&lt;D xsi:type="xsd:double"&gt;15.1391243106051&lt;/D&gt;&lt;D xsi:type="xsd:double"&gt;16.2829515374467&lt;/D&gt;&lt;D xsi:type="xsd:double"&gt;16.5689358601382&lt;/D&gt;&lt;D xsi:type="xsd:double"&gt;16.1704557552791&lt;/D&gt;&lt;D xsi:type="xsd:double"&gt;15.7108943829259&lt;/D&gt;&lt;D xsi:type="xsd:double"&gt;15.0291598451963&lt;/D&gt;&lt;D xsi:type="xsd:double"&gt;14.2364796447885&lt;/D&gt;&lt;D xsi:type="xsd:double"&gt;14.4267094987633&lt;/D&gt;&lt;D xsi:type="xsd:double"&gt;13.5027572146126&lt;/D&gt;&lt;D xsi:type="xsd:double"&gt;13.7151690770317&lt;/D&gt;&lt;D xsi:type="xsd:double"&gt;14.1022507921051&lt;/D&gt;&lt;D xsi:type="xsd:double"&gt;14.2592101636757&lt;/D&gt;&lt;D xsi:type="xsd:double"&gt;14.2349992337052&lt;/D&gt;&lt;D xsi:type="xsd:double"&gt;15.2109929118474&lt;/D&gt;&lt;D xsi:type="xsd:double"&gt;14.782327171824&lt;/D&gt;&lt;D xsi:type="xsd:double"&gt;14.4387682676403&lt;/D&gt;&lt;D xsi:type="xsd:double"&gt;14.1308808424983&lt;/D&gt;&lt;D xsi:type="xsd:double"&gt;14.1118993472486&lt;/D&gt;&lt;D xsi:type="xsd:double"&gt;14.2793926796589&lt;/D&gt;&lt;D xsi:type="xsd:double"&gt;14.5140183349097&lt;/D&gt;&lt;D xsi:type="xsd:double"&gt;14.0377996635879&lt;/D&gt;&lt;D xsi:type="xsd:double"&gt;14.0866365715468&lt;/D&gt;&lt;D xsi:type="xsd:double"&gt;15.6574799493253&lt;/D&gt;&lt;D xsi:type="xsd:double"&gt;15.4298136070512&lt;/D&gt;&lt;D xsi:type="xsd:double"&gt;17.5323858738618&lt;/D&gt;&lt;D xsi:type="xsd:double"&gt;16.9476019674847&lt;/D&gt;&lt;D xsi:type="xsd:double"&gt;17.0626646569438&lt;/D&gt;&lt;D xsi:type="xsd:double"&gt;16.0737324789021&lt;/D&gt;&lt;D xsi:type="xsd:double"&gt;16.8833898352521&lt;/D&gt;&lt;D xsi:type="xsd:double"&gt;19.190738495866&lt;/D&gt;&lt;D xsi:type="xsd:double"&gt;29.2238409261314&lt;/D&gt;&lt;D xsi:type="xsd:double"&gt;32.0175353429193&lt;/D&gt;&lt;D xsi:type="xsd:double"&gt;35.4417291658772&lt;/D&gt;&lt;D xsi:type="xsd:double"&gt;28.4573023281984&lt;/D&gt;&lt;D xsi:type="xsd:double"&gt;28.0754741150622&lt;/D&gt;&lt;D xsi:type="xsd:double"&gt;32.7455657407677&lt;/D&gt;&lt;D xsi:type="xsd:double"&gt;36.739410009551&lt;/D&gt;&lt;D xsi:type="xsd:double"&gt;29.3180479802548&lt;/D&gt;&lt;D xsi:type="xsd:double"&gt;20.6886559323689&lt;/D&gt;&lt;D xsi:type="xsd:double"&gt;19.4733968010465&lt;/D&gt;&lt;D xsi:type="xsd:double"&gt;18.1135936603951&lt;/D&gt;&lt;D xsi:type="xsd:double"&gt;17.229808400217&lt;/D&gt;&lt;D xsi:type="xsd:double"&gt;15.932396395975&lt;/D&gt;&lt;D xsi:type="xsd:double"&gt;14.224659345828&lt;/D&gt;&lt;D xsi:type="xsd:double"&gt;12.4619203823719&lt;/D&gt;&lt;D xsi:type="xsd:double"&gt;10.9621922760838&lt;/D&gt;&lt;D xsi:type="xsd:double"&gt;9.21550272492764&lt;/D&gt;&lt;D xsi:type="xsd:double"&gt;7.75178424438692&lt;/D&gt;&lt;D xsi:type="xsd:double"&gt;6.46961032597426&lt;/D&gt;&lt;D xsi:type="xsd:double"&gt;7.01986997340342&lt;/D&gt;&lt;D xsi:type="xsd:double"&gt;7.08581530935144&lt;/D&gt;&lt;D xsi:type="xsd:double"&gt;7.08965352306056&lt;/D&gt;&lt;D xsi:type="xsd:double"&gt;6.64692290803638&lt;/D&gt;&lt;D xsi:type="xsd:double"&gt;6.66357100618776&lt;/D&gt;&lt;D xsi:type="xsd:double"&gt;6.19405403642311&lt;/D&gt;&lt;D xsi:type="xsd:double"&gt;6.2173593796981&lt;/D&gt;&lt;D xsi:type="xsd:double"&gt;6.17326710754834&lt;/D&gt;&lt;D xsi:type="xsd:double"&gt;6.28692680765171&lt;/D&gt;&lt;D xsi:type="xsd:double"&gt;6.28457109182722&lt;/D&gt;&lt;D xsi:type="xsd:double"&gt;5.88026461231752&lt;/D&gt;&lt;D xsi:type="xsd:double"&gt;5.41147499030955&lt;/D&gt;&lt;D xsi:type="xsd:double"&gt;5.78959417544539&lt;/D&gt;&lt;D xsi:type="xsd:double"&gt;5.54231636953721&lt;/D&gt;&lt;D xsi:type="xsd:double"&gt;5.6116997887581&lt;/D&gt;&lt;D xsi:type="xsd:double"&gt;5.73680584328512&lt;/D&gt;&lt;D xsi:type="xsd:double"&gt;6.20584190414228&lt;/D&gt;&lt;D xsi:type="xsd:double"&gt;6.82993270260372&lt;/D&gt;&lt;D xsi:type="xsd:double"&gt;7.10678356256432&lt;/D&gt;&lt;D xsi:type="xsd:double"&gt;7.19586957542147&lt;/D&gt;&lt;D xsi:type="xsd:double"&gt;7.16598141142233&lt;/D&gt;&lt;D xsi:type="xsd:double"&gt;7.44649714483363&lt;/D&gt;&lt;D xsi:type="xsd:double"&gt;8.18544894675724&lt;/D&gt;&lt;D xsi:type="xsd:double"&gt;8.7218449383525&lt;/D&gt;&lt;D xsi:type="xsd:double"&gt;8.11470799605992&lt;/D&gt;&lt;D xsi:type="xsd:double"&gt;8.46092899191681&lt;/D&gt;&lt;D xsi:type="xsd:double"&gt;8.33736828046266&lt;/D&gt;&lt;D xsi:type="xsd:double"&gt;8.28806137872274&lt;/D&gt;&lt;D xsi:type="xsd:double"&gt;7.99716790138677&lt;/D&gt;&lt;D xsi:type="xsd:double"&gt;7.98939128660433&lt;/D&gt;&lt;D xsi:type="xsd:double"&gt;7.90537099641867&lt;/D&gt;&lt;D xsi:type="xsd:double"&gt;9.14048967635557&lt;/D&gt;&lt;D xsi:type="xsd:double"&gt;9.03380866711586&lt;/D&gt;&lt;/FQL&gt;&lt;FQL&gt;&lt;Q&gt;PLATI-FDS^FG_PRICE(0)&lt;/Q&gt;&lt;R&gt;1&lt;/R&gt;&lt;C&gt;1&lt;/C&gt;&lt;D xsi:type="xsd:double"&gt;990&lt;/D&gt;&lt;/FQL&gt;&lt;FQL&gt;&lt;Q&gt;EZA^FG_TOTAL_RETURNC(0,-6AM)&lt;/Q&gt;&lt;R&gt;1&lt;/R&gt;&lt;C&gt;1&lt;/C&gt;&lt;D xsi:type="xsd:double"&gt;27.56486&lt;/D&gt;&lt;/FQL&gt;&lt;FQL&gt;&lt;Q&gt;EWM^FG_TOTAL_RETURNC(0,-3AM)&lt;/Q&gt;&lt;R&gt;1&lt;/R&gt;&lt;C&gt;1&lt;/C&gt;&lt;D xsi:type="xsd:double"&gt;14.385355&lt;/D&gt;&lt;/FQL&gt;&lt;FQL&gt;&lt;Q&gt;ECH^FG_TOTAL_RETURNC(0,-3AM)&lt;/Q&gt;&lt;R&gt;1&lt;/R&gt;&lt;C&gt;1&lt;/C&gt;&lt;D xsi:type="xsd:double"&gt;0.45907497&lt;/D&gt;&lt;/FQL&gt;&lt;FQL&gt;&lt;Q&gt;EZA^FMA_COS_UP("EPS","1M",+1,NOW,,,"PORTAGG","MEANR")&lt;/Q&gt;&lt;R&gt;1&lt;/R&gt;&lt;C&gt;1&lt;/C&gt;&lt;D xsi:type="xsd:double"&gt;9&lt;/D&gt;&lt;/FQL&gt;&lt;FQL&gt;&lt;Q&gt;GREK^FMA_RBICS_REV_CURRENT(30, LOC, "PORTAGG")&lt;/Q&gt;&lt;R&gt;1&lt;/R&gt;&lt;C&gt;1&lt;/C&gt;&lt;D xsi:type="xsd:double"&gt;42.4590108568551&lt;/D&gt;&lt;/FQL&gt;&lt;FQL&gt;&lt;Q&gt;CC_IN^IMF_IFS_RCPI_Q(0)&lt;/Q&gt;&lt;R&gt;0&lt;/R&gt;&lt;C&gt;0&lt;/C&gt;&lt;/FQL&gt;&lt;FQL&gt;&lt;Q&gt;EWT^JULIAN(FMA_DIV_YLD(NTMA,NOW,NOW,M,"PORTAGG","MEANR").DATES)&lt;/Q&gt;&lt;R&gt;1&lt;/R&gt;&lt;C&gt;1&lt;/C&gt;&lt;D xsi:type="xsd:long"&gt;45565&lt;/D&gt;&lt;/FQL&gt;&lt;FQL&gt;&lt;Q&gt;TRYQA10Y-FDS^PCTCHG(FG_YIELD(0,,,,"YTM"),FG_YIELD(-3AM,,,,"YTM"))&lt;/Q&gt;&lt;R&gt;0&lt;/R&gt;&lt;C&gt;0&lt;/C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xsi:type="xsd:double"&gt;11.358896&lt;/D&gt;&lt;/FQL&gt;&lt;FQL&gt;&lt;Q&gt;USDKRW^STD(FG_PRICE_CHANGE(0,-1AY,AM))&lt;/Q&gt;&lt;R&gt;1&lt;/R&gt;&lt;C&gt;1&lt;/C&gt;&lt;D xsi:type="xsd:double"&gt;1.51415244967046&lt;/D&gt;&lt;/FQL&gt;&lt;FQL&gt;&lt;Q&gt;USDPHP^FG_PRICE_CHANGE(0,-1AY)&lt;/Q&gt;&lt;R&gt;1&lt;/R&gt;&lt;C&gt;1&lt;/C&gt;&lt;D xsi:type="xsd:double"&gt;-0.7130861&lt;/D&gt;&lt;/FQL&gt;&lt;FQL&gt;&lt;Q&gt;EZA^FMA_DIV_YLD(NTMA,-10AY,0,AM,"PORTAGG","MEANR")&lt;/Q&gt;&lt;R&gt;121&lt;/R&gt;&lt;C&gt;1&lt;/C&gt;&lt;D xsi:type="xsd:double"&gt;3.47937952032174&lt;/D&gt;&lt;D xsi:type="xsd:double"&gt;3.31440981972273&lt;/D&gt;&lt;D xsi:type="xsd:double"&gt;3.35533287649048&lt;/D&gt;&lt;D xsi:type="xsd:double"&gt;3.33537304380904&lt;/D&gt;&lt;D xsi:type="xsd:double"&gt;3.11073042726661&lt;/D&gt;&lt;D xsi:type="xsd:double"&gt;3.06686443084219&lt;/D&gt;&lt;D xsi:type="xsd:double"&gt;3.01691527505304&lt;/D&gt;&lt;D xsi:type="xsd:double"&gt;2.98300101177517&lt;/D&gt;&lt;D xsi:type="xsd:double"&gt;3.27187295340723&lt;/D&gt;&lt;D xsi:type="xsd:double"&gt;3.12496256124264&lt;/D&gt;&lt;D xsi:type="xsd:double"&gt;3.26545907687515&lt;/D&gt;&lt;D xsi:type="xsd:double"&gt;3.32936824633058&lt;/D&gt;&lt;D xsi:type="xsd:double"&gt;3.36213896189831&lt;/D&gt;&lt;D xsi:type="xsd:double"&gt;3.23394903974933&lt;/D&gt;&lt;D xsi:type="xsd:double"&gt;3.45426001086432&lt;/D&gt;&lt;D xsi:type="xsd:double"&gt;3.47229223948433&lt;/D&gt;&lt;D xsi:type="xsd:double"&gt;3.6433527682871&lt;/D&gt;&lt;D xsi:type="xsd:double"&gt;3.37763364436947&lt;/D&gt;&lt;D xsi:type="xsd:double"&gt;3.27210530063531&lt;/D&gt;&lt;D xsi:type="xsd:double"&gt;3.35798177471123&lt;/D&gt;&lt;D xsi:type="xsd:double"&gt;3.09353172413319&lt;/D&gt;&lt;D xsi:type="xsd:double"&gt;3.12709876186308&lt;/D&gt;&lt;D xsi:type="xsd:double"&gt;3.01287789976426&lt;/D&gt;&lt;D xsi:type="xsd:double"&gt;3.06032382993485&lt;/D&gt;&lt;D xsi:type="xsd:double"&gt;3.18475094543893&lt;/D&gt;&lt;D xsi:type="xsd:double"&gt;3.26939693659695&lt;/D&gt;&lt;D xsi:type="xsd:double"&gt;3.42970156803328&lt;/D&gt;&lt;D xsi:type="xsd:double"&gt;3.18018172642318&lt;/D&gt;&lt;D xsi:type="xsd:double"&gt;3.18588776141629&lt;/D&gt;&lt;D xsi:type="xsd:double"&gt;3.19361840433527&lt;/D&gt;&lt;D xsi:type="xsd:double"&gt;3.1977693977277&lt;/D&gt;&lt;D xsi:type="xsd:double"&gt;3.08129190704328&lt;/D&gt;&lt;D xsi:type="xsd:double"&gt;3.25694282204563&lt;/D&gt;&lt;D xsi:type="xsd:double"&gt;3.33505335689456&lt;/D&gt;&lt;D xsi:type="xsd:double"&gt;3.18119492731523&lt;/D&gt;&lt;D xsi:type="xsd:double"&gt;3.25551733498554&lt;/D&gt;&lt;D xsi:type="xsd:double"&gt;3.35449054086676&lt;/D&gt;&lt;D xsi:type="xsd:double"&gt;3.2139951401164&lt;/D&gt;&lt;D xsi:type="xsd:double"&gt;3.30669887864666&lt;/D&gt;&lt;D xsi:type="xsd:double"&gt;3.34736828027902&lt;/D&gt;&lt;D xsi:type="xsd:double"&gt;3.4111390387239&lt;/D&gt;&lt;D xsi:type="xsd:double"&gt;3.29184376885821&lt;/D&gt;&lt;D xsi:type="xsd:double"&gt;3.37419359687679&lt;/D&gt;&lt;D x</t>
        </r>
      </text>
    </comment>
    <comment ref="A17" authorId="0" shapeId="0" xr:uid="{C443CF06-1C65-4162-B615-CD000FF96712}">
      <text>
        <r>
          <rPr>
            <b/>
            <sz val="9"/>
            <color indexed="81"/>
            <rFont val="Tahoma"/>
            <charset val="1"/>
          </rPr>
          <t>si:type="xsd:double"&gt;3.35676794439064&lt;/D&gt;&lt;D xsi:type="xsd:double"&gt;3.44159247211717&lt;/D&gt;&lt;D xsi:type="xsd:double"&gt;3.52024860628124&lt;/D&gt;&lt;D xsi:type="xsd:double"&gt;3.57346282587986&lt;/D&gt;&lt;D xsi:type="xsd:double"&gt;3.53998222465528&lt;/D&gt;&lt;D xsi:type="xsd:double"&gt;3.89916924810995&lt;/D&gt;&lt;D xsi:type="xsd:double"&gt;3.97301093385788&lt;/D&gt;&lt;D xsi:type="xsd:double"&gt;3.84796225713584&lt;/D&gt;&lt;D xsi:type="xsd:double"&gt;3.87104914805128&lt;/D&gt;&lt;D xsi:type="xsd:double"&gt;3.71477568494382&lt;/D&gt;&lt;D xsi:type="xsd:double"&gt;3.91696416194726&lt;/D&gt;&lt;D xsi:type="xsd:double"&gt;3.7662769648734&lt;/D&gt;&lt;D xsi:type="xsd:double"&gt;3.62136740723711&lt;/D&gt;&lt;D xsi:type="xsd:double"&gt;3.84673541500549&lt;/D&gt;&lt;D xsi:type="xsd:double"&gt;3.81502898929516&lt;/D&gt;&lt;D xsi:type="xsd:double"&gt;3.91936990951888&lt;/D&gt;&lt;D xsi:type="xsd:double"&gt;4.09458350993292&lt;/D&gt;&lt;D xsi:type="xsd:double"&gt;4.41179220224689&lt;/D&gt;&lt;D xsi:type="xsd:double"&gt;4.21382429822486&lt;/D&gt;&lt;D xsi:type="xsd:double"&gt;3.94029284470448&lt;/D&gt;&lt;D xsi:type="xsd:double"&gt;3.69379737066582&lt;/D&gt;&lt;D xsi:type="xsd:double"&gt;3.84147703797499&lt;/D&gt;&lt;D xsi:type="xsd:double"&gt;4.36853015046225&lt;/D&gt;&lt;D xsi:type="xsd:double"&gt;5.15224764699381&lt;/D&gt;&lt;D xsi:type="xsd:double"&gt;3.52491651825796&lt;/D&gt;&lt;D xsi:type="xsd:double"&gt;3.47652434125609&lt;/D&gt;&lt;D xsi:type="xsd:double"&gt;3.46103151611399&lt;/D&gt;&lt;D xsi:type="xsd:double"&gt;3.43040522062789&lt;/D&gt;&lt;D xsi:type="xsd:double"&gt;3.45122852851285&lt;/D&gt;&lt;D xsi:type="xsd:double"&gt;3.59951670988614&lt;/D&gt;&lt;D xsi:type="xsd:double"&gt;3.67702661760384&lt;/D&gt;&lt;D xsi:type="xsd:double"&gt;3.78628146637291&lt;/D&gt;&lt;D xsi:type="xsd:double"&gt;3.85710617714451&lt;/D&gt;&lt;D xsi:type="xsd:double"&gt;3.94439602043686&lt;/D&gt;&lt;D xsi:type="xsd:double"&gt;3.77925226704223&lt;/D&gt;&lt;D xsi:type="xsd:double"&gt;3.79696768439555&lt;/D&gt;&lt;D xsi:type="xsd:double"&gt;4.36235527741347&lt;/D&gt;&lt;D xsi:type="xsd:double"&gt;4.12803554477396&lt;/D&gt;&lt;D xsi:type="xsd:double"&gt;4.43424569676151&lt;/D&gt;&lt;D xsi:type="xsd:double"&gt;4.52020023485732&lt;/D&gt;&lt;D xsi:type="xsd:double"&gt;4.86246783008552&lt;/D&gt;&lt;D xsi:type="xsd:double"&gt;4.81592201336464&lt;/D&gt;&lt;D xsi:type="xsd:double"&gt;4.57588426681733&lt;/D&gt;&lt;D xsi:type="xsd:double"&gt;4.57014416615601&lt;/D&gt;&lt;D xsi:type="xsd:double"&gt;4.56739739684551&lt;/D&gt;&lt;D xsi:type="xsd:double"&gt;4.35153134790304&lt;/D&gt;&lt;D xsi:type="xsd:double"&gt;4.27435247211909&lt;/D&gt;&lt;D xsi:type="xsd:double"&gt;4.43051058955611&lt;/D&gt;&lt;D xsi:type="xsd:double"&gt;4.75456912557111&lt;/D&gt;&lt;D xsi:type="xsd:double"&gt;4.89650546452611&lt;/D&gt;&lt;D xsi:type="xsd:double"&gt;5.14082555127967&lt;/D&gt;&lt;D xsi:type="xsd:double"&gt;5.00172508070453&lt;/D&gt;&lt;D xsi:type="xsd:double"&gt;5.20505602407486&lt;/D&gt;&lt;D xsi:type="xsd:double"&gt;5.61916830889012&lt;/D&gt;&lt;D xsi:type="xsd:double"&gt;5.41406585871876&lt;/D&gt;&lt;D xsi:type="xsd:double"&gt;4.94800939498926&lt;/D&gt;&lt;D xsi:type="xsd:double"&gt;4.84029068800073&lt;/D&gt;&lt;D xsi:type="xsd:double"&gt;4.53848398416018&lt;/D&gt;&lt;D xsi:type="xsd:double"&gt;4.69906498980055&lt;/D&gt;&lt;D xsi:type="xsd:double"&gt;4.61485192684288&lt;/D&gt;&lt;D xsi:type="xsd:double"&gt;4.51339714543406&lt;/D&gt;&lt;D xsi:type="xsd:double"&gt;4.73625117092296&lt;/D&gt;&lt;D xsi:type="xsd:double"&gt;4.45503794366681&lt;/D&gt;&lt;D xsi:type="xsd:double"&gt;4.28922202206324&lt;/D&gt;&lt;D xsi:type="xsd:double"&gt;4.4406293688247&lt;/D&gt;&lt;D xsi:type="xsd:double"&gt;4.67039587110026&lt;/D&gt;&lt;D xsi:type="xsd:double"&gt;4.39830102150168&lt;/D&gt;&lt;D xsi:type="xsd:double"&gt;4.21858335249072&lt;/D&gt;&lt;D xsi:type="xsd:double"&gt;4.25930537790221&lt;/D&gt;&lt;D xsi:type="xsd:double"&gt;4.26758609333507&lt;/D&gt;&lt;D xsi:type="xsd:double"&gt;4.30868710145118&lt;/D&gt;&lt;D xsi:type="xsd:double"&gt;4.15833552610738&lt;/D&gt;&lt;D xsi:type="xsd:double"&gt;4.11600110096115&lt;/D&gt;&lt;D xsi:type="xsd:double"&gt;4.07077451805179&lt;/D&gt;&lt;D xsi:type="xsd:double"&gt;3.9914428844545&lt;/D&gt;&lt;D xsi:type="xsd:double"&gt;3.92576834593147&lt;/D&gt;&lt;D xsi:type="xsd:double"&gt;3.89225156922152&lt;/D&gt;&lt;D xsi:type="xsd:double"&gt;3.7259003262823&lt;/D&gt;&lt;/FQL&gt;&lt;FQL&gt;&lt;Q&gt;EZA^FG_TOTAL_RETURNC(0,-1AM)&lt;/Q&gt;&lt;R&gt;1&lt;/R&gt;&lt;C&gt;1&lt;/C&gt;&lt;D xsi:type="xsd:double"&gt;9.386671&lt;/D&gt;&lt;/FQL&gt;&lt;FQL&gt;&lt;Q&gt;CNYA^FG_TOTAL_RETURNC(0,-12AM)&lt;/Q&gt;&lt;R&gt;1&lt;/R&gt;&lt;C&gt;1&lt;/C&gt;&lt;D xsi:type="xsd:double"&gt;24.272573&lt;/D&gt;&lt;/FQL&gt;&lt;FQL&gt;&lt;Q&gt;EWY^FMA_RBICS_REV_CURRENT(30, LOC, "PORTAGG")&lt;/Q&gt;&lt;R&gt;1&lt;/R&gt;&lt;C&gt;1&lt;/C&gt;&lt;D xsi:type="xsd:double"&gt;16.0568848426694&lt;/D&gt;&lt;/FQL&gt;&lt;FQL&gt;&lt;Q&gt;EPU^FMA_EVAL_EBITDA(NTMA,0,,,"PORTAGG","MEANR")&lt;/Q&gt;&lt;R&gt;1&lt;/R&gt;&lt;C&gt;1&lt;/C&gt;&lt;D xsi:type="xsd:double"&gt;6.65506132443194&lt;/D&gt;&lt;/FQL&gt;&lt;FQL&gt;&lt;Q&gt;VNM^P_PRICE_RETURNS_PR('52W',2,-10AY,0,AM)&lt;/Q&gt;&lt;R&gt;121&lt;/R&gt;&lt;C&gt;1&lt;/C&gt;&lt;D xsi:type="xsd:double"&gt;27.079033&lt;/D&gt;&lt;D xsi:type="xsd:double"&gt;18.199408&lt;/D&gt;&lt;D xsi:type="xsd:double"&gt;9.136164&lt;/D&gt;&lt;D xsi:type="xsd:double"&gt;5.0242662&lt;/D&gt;&lt;D xsi:type="xsd:double"&gt;-10.272205&lt;/D&gt;&lt;D xsi:type="xsd:double"&gt;-6.425762&lt;/D&gt;&lt;D xsi:type="xsd:double"&gt;-21.134663&lt;/D&gt;&lt;D xsi:type="xsd:double"&gt;-5.9144793&lt;/D&gt;&lt;D xsi:type="xsd:double"&gt;-12.719565&lt;/D&gt;&lt;D xsi:type="xsd:double"&gt;-6.080425&lt;/D&gt;&lt;D xsi:type="xsd:double"&gt;-12.28559&lt;/D&gt;&lt;D xsi:type="xsd:double"&gt;-32.335155&lt;/D&gt;&lt;D xsi:type="xsd:double"&gt;-27.492779&lt;/D&gt;&lt;D xsi:type="xsd:double"&gt;-17.070156&lt;/D&gt;&lt;D xsi:type="xsd:double"&gt;-22.732132&lt;/D&gt;&lt;D xsi:type="xsd:double"&gt;-20.11335&lt;/D&gt;&lt;D xsi:type="xsd:double"&gt;-22.238428&lt;/D&gt;&lt;D xsi:type="xsd:double"&gt;-22.058027&lt;/D&gt;&lt;D xsi:type="xsd:double"&gt;-14.026409&lt;/D&gt;&lt;D xsi:type="xsd:double"&gt;-16.925228&lt;/D&gt;&lt;D xsi:type="xsd:double"&gt;-11.784291&lt;/D&gt;&lt;D xsi:type="xsd:double"&gt;-19.015593&lt;/D&gt;&lt;D xsi:type="xsd:double"&gt;-15.491486&lt;/D&gt;&lt;D xsi:type="xsd:double"&gt;-3.2957733&lt;/D&gt;&lt;D xsi:type="xsd:double"&gt;-2.0911872&lt;/D&gt;&lt;D xsi:type="xsd:double"&gt;-16.76914&lt;/D&gt;&lt;D xsi:type="xsd:double"&gt;-10.525352&lt;/D&gt;&lt;D xsi:type="xsd:double"&gt;-8.136434&lt;/D&gt;&lt;D xsi:type="xsd:double"&gt;2.4632096&lt;/D&gt;&lt;D xsi:type="xsd:double"&gt;-4.906207&lt;/D&gt;&lt;D xsi:type="xsd:double"&gt;3.8708806&lt;/D&gt;&lt;D xsi:type="xsd:double"&gt;-0.7873535&lt;/D&gt;&lt;D xsi:type="xsd:double"&gt;3.3117533&lt;/D&gt;&lt;D xsi:type="xsd:double"&gt;6.2400103&lt;/D&gt;&lt;D xsi:type="xsd:double"&gt;3.0238748&lt;/D&gt;&lt;D xsi:type="xsd:double"&gt;0.6764531&lt;/D&gt;&lt;D xsi:type="xsd:double"&gt;2.2571802&lt;/D&gt;&lt;D xsi:type="xsd:double"&gt;18.695736&lt;/D&gt;&lt;D xsi:type="xsd:double"&gt;29.196095&lt;/D&gt;&lt;D xsi:type="xsd:double"&gt;39.452003&lt;/D&gt;&lt;D xsi:type="xsd:double"&gt;37.19133&lt;/D&gt;&lt;D xsi:type="xsd:double"&gt;39.740635&lt;/D&gt;&lt;D xsi:type="xsd:double"&gt;45.946682&lt;/D&gt;&lt;D xsi:type="xsd:double"&gt;25.731194&lt;/D&gt;&lt;D xsi:type="xsd:double"&gt;19.593668&lt;/D&gt;&lt;D xsi:type="xsd:double"&gt;0.712955&lt;/D&gt;&lt;D xsi:type="xsd:double"&gt;12.181187&lt;/D&gt;&lt;D xsi:type="xsd:double"&gt;13.986004&lt;/D&gt;&lt;D xsi:type="xsd:double"&gt;11.90337&lt;/D&gt;&lt;D xsi:type="xsd:double"&gt;-4.0475903&lt;/D&gt;&lt;D xsi:type="xsd:double"&gt;-3.8349926&lt;/D&gt;&lt;D xsi:type="xsd:double"&gt;-20.228613&lt;/D&gt;&lt;D xsi:type="xsd:double"&gt;-19.357502&lt;/D&gt;&lt;D xsi:type="xsd:double"&gt;-7.8787746&lt;/D&gt;&lt;D xsi:type="xsd:double"&gt;-15.563446&lt;/D&gt;&lt;D xsi:type="xsd:double"&gt;-4.666209&lt;/D&gt;&lt;D xsi:type="xsd:double"&gt;-6.2434077&lt;/D&gt;&lt;D xsi:type="xsd:double"&gt;8.274042&lt;/D&gt;&lt;D xsi:type="xsd:double"&gt;0.13064146&lt;/D&gt;&lt;D xsi:type="xsd:double"&gt;-4.723954&lt;/D&gt;&lt;D xsi:type="xsd:double"&gt;-1.5683115&lt;/D&gt;&lt;D xsi:type="xsd:double"&gt;9.657264&lt;/D&gt;&lt;D xsi:type="xsd:double"&gt;-0.51047206&lt;/D&gt;&lt;D xsi:type="xsd:double"&gt;11.969482&lt;/D&gt;&lt;D xsi:type="xsd:double"&gt;-3.3064067&lt;/D&gt;&lt;D xsi:type="xsd:double"&gt;-17.352962&lt;/D&gt;&lt;D xsi:type="xsd:double"&gt;-36.219425&lt;/D&gt;&lt;D xsi:type="xsd:double"&gt;-27.204502&lt;/D&gt;&lt;D xsi:type="xsd:double"&gt;-10.960091&lt;/D&gt;&lt;D xsi:type="xsd:double"&gt;-14.618004&lt;/D&gt;&lt;D xsi:type="xsd:double"&gt;-11.148203&lt;/D&gt;&lt;D xsi:type="xsd:double"&gt;-4.320985&lt;/D&gt;&lt;D xsi:type="xsd:double"&gt;-6.3598814&lt;/D&gt;&lt;D xsi:type="xsd:double"&gt;-8.631933&lt;/D&gt;&lt;D xsi:type="xsd:double"&gt;5.116105&lt;/D&gt;&lt;D xsi:type="xsd:double"&gt;9.835804&lt;/D&gt;&lt;D xsi:type="xsd:double"&gt;20.150066&lt;/D&gt;&lt;D xsi:type="xsd:double"&gt;28.719616&lt;/D&gt;&lt;D xsi:type="xsd:double"&gt;80.32093&lt;/D&gt;&lt;D xsi:type="xsd:double"&gt;56.77352&lt;/D&gt;&lt;D xsi:type="xsd:double"&gt;40.5823&lt;/D&gt;&lt;D xsi:type="xsd:double"&gt;51.786434&lt;/D&gt;&lt;D xsi:type="xsd:double"&gt;41.021656&lt;/D&gt;&lt;D xsi:type="xsd:double"&gt;36.500786&lt;/D&gt;&lt;D xsi:type="xsd:double"&gt;28.559244&lt;/D&gt;&lt;D xsi:type="xsd:double"&gt;34.53202&lt;/D&gt;&lt;D xsi:type="xsd:double"&gt;24.496185&lt;/D&gt;&lt;D xsi:type="xsd:double"&gt;22.220993&lt;/D&gt;&lt;D xsi:type="xsd:double"&gt;10.943556&lt;/D&gt;&lt;D xsi:type="xsd:double"&gt;12.720418&lt;/D&gt;&lt;D xsi:type="xsd:double"&gt;3.9678931&lt;/D&gt;&lt;D xsi:type="xsd:double"&gt;-7.006007&lt;/D&gt;&lt;D xsi:type="xsd:double"&gt;-20.074814&lt;/D&gt;&lt;D xsi:type="xsd:double"&gt;-30.270874&lt;/D&gt;&lt;D xsi:type="xsd:double"&gt;-23.134798&lt;/D&gt;&lt;D xsi:type="xsd:double"&gt;-23.770386&lt;/D&gt;&lt;D xsi:type="xsd:double"&gt;-32.474594&lt;/D&gt;&lt;D xsi:type="xsd:double"&gt;-43.40314&lt;/D&gt;&lt;D xsi:type="xsd:double"&gt;-37.720734&lt;/D&gt;&lt;D xsi:type="xsd:double"&gt;-41.58147&lt;/D&gt;&lt;D xsi:type="xsd:double"&gt;-37.32163&lt;/D&gt;&lt;D xsi:type="xsd:double"&gt;-40.83754&lt;/D&gt;&lt;D xsi:type="xsd:double"&gt;-34.460503&lt;/D&gt;&lt;D xsi:type="xsd:double"&gt;-30.127996&lt;/D&gt;&lt;D xsi:type="xsd:double"&gt;-18.97137&lt;/D&gt;&lt;D xsi:type="xsd:double"&gt;-7.3561788&lt;/D&gt;&lt;D xsi:type="xsd:double"&gt;-2.8410077&lt;/D&gt;&lt;D xsi:type="xsd:double"&gt;0.21067858&lt;/D&gt;&lt;D xsi:type="xsd:double"&gt;1.3316989&lt;/D&gt;&lt;D xsi:type="xsd:double"&gt;11.192978&lt;/D&gt;&lt;D xsi:type="xsd:double"&gt;8.434332&lt;/D&gt;&lt;D xsi:type="xsd:double"&gt;10.065401&lt;/D&gt;&lt;D xsi:type="xsd:double"&gt;8.803391&lt;/D&gt;&lt;D xsi:type="xsd:double"&gt;23.72607&lt;/D&gt;&lt;D xsi:type="xsd:double"&gt;14.748585&lt;/D&gt;&lt;D xsi:type="xsd:double"&gt;9.685982&lt;/D&gt;&lt;D xsi:type="xsd:double"&gt;4.866147&lt;/D&gt;&lt;D xsi:type="xsd:double"&gt;-1.1846364&lt;/D&gt;&lt;D xsi:type="xsd:double"&gt;-15.114242&lt;/D&gt;&lt;D xsi:type="xsd:double"&gt;-13.724512&lt;/D&gt;&lt;D xsi:type="xsd:double"&gt;2.2548318&lt;/D&gt;&lt;/FQL&gt;&lt;FQL&gt;&lt;Q&gt;CNYA^FMA_PE(LTMA,-10AY,0,AM,"PORTAGG","MEANR")&lt;/Q&gt;&lt;R&gt;121&lt;/R&gt;&lt;C&gt;1&lt;/C&gt;&lt;D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xsi:type="xsd:double"&gt;14.9922498631175&lt;/D&gt;&lt;D xsi:type="xsd:double"&gt;14.9296569232706&lt;/D&gt;&lt;D xsi:type="xsd:double"&gt;15.2110633158182&lt;/D&gt;&lt;D xsi:type="xsd:double"&gt;15.0887596338844&lt;/D&gt;&lt;D xsi:type="xsd:double"&gt;14.9905705819008&lt;/D&gt;&lt;D xsi:type="xsd:double"&gt;15.0413608900365&lt;/D&gt;&lt;D xsi:type="xsd:double"&gt;15.3274356212603&lt;/D&gt;&lt;D xsi:type="xsd:double"&gt;15.2905592770996&lt;/D&gt;&lt;D xsi:type="xsd:double"&gt;15.6043898736033&lt;/D&gt;&lt;D xsi:type="xsd:double"&gt;15.6486262534007&lt;/D&gt;&lt;D xsi:type="xsd:double"&gt;16.0667845860207&lt;/D&gt;&lt;D xsi:type="xsd:double"&gt;15.8220228187629&lt;/D&gt;&lt;D xsi:type="xsd:double"&gt;16.221497636405&lt;/D&gt;&lt;D xsi:type="xsd:double"&gt;16.4354030529086&lt;/D&gt;&lt;D xsi:type="xsd:double"&gt;15.2970177740928&lt;/D&gt;&lt;D xsi:type="xsd:double"&gt;15.000569639077&lt;/D&gt;&lt;D xsi:type="xsd:double"&gt;14.4987345843555&lt;/D&gt;&lt;D xsi:type="xsd:double"&gt;14.282088205137&lt;/D&gt;&lt;D xsi:type="xsd:double"&gt;13.4298446212934&lt;/D&gt;&lt;D xsi:type="xsd:double"&gt;12.7767972435104&lt;/D&gt;&lt;D xsi:type="xsd:double"&gt;12.534980385784&lt;/D&gt;&lt;D xsi:type="xsd:double"&gt;12.6633912746077&lt;/D&gt;&lt;D xsi:type="xsd:double"&gt;12.0251472541632&lt;/D&gt;&lt;D xsi:type="xsd:double"&gt;11.7482383759864&lt;/D&gt;&lt;D xsi:type="xsd:double"&gt;10.4656866137766&lt;/D&gt;&lt;D xsi:type="xsd:double"&gt;11.4728927761919&lt;/D&gt;&lt;D xsi:type="xsd:double"&gt;12.7421546994861&lt;/D&gt;&lt;D xsi:type="xsd:double"&gt;12.8095946563063&lt;/D&gt;&lt;D xsi:type="xsd:double"&gt;12.7096795396898&lt;/D&gt;&lt;D xsi:type="xsd:double"&gt;12.4654319598022&lt;/D&gt;&lt;D xsi:type="xsd:double"&gt;12.8396923702475&lt;/D&gt;&lt;D xsi:type="xsd:double"&gt;12.4643095976783&lt;/D&gt;&lt;D xsi:type="xsd:double"&gt;12.793877941662&lt;/D&gt;&lt;D xsi:type="xsd:double"&gt;12.676928584327&lt;/D&gt;&lt;D xsi:type="xsd:double"&gt;13.0366495317006&lt;/D&gt;&lt;D xsi:type="xsd:double"&gt;13.6775896951528&lt;/D&gt;&lt;D xsi:type="xsd:double"&gt;14.8395793038579&lt;/D&gt;&lt;D xsi:type="xsd:double"&gt;13.2604884248495&lt;/D&gt;&lt;D xsi:type="xsd:double"&gt;14.3663149550458&lt;/D&gt;&lt;D xsi:type="xsd:double"&gt;14.0260129237938&lt;/D&gt;&lt;D xsi:type="xsd:double"&gt;14.3118627923703&lt;/D&gt;&lt;D xsi:type="xsd:double"&gt;14.5613956066632&lt;/D&gt;&lt;D xsi:type="xsd:double"&gt;15.2668028468495&lt;/D&gt;&lt;D xsi:type="xsd:double"&gt;16.4511653263747&lt;/D&gt;&lt;D xsi:type="xsd:double"&gt;17.238419179664&lt;/D&gt;&lt;D xsi:type="xsd:double"&gt;16.9132697183751&lt;/D&gt;&lt;D xsi:type="xsd:double"&gt;17.5839254199709&lt;/D&gt;&lt;D xsi:type="xsd:double"&gt;18.9257032457667&lt;/D&gt;&lt;D xsi:type="xsd:double"&gt;20.1563426908218&lt;/D&gt;&lt;D xsi:type="xsd:double"&gt;21.1667298895351&lt;/D&gt;&lt;D xsi:type="xsd:double"&gt;20.2026174123215&lt;/D&gt;&lt;D xsi:type="xsd:double"&gt;19.6955185837324&lt;/D&gt;&lt;D xsi:type="xsd:double"&gt;19.3815242547759&lt;/D&gt;&lt;D xsi:type="xsd:double"&gt;19.3912657801637&lt;/D&gt;&lt;D xsi:type="xsd:double"&gt;19.0034026976874&lt;/D&gt;&lt;D xsi:type="xsd:double"&gt;18.2337527499661&lt;/D&gt;&lt;D xsi:type="xsd:double"&gt;18.0525867018192&lt;/D&gt;&lt;D xsi:type="xsd:double"&gt;17.8345535459543&lt;/D&gt;&lt;D xsi:type="xsd:double"&gt;17.7211850408291&lt;/D&gt;&lt;D xsi:type="xsd:double"&gt;18.2544226993223&lt;/D&gt;&lt;D xsi:type="xsd:double"&gt;26.4449476075285&lt;/D&gt;&lt;D xsi:type="xsd:double"&gt;16.5029363300635&lt;/D&gt;&lt;D xsi:type="xsd:double"&gt;16.6232146087666&lt;/D&gt;&lt;D xsi:type="xsd:double"&gt;16.2223525116703&lt;/D&gt;&lt;D xsi:type="xsd:double"&gt;15.7873455208756&lt;/D&gt;&lt;D xsi:type="xsd:double"&gt;15.6454287390194&lt;/D&gt;&lt;D xsi:type="xsd:double"&gt;16.0335206384419&lt;/D&gt;&lt;D xsi:type="xsd:double"&gt;15.1255462665345&lt;/D&gt;&lt;D xsi:type="xsd:double"&gt;14.9480892184762&lt;/D&gt;&lt;D xsi:type="xsd:double"&gt;14.1636933831437&lt;/D&gt;&lt;D xsi:type="xsd:double"&gt;13.8200865113888&lt;/D&gt;&lt;D xsi:type="xsd:double"&gt;14.3991595745972&lt;/D&gt;&lt;D xsi:type="xsd:double"&gt;14.0594833845425&lt;/D&gt;&lt;D xsi:type="xsd:double"&gt;14.9393995488803&lt;/D&gt;&lt;D xsi:type="xsd:double"&gt;14.6318356845353&lt;/D&gt;&lt;D xsi:type="xsd:double"&gt;14.4706188290564&lt;/D&gt;&lt;D xsi:type="xsd:double"&gt;14.3148096443343&lt;/D&gt;&lt;D xsi:type="xsd:double"&gt;14.0656570575341&lt;/D&gt;&lt;D xsi:type="xsd:double"&gt;13.9298213347438&lt;/D&gt;&lt;D xsi:type="xsd:double"&gt;14.0193193225743&lt;/D&gt;&lt;D xsi:type="xsd:double"&gt;13.9874518498811&lt;/D&gt;&lt;D xsi:type="xsd:double"&gt;13.6584507116304&lt;/D&gt;&lt;D xsi:type="xsd:double"&gt;13.607095074216&lt;/D&gt;&lt;D xsi:type="xsd:double"&gt;13.5132240286679&lt;/D&gt;&lt;D xsi:type="xsd:double"&gt;13.1956069772155&lt;/D&gt;&lt;D xsi:type="xsd:double"&gt;12.1602398486382&lt;/D&gt;&lt;D xsi:type="xsd:double"&gt;13.6084545273291&lt;/D&gt;&lt;D xsi:type="xsd:double"&gt;13.6262121472136&lt;/D&gt;&lt;D xsi:type="xsd:double"&gt;13.7274301629182&lt;/D&gt;&lt;D xsi:type="xsd:double"&gt;13.6458620176775&lt;/D&gt;&lt;D xsi:type="xsd:double"&gt;13.3463461159302&lt;/D&gt;&lt;D xsi:type="xsd:double"&gt;13.0437889951869&lt;/D&gt;&lt;D xsi:type="xsd:double"&gt;12.9457645335606&lt;/D&gt;&lt;D xsi:type="xsd:double"&gt;14.9190966787438&lt;/D&gt;&lt;/FQL&gt;&lt;FQL&gt;&lt;Q&gt;CC_PL^IMF_IFS_RCPI_Q(0)&lt;/Q&gt;&lt;R&gt;1&lt;/R&gt;&lt;C&gt;1&lt;/C&gt;&lt;D xsi:type="xsd:double"&gt;2.6024375&lt;/D&gt;&lt;/FQL&gt;&lt;FQL&gt;&lt;Q&gt;MCHI^FG_PRICE_MAVG(0,,,,30)&lt;/Q&gt;&lt;R&gt;1&lt;/R&gt;&lt;C&gt;1&lt;/C&gt;&lt;D xsi:type="xsd:double"&gt;44.085&lt;/D&gt;&lt;/FQL&gt;&lt;FQL&gt;&lt;Q&gt;EPU^P_PRICE(0)/P_PRICE_HIGH_PR(0,,,,,,"PRICE","INTRA","52W")&lt;/Q&gt;&lt;R&gt;1&lt;/R&gt;&lt;C&gt;1&lt;/C&gt;&lt;D xsi:type="xsd:double"&gt;0.9581277&lt;/D&gt;&lt;/FQL&gt;&lt;FQL&gt;&lt;Q&gt;URTH^SIZE(FG_CONSTITUENTS)&lt;/Q&gt;&lt;R&gt;1&lt;/R&gt;&lt;C&gt;1&lt;/C&gt;&lt;D xsi:type="xsd:long"&gt;1414&lt;/D&gt;&lt;/FQL&gt;&lt;FQL&gt;&lt;Q&gt;TRYZA10Y-FDS^PCTCHG(FG_YIELD(0,,,,"YTM"),FG_YIELD(-1AM,,,,"YTM"))&lt;/Q&gt;&lt;R&gt;1&lt;/R&gt;&lt;C&gt;1&lt;/C&gt;&lt;D xsi:type="xsd:double"&gt;-2.424384&lt;/D&gt;&lt;/FQL&gt;&lt;FQL&gt;&lt;Q&gt;TRYGR10Y-FDS^FG_YIELD_NAME&lt;/Q&gt;&lt;R&gt;1&lt;/R&gt;&lt;C&gt;1&lt;/C&gt;&lt;D xsi:type="xsd:string"&gt;Greece Benchmark Bond - 10 Year&lt;/D&gt;&lt;/FQL&gt;&lt;FQL&gt;&lt;Q&gt;VNM^FG_COMPANY_NAME&lt;/Q&gt;&lt;R&gt;1&lt;/R&gt;&lt;C&gt;1&lt;/C&gt;&lt;D xsi:type="xsd:string"&gt;VanEck Vietnam ETF&lt;/D&gt;&lt;/FQL&gt;&lt;FQL&gt;&lt;Q&gt;USDIDR^STD(FG_PRICE_CHANGE(0,-1AY,AM))&lt;/Q&gt;&lt;R&gt;1&lt;/R&gt;&lt;C&gt;1&lt;/C&gt;&lt;D xsi:type="xsd:double"&gt;1.66008978440518&lt;/D&gt;&lt;/FQL&gt;&lt;FQL&gt;&lt;Q&gt;CNYA^FG_TOTAL_RETURNC(0,-6AM)&lt;/Q&gt;&lt;R&gt;1&lt;/R&gt;&lt;C&gt;1&lt;/C&gt;&lt;D xsi:type="xsd:double"&gt;25.400103&lt;/D&gt;&lt;/FQL&gt;&lt;FQL&gt;&lt;Q&gt;TUR^FMA_PE(NTMA,0,,,"PORTAGG","MEANR")&lt;/Q&gt;&lt;R&gt;1&lt;/R&gt;&lt;C&gt;1&lt;/C&gt;&lt;D xsi:type="xsd:double"&gt;5.94387120293555&lt;/D&gt;&lt;/FQL&gt;&lt;FQL&gt;&lt;Q&gt;CAGDPY@AE^EE_ACTUAL_ANNUAL(MED,0)&lt;/Q&gt;&lt;R&gt;1&lt;/R&gt;&lt;C&gt;1&lt;/C&gt;&lt;D xsi:type="xsd:double"&gt;12.15&lt;/D&gt;&lt;/FQL&gt;&lt;FQL&gt;&lt;Q&gt;ECH^FMA_DIV_YLD(NTMA,-10AY,0,AM,"PORTAGG","MEANR")&lt;/Q&gt;&lt;R&gt;121&lt;/R&gt;&lt;C&gt;1&lt;/C&gt;&lt;D xsi:type="xsd:double"&gt;3.18687977593186&lt;/D&gt;&lt;D xsi:type="xsd:double"&gt;3.04656007576415&lt;/D&gt;&lt;D xsi:type="xsd:double"&gt;3.07016165880326&lt;/D&gt;&lt;D xsi:type="xsd:double"&gt;3.15325940376066&lt;/D&gt;&lt;D xsi:type="xsd:double"&gt;3.17818040960227&lt;/D&gt;&lt;D xsi:type="xsd:double"&gt;3.20187781398848&lt;/D&gt;&lt;D xsi:type="xsd:double"&gt;3.2166468071952&lt;/D&gt;&lt;D xsi:type="xsd:double"&gt;3.21976011939496&lt;/D&gt;&lt;D xsi:type="xsd:double"&gt;3.45265979872434&lt;/D&gt;&lt;D xsi:type="xsd:double"&gt;3.63947198613991&lt;/D&gt;&lt;D xsi:type="xsd:double"&gt;3.59784960641969&lt;/D&gt;&lt;D xsi:type="xsd:double"&gt;3.53961022714476&lt;/D&gt;&lt;D xsi:type="xsd:double"&gt;3.82045564730793&lt;/D&gt;&lt;D xsi:type="xsd:double"&gt;3.42945750332254&lt;/D&gt;&lt;D xsi:type="xsd:double"&gt;3.73093896064046&lt;/D&gt;&lt;D xsi:type="xsd:double"&gt;3.80762443729567&lt;/D&gt;&lt;D xsi:type="xsd:double"&gt;3.80500905247757&lt;/D&gt;&lt;D xsi:type="xsd:double"&gt;3.58154510610669&lt;/D&gt;&lt;D xsi:type="xsd:double"&gt;3.44534904255081&lt;/D&gt;&lt;D xsi:type="xsd:double"&gt;3.2837465049413&lt;/D&gt;&lt;D xsi:type="xsd:double"&gt;3.26816291909631&lt;/D&gt;&lt;D xsi:type="xsd:double"&gt;3.07156024874806&lt;/D&gt;&lt;D xsi:type="xsd:double"&gt;2.95435869177252&lt;/D&gt;&lt;D xsi:type="xsd:double"&gt;2.95932183174663&lt;/D&gt;&lt;D xsi:type="xsd:double"&gt;3.10025892839764&lt;/D&gt;&lt;D xsi:type="xsd:double"&gt;2.69899406721734&lt;/D&gt;&lt;D xsi:type="xsd:double"&gt;2.89917645235482&lt;/D&gt;&lt;D xsi:type="xsd:double"&gt;2.97352126194751&lt;/D&gt;&lt;D xsi:type="xsd:double"&gt;2.83557276623313&lt;/D&gt;&lt;D xsi:type="xsd:double"&gt;2.75220088241846&lt;/D&gt;&lt;D xsi:type="xsd:double"&gt;2.48084171329835&lt;/D&gt;&lt;D xsi:type="xsd:double"&gt;2.48919205696295&lt;/D&gt;&lt;D xsi:type="xsd:double"&gt;2.45847854878009&lt;/D&gt;&lt;D xsi:type="xsd:double"&gt;2.74491180638798&lt;/D&gt;&lt;D xsi:type="xsd:double"&gt;2.60487072712232&lt;/D&gt;&lt;D xsi:type="xsd:double"&gt;2.44962667249868&lt;/D&gt;&lt;D xsi:type="xsd:double"&gt;3.15895431528564&lt;/D&gt;&lt;D xsi:type="xsd:double"&gt;2.87046961895488&lt;/D&gt;&lt;D xsi:type="xsd:double"&gt;3.20378812979264&lt;/D&gt;&lt;D xsi:type="xsd:double"&gt;2.88390152735158&lt;/D&gt;&lt;D xsi:type="xsd:double"&gt;2.72267440149616&lt;/D&gt;&lt;D xsi:type="xsd:double"&gt;3.05023083729758&lt;/D&gt;&lt;D xsi:type="xsd:double"&gt;3.0673648956642&lt;/D&gt;&lt;D xsi:type="xsd:double"&gt;3.1396843526661&lt;/D&gt;&lt;D xsi:type="xsd:double"&gt;3.2421112687401&lt;/D&gt;&lt;D xsi:type="xsd:double"&gt;3.44205032714624&lt;/D&gt;&lt;D xsi:type="xsd:double"&gt;3.28850679011938&lt;/D&gt;&lt;D xsi:type="xsd:double"&gt;3.5983291462236&lt;/D&gt;&lt;D xsi:type="xsd:double"&gt;3.3519126299744&lt;/D&gt;&lt;D xsi:type="xsd:double"&gt;3.03921217418499&lt;/D&gt;&lt;D xsi:type="xsd:double"&gt;2.97990039966572&lt;/D&gt;&lt;D xsi:type="xsd:double"&gt;3.9127724002273&lt;/D&gt;&lt;D xsi:type="xsd:double"&gt;3.74604279627291&lt;/D&gt;&lt;D xsi:type="xsd:double"&gt;3.98353366428771&lt;/D&gt;&lt;D xsi:type="xsd:double"&gt;4.16467804887606&lt;/D&gt;&lt;D xsi:type="xsd:double"&gt;3.9871729875534&lt;/D&gt;&lt;D xsi:type="xsd:double"&gt;4.31768828504521&lt;/D&gt;&lt;D xsi:type="xsd:double"&gt;4.00162643352101&lt;/D&gt;&lt;D xsi:type="xsd:double"&gt;4.27092565124255&lt;/D&gt;&lt;D xsi:type="xsd:double"&gt;4.32898310237907&lt;/D&gt;&lt;D xsi:type="xsd:double"&gt;4.08043811448729&lt;/D&gt;&lt;D xsi:type="xsd:double"&gt;4.66338771450339&lt;/D&gt;&lt;D xsi:type="xsd:double"&gt;5.00415927777885&lt;/D&gt;&lt;D xsi:type="xsd:double"&gt;4.26275330769364&lt;/D&gt;&lt;D xsi:type="xsd:double"&gt;4.62751829088827&lt;/D&gt;&lt;D xsi:type="xsd:double"&gt;4.80632577477294&lt;/D&gt;&lt;D xsi:type="xsd:double"&gt;5.35971467280066&lt;/D&gt;&lt;D xsi:type="xsd:double"&gt;3.80549033624678&lt;/D&gt;&lt;D xsi:type="xsd:double"&gt;3.51588187641489&lt;/D&gt;&lt;D xsi:type="xsd:double"&gt;3.19759552483427&lt;/D&gt;&lt;D xsi:type="xsd:double"&gt;3.43227685253243&lt;/D&gt;&lt;D xsi:type="xsd:double"&gt;3.6597282285502&lt;/D&gt;&lt;D xsi:type="xsd:double"&gt;3.80232843010277&lt;/D&gt;&lt;D xsi:type="xsd:double"&gt;3.84549973163964&lt;/D&gt;&lt;D xsi:type="xsd:double"&gt;3.199320171385&lt;/D&gt;&lt;D xsi:type="xsd:double"&gt;3.30260993976005&lt;/D&gt;&lt;D xsi:type="xsd:double"&gt;3.24359205406712&lt;/D&gt;&lt;D xsi:type="xsd:double"&gt;2.45857543269646&lt;/D&gt;&lt;D xsi:type="xsd:double"&gt;2.89330091545219&lt;/D&gt;&lt;D xsi:type="xsd:double"&gt;3.38973165367289&lt;/D&gt;&lt;D xsi:type="xsd:double"&gt;3.89077774277623&lt;/D&gt;&lt;D xsi:type="xsd:double"&gt;3.9851016320243&lt;/D&gt;&lt;D xsi:type="xsd:double"&gt;4.75319037879296&lt;/D&gt;&lt;D xsi:type="xsd:double"&gt;4.57448340802597&lt;/D&gt;&lt;D xsi:type="xsd:double"&gt;4.75558678986705&lt;/D&gt;&lt;D xsi:type="xsd:double"&gt;4.70492638606222&lt;/D&gt;&lt;D xsi:type="xsd:double"&gt;5.27455435346407&lt;/D&gt;&lt;D xsi:type="xsd:double"&gt;5.49832248355127&lt;/D&gt;&lt;D xsi:type="xsd:double"&gt;4.83634475282889&lt;/D&gt;&lt;D xsi:type="xsd:double"&gt;4.66038801732956&lt;/D&gt;&lt;D xsi:type="xsd:double"&gt;4.61753535363245&lt;/D&gt;&lt;D xsi:type="xsd:double"&gt;5.30324342913931&lt;/D&gt;&lt;D xsi:type="xsd:double"&gt;6.28379675741786&lt;/D&gt;&lt;D xsi:type="xsd:double"&gt;7.61804970134341&lt;/D&gt;&lt;D xsi:type="xsd:double"&gt;7.44716850873453&lt;/D&gt;&lt;D xsi:type="xsd:double"&gt;7.4717591373985&lt;/D&gt;&lt;D xsi:type="xsd:double"&gt;7.17884488802103&lt;/D&gt;&lt;D xsi:type="xsd:double"&gt;7.01529602327052&lt;/D&gt;&lt;D xsi:type="xsd:double"&gt;8.51260054843149&lt;/D&gt;&lt;D xsi:type="xsd:double"&gt;8.72892603883469&lt;/D&gt;&lt;D xsi:type="xsd:double"&gt;7.73410430946081&lt;/D&gt;&lt;D xsi:type="xsd:double"&gt;7.97508525846017&lt;/D&gt;&lt;D xsi:type="xsd:double"&gt;8.93498273571542&lt;/D&gt;&lt;D xsi:type="xsd:double"&gt;8.17755508533327&lt;/D&gt;&lt;D xsi:type="xsd:double"&gt;7.23491219463712&lt;/D&gt;&lt;D xsi:type="xsd:double"&gt;6.75250650328803&lt;/D&gt;&lt;D xsi:type="xsd:double"&gt;6.2930250872769&lt;/D&gt;&lt;D xsi:type="xsd:double"&gt;6.56902652320908&lt;/D&gt;&lt;D xsi:type="xsd:double"&gt;7.13350635139379&lt;/D&gt;&lt;D xsi:type="xsd:double"&gt;6.68297735606299&lt;/D&gt;&lt;D xsi:type="xsd:double"&gt;9.81785913098937&lt;/D&gt;&lt;D xsi:type="xsd:double"&gt;10.017901612932&lt;/D&gt;&lt;D xsi:type="xsd:double"&gt;10.6721922111393&lt;/D&gt;&lt;D xsi:type="xsd:double"&gt;5.69384121218989&lt;/D&gt;&lt;D xsi:type="xsd:double"&gt;9.13135312821824&lt;/D&gt;&lt;D xsi:type="xsd:double"&gt;8.77207785066177&lt;/D&gt;&lt;D xsi:type="xsd:double"&gt;5.06315556289978&lt;/D&gt;&lt;D xsi:type="xsd:double"&gt;5.09764780791573&lt;/D&gt;&lt;D xsi:type="xsd:double"&gt;5.59215149456699&lt;/D&gt;&lt;D xsi:type="xsd:double"&gt;4.87349787347051&lt;/D&gt;&lt;D xsi:type="xsd:double"&gt;4.80621467036377&lt;/D&gt;&lt;/FQL&gt;&lt;FQL&gt;&lt;Q&gt;CNYA^FG_PRICE_MAVG(0,,,,60)&lt;/Q&gt;&lt;R&gt;1&lt;/R&gt;&lt;C&gt;1&lt;/C&gt;&lt;D xsi:type="xsd:double"&gt;25.522367&lt;/D&gt;&lt;/FQL&gt;&lt;FQL&gt;&lt;Q&gt;SET-BKK^PERCENT_CHANGE(FMA_EPS(+1,0,,,,"PORTAGG","MEAN"),FMA_EPS(+1,-1AM,,,,"PORTAGG","MEAN"))&lt;/Q&gt;&lt;R&gt;1&lt;/R&gt;&lt;C&gt;1&lt;/C&gt;&lt;D xsi:type="xsd:double"&gt;-1.44854589411123&lt;/D&gt;&lt;/FQL&gt;&lt;FQL&gt;&lt;Q&gt;VWO^FMA_COS_UP("EPS","1M",+1,NOW,,,"PORTAGG","MEANR")&lt;/Q&gt;&lt;R&gt;1&lt;/R&gt;&lt;C&gt;1&lt;/C&gt;&lt;D xsi:type="xsd:double"&gt;1023&lt;/D&gt;&lt;/FQL&gt;&lt;FQL&gt;&lt;Q&gt;CC_ID^IMF_IFS_RCPI_Q(0)&lt;/Q&gt;&lt;R&gt;0&lt;/R&gt;&lt;C&gt;0&lt;/C&gt;&lt;/FQL&gt;&lt;FQL&gt;&lt;Q&gt;EZA^FMA_DIV_YLD(NTMA,NOW,NOW,M,"PORTAGG","MEANR")&lt;/Q&gt;&lt;R&gt;1&lt;/R&gt;&lt;C&gt;1&lt;/C&gt;&lt;D xsi:type="xsd:double"&gt;3.7259003262823&lt;/D&gt;&lt;/FQL&gt;&lt;FQL&gt;&lt;Q&gt;UAE^FG_COMPANY_NAME&lt;/Q&gt;&lt;R&gt;1&lt;/R&gt;&lt;C&gt;1&lt;/C&gt;&lt;D xsi:type="xsd:string"&gt;iShares MSCI UAE ETF&lt;/D&gt;&lt;/FQL&gt;&lt;FQL&gt;&lt;Q&gt;DDR3512M-FDS^FG_PRICE_CHANGE(0,-1AY)&lt;/Q&gt;&lt;R&gt;1&lt;/R&gt;&lt;C&gt;1&lt;/C&gt;&lt;D xsi:type="xsd:double"&gt;-12.3521936031474&lt;/D&gt;&lt;/FQL&gt;&lt;FQL&gt;&lt;Q&gt;GREK^FG_PRICE_MAVG(0,,,,60)&lt;/Q&gt;&lt;R&gt;1&lt;/R&gt;&lt;C&gt;1&lt;/C&gt;&lt;D xsi:type="xsd:double"&gt;42.093674&lt;/D&gt;&lt;/FQL&gt;&lt;FQL&gt;&lt;Q&gt;EPU^PERCENT_CHANGE(FMA_EPS(+1,0,,,,"PORTAGG","MEAN"),FMA_EPS(+1,-1AM,,,,"PORTAGG","MEAN"))&lt;/Q&gt;&lt;R&gt;1&lt;/R&gt;&lt;C&gt;1&lt;/C&gt;&lt;D xsi:type="xsd:double"&gt;1.06740127558761&lt;/D&gt;&lt;/FQL&gt;&lt;FQL&gt;&lt;Q&gt;REFTWDISC-FDS^PROPER_NAME(0,,,"SECURITY","NAME")&lt;/Q&gt;&lt;R&gt;1&lt;/R&gt;&lt;C&gt;1&lt;/C&gt;&lt;D xsi:type="xsd:string"&gt;Taiwan China Discount Rate&lt;/D&gt;&lt;/FQL&gt;&lt;FQL&gt;&lt;Q&gt;QAT^FG_COMPANY_NAME&lt;/Q&gt;&lt;R&gt;1&lt;/R&gt;&lt;C&gt;1&lt;/C&gt;&lt;D xsi:type="xsd:string"&gt;iShares MSCI Qatar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xsi:type="xsd:double"&gt;14.02340332534&lt;/D&gt;&lt;/FQL&gt;&lt;FQL&gt;&lt;Q&gt;EWT^P_PRICE_RETURNS_PR('52W',2,-10AY,0,AM)&lt;/Q&gt;&lt;R&gt;121&lt;/R&gt;&lt;C&gt;1&lt;/C&gt;&lt;D xsi:type="xsd:double"&gt;10.422695&lt;/D&gt;&lt;D xsi:type="xsd:double"&gt;10.974574&lt;/D&gt;&lt;D xsi:type="xsd:double"&gt;12.39971&lt;/D&gt;&lt;D xsi:type="xsd:double"&gt;8.439612&lt;/D&gt;&lt;D xsi:type="xsd:double"&gt;20.409763&lt;/D&gt;&lt;D xsi:type="xsd:double"&gt;16.946495&lt;/D&gt;&lt;D xsi:type="xsd:double"&gt;12.247503&lt;/D&gt;&lt;D xsi:type="xsd:double"&gt;15.41456&lt;/D&gt;&lt;D xsi:type="xsd:double"&gt;8.211029&lt;/D&gt;&lt;D xsi:type="xsd:double"&gt;1.0945559&lt;/D&gt;&lt;D xsi:type="xsd:double"&gt;-7.1152806&lt;/D&gt;&lt;D xsi:type="xsd:double"&gt;-17.959446&lt;/D&gt;&lt;D xsi:type="xsd:double"&gt;-9.47721&lt;/D&gt;&lt;D xsi:type="xsd:double"&gt;-6.5294447&lt;/D&gt;&lt;D xsi:type="xsd:double"&gt;-12.181455&lt;/D&gt;&lt;D xsi:type="xsd:double"&gt;-12.875879&lt;/D&gt;&lt;D xsi:type="xsd:double"&gt;-18.146885&lt;/D&gt;&lt;D xsi:type="xsd:double"&gt;-13.790762&lt;/D&gt;&lt;D xsi:type="xsd:double"&gt;-9.68259&lt;/D&gt;&lt;D xsi:type="xsd:double"&gt;-20.227343&lt;/D&gt;&lt;D xsi:type="xsd:double"&gt;-12.677622&lt;/D&gt;&lt;D xsi:type="xsd:double"&gt;-8.50135&lt;/D&gt;&lt;D xsi:type="xsd:double"&gt;8.243359&lt;/D&gt;&lt;D xsi:type="xsd:double"&gt;18.996727&lt;/D&gt;&lt;D xsi:type="xsd:double"&gt;19.094622&lt;/D&gt;&lt;D xsi:type="xsd:double"&gt;10.324467&lt;/D&gt;&lt;D xsi:type="xsd:double"&gt;15.511095&lt;/D&gt;&lt;D xsi:type="xsd:double"&gt;19.207085&lt;/D&gt;&lt;D xsi:type="xsd:double"&gt;30.288136&lt;/D&gt;&lt;D xsi:type="xsd:double"&gt;22.915733&lt;/D&gt;&lt;D xsi:type="xsd:double"&gt;24.3091&lt;/D&gt;&lt;D xsi:type="xsd:double"&gt;36.802124&lt;/D&gt;&lt;D xsi:type="xsd:double"&gt;32.61334&lt;/D&gt;&lt;D xsi:type="xsd:double"&gt;29.027866&lt;/D&gt;&lt;D xsi:type="xsd:double"&gt;24.952293&lt;/D&gt;&lt;D xsi:type="xsd:double"&gt;27.897358&lt;/D&gt;&lt;D xsi:type="xsd:double"&gt;18.510473&lt;/D&gt;&lt;D xsi:type="xsd:double"&gt;26.00422&lt;/D&gt;&lt;D xsi:type="xsd:double"&gt;24.556755&lt;/D&gt;&lt;D xsi:type="xsd:double"&gt;28.591764&lt;/D&gt;&lt;D xsi:type="xsd:double"&gt;23.884642&lt;/D&gt;&lt;D xsi:type="xsd:double"&gt;19.24615&lt;/D&gt;&lt;D xsi:type="xsd:double"&gt;16.558445&lt;/D&gt;&lt;D xsi:type="xsd:double"&gt;7.237971&lt;/D&gt;&lt;D xsi:type="xsd:double"&gt;10.409784&lt;/D&gt;&lt;D xsi:type="xsd:double"&gt;2.169156&lt;/D&gt;&lt;D xsi:type="xsd:double"&gt;5.2008867&lt;/D&gt;&lt;D xsi:type="xsd:double"&gt;4.1225553&lt;/D&gt;&lt;D xsi:type="xsd:double"&gt;4.33079&lt;/D&gt;&lt;D xsi:type="xsd:double"&gt;-8.06858&lt;/D&gt;&lt;D xsi:type="xsd:double"&gt;-4.67636&lt;/D&gt;&lt;D xsi:type="xsd:double"&gt;-15.913886&lt;/D&gt;&lt;D xsi:type="xsd:double"&gt;-11.622935&lt;/D&gt;&lt;D xsi:type="xsd:double"&gt;-6.519246&lt;/D&gt;&lt;D xsi:type="xsd:double"&gt;-4.6789527&lt;/D&gt;&lt;D xsi:type="xsd:double"&gt;5.142629&lt;/D&gt;&lt;D xsi:type="xsd:double"&gt;-8.082551&lt;/D&gt;&lt;D xsi:type="xsd:double"&gt;2.2232056&lt;/D&gt;&lt;D xsi:type="xsd:double"&gt;-5.922818&lt;/D&gt;&lt;D xsi:type="xsd:double"&gt;-5.3880873&lt;/D&gt;&lt;D xsi:type="xsd:double"&gt;2.0597935&lt;/D&gt;&lt;D xsi:type="xsd:double"&gt;19.55675&lt;/D&gt;&lt;D xsi:type="xsd:double"&gt;18.708122&lt;/D&gt;&lt;D xsi:type="xsd:double"&gt;38.904285&lt;/D&gt;&lt;D xsi:type="xsd:double"&gt;19.515156&lt;/D&gt;&lt;D xsi:type="xsd:double"&gt;18.578434&lt;/D&gt;&lt;D xsi:type="xsd:double"&gt;-4.8639894&lt;/D&gt;&lt;D xsi:type="xsd:double"&gt;3.3358335&lt;/D&gt;&lt;D xsi:type="xsd:double"&gt;20.770407&lt;/D&gt;&lt;D xsi:type="xsd:double"&gt;19.256008&lt;/D&gt;&lt;D xsi:type="xsd:double"&gt;33.486115&lt;/D&gt;&lt;D xsi:type="xsd:double"&gt;30.110968&lt;/D&gt;&lt;D xsi:type="xsd:double"&gt;27.371895&lt;/D&gt;&lt;D xsi:type="xsd:double"&gt;20.27477&lt;/D&gt;&lt;D xsi:type="xsd:double"&gt;33.05987&lt;/D&gt;&lt;D xsi:type="xsd:double"&gt;31.502247&lt;/D&gt;&lt;D xsi:type="xsd:double"&gt;52.52775&lt;/D&gt;&lt;D xsi:type="xsd:double"&gt;55.03752&lt;/D&gt;&lt;D xsi:type="xsd:double"&gt;90.9103&lt;/D&gt;&lt;D xsi:type="xsd:double"&gt;80.618706&lt;/D&gt;&lt;D xsi:type="xsd:double"&gt;64.50856&lt;/D&gt;&lt;D xsi:type="xsd:double"&gt;58.0683&lt;/D&gt;&lt;D xsi:type="xsd:double"&gt;47.729862&lt;/D&gt;&lt;D xsi:type="xsd:double"&gt;51.368584&lt;/D&gt;&lt;D xsi:type="xsd:double"&gt;38.34455&lt;/D&gt;&lt;D xsi:type="xsd:double"&gt;41.02849&lt;/D&gt;&lt;D xsi:type="xsd:double"&gt;30.907976&lt;/D&gt;&lt;D xsi:type="xsd:double"&gt;30.028593&lt;/D&gt;&lt;D xsi:type="xsd:double"&gt;15.162492&lt;/D&gt;&lt;D xsi:type="xsd:double"&gt;11.40033&lt;/D&gt;&lt;D xsi:type="xsd:double"&gt;4.7634006&lt;/D&gt;&lt;D xsi:type="xsd:double"&gt;-9.56192&lt;/D&gt;&lt;D xsi:type="xsd:double"&gt;-8.564645&lt;/D&gt;&lt;D xsi:type="xsd:double"&gt;-21.016186&lt;/D&gt;&lt;D xsi:type="xsd:double"&gt;-19.472939&lt;/D&gt;&lt;D xsi:type="xsd:double"&gt;-23.144495&lt;/D&gt;&lt;D xsi:type="xsd:double"&gt;-27.589624&lt;/D&gt;&lt;D xsi:type="xsd:double"&gt;-32.910145&lt;/D&gt;&lt;D xsi:type="xsd:double"&gt;-21.437883&lt;/D&gt;&lt;D xsi:type="xsd:double"&gt;-29.08603&lt;/D&gt;&lt;D xsi:type="xsd:double"&gt;-17.665482&lt;/D&gt;&lt;D xsi:type="xsd:double"&gt;-16.825872&lt;/D&gt;&lt;D xsi:type="xsd:double"&gt;-12.478185&lt;/D&gt;&lt;D xsi:type="xsd:double"&gt;-8.4073305&lt;/D&gt;&lt;D xsi:type="xsd:double"&gt;-2.8312087&lt;/D&gt;&lt;D xsi:type="xsd:double"&gt;14.389086&lt;/D&gt;&lt;D xsi:type="xsd:double"&gt;7.801187&lt;/D&gt;&lt;D xsi:type="xsd:double"&gt;9.213341&lt;/D&gt;&lt;D xsi:type="xsd:double"&gt;19.454754&lt;/D&gt;&lt;D xsi:type="xsd:double"&gt;29.609585&lt;/D&gt;&lt;D xsi:type="xsd:double"&gt;13.996959&lt;/D&gt;&lt;D xsi:type="xsd:double"&gt;23.730637&lt;/D&gt;&lt;D xsi:type="xsd:double"&gt;9.950376&lt;/D&gt;&lt;D xsi:type="xsd:double"&gt;19.4831&lt;/D&gt;&lt;D xsi:type="xsd:double"&gt;21.155907&lt;/D&gt;&lt;D xsi:type="xsd:double"&gt;25.782753&lt;/D&gt;&lt;D xsi:type="xsd:double"&gt;21.546328&lt;/D&gt;&lt;D xsi:type="xsd:double"&gt;30.972767&lt;/D&gt;&lt;D xsi:type="xsd:double"&gt;22.229374&lt;/D&gt;&lt;D xsi:type="xsd:double"&gt;27.28498&lt;/D&gt;&lt;D xsi:type="xsd:double"&gt;37.044155&lt;/D&gt;&lt;/FQL&gt;&lt;FQL&gt;&lt;Q&gt;QAT^FG_TOTAL_RETURNC(0,-12AM)&lt;/Q&gt;&lt;R&gt;1&lt;/R&gt;&lt;C&gt;1&lt;/C&gt;&lt;D xsi:type="xsd:double"&gt;8.045923&lt;/D&gt;&lt;/FQL&gt;&lt;FQL&gt;&lt;Q&gt;EPU^FMA_PCT_ABOVE_MAVG(200,0,,,,"PORTAGG")&lt;/Q&gt;&lt;R&gt;1&lt;/R&gt;&lt;C&gt;1&lt;/C&gt;&lt;D xsi:type="xsd:double"&gt;73.0769230769231&lt;/D&gt;&lt;/FQL&gt;&lt;FQL&gt;&lt;Q&gt;EPOL^FMA_EVAL_EBIT(LTMA,NOW,NOW,M,"PORTAGG","MEANR")&lt;/Q&gt;&lt;R&gt;1&lt;/R&gt;&lt;C&gt;1&lt;/C&gt;&lt;D xsi:type="xsd:double"&gt;8.52202818829661&lt;/D&gt;&lt;/FQL&gt;&lt;FQL&gt;&lt;Q&gt;W-FDS^FG_PRICE_CHANGE(0,-1AM)&lt;/Q&gt;&lt;R&gt;1&lt;/R&gt;&lt;C&gt;1&lt;/C&gt;&lt;D xsi:type="xsd:double"&gt;9.32971014492754&lt;/D&gt;&lt;/FQL&gt;&lt;FQL&gt;&lt;Q&gt;SPY^FG_TOTAL_RETURNC(0,-3AM)&lt;/Q&gt;&lt;R&gt;1&lt;/R&gt;&lt;C&gt;1&lt;/C&gt;&lt;D xsi:type="xsd:double"&gt;3.2829642&lt;/D&gt;&lt;/FQL&gt;&lt;FQL&gt;&lt;Q&gt;REFSAREPO-FDS^FG_YIELD(NOW,,,0)&lt;/Q&gt;&lt;R&gt;1&lt;/R&gt;&lt;C&gt;1&lt;/C&gt;&lt;D xsi:type="xsd:double"&gt;5.5&lt;/D&gt;&lt;/FQL&gt;&lt;FQL&gt;&lt;Q&gt;TRYKR10Y-FDS^PCTCHG(FG_YIELD(0,,,,"YTM"),FG_YIELD(-3AM,,,,"YTM"))&lt;/Q&gt;&lt;R&gt;1&lt;/R&gt;&lt;C&gt;1&lt;/C&gt;&lt;D xsi:type="xsd:double"&gt;-10.375253&lt;/D&gt;&lt;/FQL&gt;&lt;FQL&gt;&lt;Q&gt;VWO^FMA_EVAL_EBIT(LTMA,NOW,NOW,M,"PORTAGG","MEANR")&lt;/Q&gt;&lt;R&gt;1&lt;/R&gt;&lt;C&gt;1&lt;/C&gt;&lt;D xsi:type="xsd:double"&gt;14.5167318800948&lt;/D&gt;&lt;/FQL&gt;&lt;FQL&gt;&lt;Q&gt;TRYVN10Y-FDS^FG_YIELD(-10AY,0,Y,,"YTM")&lt;/Q&gt;&lt;R&gt;10&lt;/R&gt;&lt;C&gt;1&lt;/C&gt;&lt;D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xsi:type="xsd:double"&gt;2.9473283&lt;/D&gt;&lt;/FQL&gt;&lt;FQL&gt;&lt;Q&gt;BRENT-FDS^FG_PRICE_CHANGE(0,-1AM)&lt;/Q&gt;&lt;R&gt;1&lt;/R&gt;&lt;C&gt;1&lt;/C&gt;&lt;D xsi:type="xsd:double"&gt;0&lt;/D&gt;&lt;/FQL&gt;&lt;FQL&gt;&lt;Q&gt;EWZ^FMA_PCT_ABOVE_MAVG(200,0,,,,"PORTAGG")&lt;/Q&gt;&lt;R&gt;1&lt;/R&gt;&lt;C&gt;1&lt;/C&gt;&lt;D xsi:type="xsd:double"&gt;37.7358490566038&lt;/D&gt;&lt;/FQL&gt;&lt;FQL&gt;&lt;Q&gt;EWZ^FMA_PE(LTM,0,,,"PORTAGG","MEANR")&lt;/Q&gt;&lt;R&gt;1&lt;/R&gt;&lt;C&gt;1&lt;/C&gt;&lt;D xsi:type="xsd:double"&gt;9.33507300770656&lt;/D&gt;&lt;/FQL&gt;&lt;FQL&gt;&lt;Q&gt;EWZ^FG_COMPANY_NAME&lt;/Q&gt;&lt;R&gt;1&lt;/R&gt;&lt;C&gt;1&lt;/C&gt;&lt;D xsi:type="xsd:string"&gt;iShares MSCI Brazil ETF&lt;/D&gt;&lt;/FQL&gt;&lt;FQL&gt;&lt;Q&gt;USDCLP^FG_PRICE_CHANGE(0,-3AM)&lt;/Q&gt;&lt;R&gt;1&lt;/R&gt;&lt;C&gt;1&lt;/C&gt;&lt;D xsi:type="xsd:double"&gt;-1.7588019&lt;/D&gt;&lt;/FQL&gt;&lt;FQL&gt;&lt;Q&gt;EZA^FG_PRICE(0)&lt;/Q&gt;&lt;R&gt;1&lt;/R&gt;&lt;C&gt;1&lt;/C&gt;&lt;D xsi:type="xsd:double"&gt;49.76&lt;/D&gt;&lt;/FQL&gt;&lt;FQL&gt;&lt;Q&gt;KSA^P_PRICE(0)/P_PRICE_HIGH_PR(0,,,,,,"PRICE","INTRA","52W")&lt;/Q&gt;&lt;R&gt;1&lt;/R&gt;&lt;C&gt;1&lt;/C&gt;&lt;D xsi:type="xsd:double"&gt;0.91739655&lt;/D&gt;&lt;/FQL&gt;&lt;FQL&gt;&lt;Q&gt;EPOL^FG_TOTAL_RETURNC(0,-1AM)&lt;/Q&gt;&lt;R&gt;1&lt;/R&gt;&lt;C&gt;1&lt;/C&gt;&lt;D xsi:type="xsd:double"&gt;-5.016309&lt;/D&gt;&lt;/FQL&gt;&lt;FQL&gt;&lt;Q&gt;TRYKR10Y-FDS^FG_YIELD_NAME&lt;/Q&gt;&lt;R&gt;1&lt;/R&gt;&lt;C&gt;1&lt;/C&gt;&lt;D xsi:type="xsd:string"&gt;South Korea Benchmark Bond - 10 Year&lt;/D&gt;&lt;/FQL&gt;&lt;FQL&gt;&lt;Q&gt;VWO^JULIAN(FMA_DIV_YLD(NTMA,NOW,NOW,M,"PORTAGG","MEANR").DATES)&lt;/Q&gt;&lt;R&gt;1&lt;/R&gt;&lt;C&gt;1&lt;/C&gt;&lt;D xsi:type="xsd:long"&gt;45534&lt;/D&gt;&lt;/FQL&gt;&lt;FQL&gt;&lt;Q&gt;USDBRL^STD(FG_PRICE_CHANGE(0,-3AY,M))&lt;/Q&gt;&lt;R&gt;1&lt;/R&gt;&lt;C&gt;1&lt;/C&gt;&lt;D xsi:type="xsd:double"&gt;3.55356356668837&lt;/D&gt;&lt;/FQL&gt;&lt;FQL&gt;&lt;Q&gt;FC0000CL^FMA_EPS(NTMA,-20AY,0,CY,,"PORTAGG","MEANR")&lt;/Q&gt;&lt;R&gt;20&lt;/R&gt;&lt;C&gt;1&lt;/C&gt;&lt;D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xsi:type="xsd:double"&gt;1.45782220011724&lt;/D&gt;&lt;D xsi:type="xsd:double"&gt;14.1863075902305&lt;/D&gt;&lt;D xsi:type="xsd:double"&gt;26.3880518116564&lt;/D&gt;&lt;D xsi:type="xsd:double"&gt;20.4321074051196&lt;/D&gt;&lt;/FQL&gt;&lt;FQL&gt;&lt;Q&gt;TUR^FMA_DIV_YLD(NTMA,-10AY,0,AM,"PORTAGG","MEANR")&lt;/Q&gt;&lt;R&gt;121&lt;/R&gt;&lt;C&gt;1&lt;/C&gt;&lt;D xsi:type="xsd:double"&gt;3.2254309164601&lt;/D&gt;&lt;D xsi:type="xsd:double"&gt;2.95894299991883&lt;/D&gt;&lt;D xsi:type="xsd:double"&gt;2.75410139200191&lt;/D&gt;&lt;D xsi:type="xsd:double"&gt;2.76136632869705&lt;/D&gt;&lt;D xsi:type="xsd:double"&gt;2.79307063228662&lt;/D&gt;&lt;D xsi:type="xsd:double"&gt;2.88177418729445&lt;/D&gt;&lt;D xsi:type="xsd:double"&gt;2.99202226664555&lt;/D&gt;&lt;D xsi:type="xsd:double"&gt;2.88959142076447&lt;/D&gt;&lt;D xsi:type="xsd:double"&gt;2.94192812630186&lt;/D&gt;&lt;D xsi:type="xsd:double"&gt;3.04302444072222&lt;/D&gt;&lt;D xsi:type="xsd:double"&gt;3.1249023631215&lt;/D&gt;&lt;D xsi:type="xsd:double"&gt;3.35056966007846&lt;/D&gt;&lt;D xsi:type="xsd:double"&gt;3.4250069635294&lt;/D&gt;&lt;D xsi:type="xsd:double"&gt;3.04329539676444&lt;/D&gt;&lt;D xsi:type="xsd:double"&gt;3.40502832397156&lt;/D&gt;&lt;D xsi:type="xsd:double"&gt;3.60788609777904&lt;/D&gt;&lt;D xsi:type="xsd:double"&gt;3.53933435061804&lt;/D&gt;&lt;D xsi:type="xsd:double"&gt;3.2923604995621&lt;/D&gt;&lt;D xsi:type="xsd:double"&gt;3.16863862555055&lt;/D&gt;&lt;D xsi:type="xsd:double"&gt;3.34675027595563&lt;/D&gt;&lt;D xsi:type="xsd:double"&gt;3.50530343832827&lt;/D&gt;&lt;D xsi:type="xsd:double"&gt;3.51395305880939&lt;/D&gt;&lt;D xsi:type="xsd:double"&gt;3.71243269677973&lt;/D&gt;&lt;D xsi:type="xsd:double"&gt;3.56016795510103&lt;/D&gt;&lt;D xsi:type="xsd:double"&gt;3.6638050650478&lt;/D&gt;&lt;D xsi:type="xsd:double"&gt;3.6399134402451&lt;/D&gt;&lt;D xsi:type="xsd:double"&gt;3.89645066775168&lt;/D&gt;&lt;D xsi:type="xsd:double"&gt;3.86733610361633&lt;/D&gt;&lt;D xsi:type="xsd:double"&gt;3.45503838211055&lt;/D&gt;&lt;D xsi:type="xsd:double"&gt;3.52881894439286&lt;/D&gt;&lt;D xsi:type="xsd:double"&gt;3.646143679752&lt;/D&gt;&lt;D xsi:type="xsd:double"&gt;3.66909140632164&lt;/D&gt;&lt;D xsi:type="xsd:double"&gt;3.51196899443003&lt;/D&gt;&lt;D xsi:type="xsd:double"&gt;3.58323435262452&lt;/D&gt;&lt;D xsi:type="xsd:double"&gt;3.67697028914959&lt;/D&gt;&lt;D xsi:type="xsd:double"&gt;3.77558745425718&lt;/D&gt;&lt;D xsi:type="xsd:double"&gt;4.18972547810852&lt;/D&gt;&lt;D xsi:type="xsd:</t>
        </r>
      </text>
    </comment>
    <comment ref="A18" authorId="0" shapeId="0" xr:uid="{A62AD977-320C-4A08-8AA2-4CD587BB1A30}">
      <text>
        <r>
          <rPr>
            <b/>
            <sz val="9"/>
            <color indexed="81"/>
            <rFont val="Tahoma"/>
            <charset val="1"/>
          </rPr>
          <t>double"&gt;4.07054561728711&lt;/D&gt;&lt;D xsi:type="xsd:double"&gt;4.43106323649739&lt;/D&gt;&lt;D xsi:type="xsd:double"&gt;4.04032316356428&lt;/D&gt;&lt;D xsi:type="xsd:double"&gt;4.02607825823059&lt;/D&gt;&lt;D xsi:type="xsd:double"&gt;4.22709071628825&lt;/D&gt;&lt;D xsi:type="xsd:double"&gt;4.52834628986096&lt;/D&gt;&lt;D xsi:type="xsd:double"&gt;5.25577341464749&lt;/D&gt;&lt;D xsi:type="xsd:double"&gt;5.39709598716776&lt;/D&gt;&lt;D xsi:type="xsd:double"&gt;5.48508717955456&lt;/D&gt;&lt;D xsi:type="xsd:double"&gt;5.41100037273861&lt;/D&gt;&lt;D xsi:type="xsd:double"&gt;5.81668605384853&lt;/D&gt;&lt;D xsi:type="xsd:double"&gt;5.49382145170326&lt;/D&gt;&lt;D xsi:type="xsd:double"&gt;5.26407879396849&lt;/D&gt;&lt;D xsi:type="xsd:double"&gt;5.25559870133945&lt;/D&gt;&lt;D xsi:type="xsd:double"&gt;5.53892958299544&lt;/D&gt;&lt;D xsi:type="xsd:double"&gt;4.43935586288785&lt;/D&gt;&lt;D xsi:type="xsd:double"&gt;4.80285085709243&lt;/D&gt;&lt;D xsi:type="xsd:double"&gt;5.10089484863014&lt;/D&gt;&lt;D xsi:type="xsd:double"&gt;5.15160910619185&lt;/D&gt;&lt;D xsi:type="xsd:double"&gt;5.06729173747989&lt;/D&gt;&lt;D xsi:type="xsd:double"&gt;4.58882744964583&lt;/D&gt;&lt;D xsi:type="xsd:double"&gt;4.54668862741408&lt;/D&gt;&lt;D xsi:type="xsd:double"&gt;5.11320494220889&lt;/D&gt;&lt;D xsi:type="xsd:double"&gt;4.83294880301799&lt;/D&gt;&lt;D xsi:type="xsd:double"&gt;4.85516955163821&lt;/D&gt;&lt;D xsi:type="xsd:double"&gt;4.59112593467505&lt;/D&gt;&lt;D xsi:type="xsd:double"&gt;4.37571562566576&lt;/D&gt;&lt;D xsi:type="xsd:double"&gt;4.53456245596374&lt;/D&gt;&lt;D xsi:type="xsd:double"&gt;4.67232228485&lt;/D&gt;&lt;D xsi:type="xsd:double"&gt;5.8746191641338&lt;/D&gt;&lt;D xsi:type="xsd:double"&gt;4.04461572474945&lt;/D&gt;&lt;D xsi:type="xsd:double"&gt;3.5731259957291&lt;/D&gt;&lt;D xsi:type="xsd:double"&gt;3.35413849684918&lt;/D&gt;&lt;D xsi:type="xsd:double"&gt;3.6609604071177&lt;/D&gt;&lt;D xsi:type="xsd:double"&gt;4.39799526165435&lt;/D&gt;&lt;D xsi:type="xsd:double"&gt;4.40700992003386&lt;/D&gt;&lt;D xsi:type="xsd:double"&gt;4.54081686920263&lt;/D&gt;&lt;D xsi:type="xsd:double"&gt;3.82059051817789&lt;/D&gt;&lt;D xsi:type="xsd:double"&gt;3.83486864924342&lt;/D&gt;&lt;D xsi:type="xsd:double"&gt;4.13118178439789&lt;/D&gt;&lt;D xsi:type="xsd:double"&gt;4.5067199904449&lt;/D&gt;&lt;D xsi:type="xsd:double"&gt;5.1984357113301&lt;/D&gt;&lt;D xsi:type="xsd:double"&gt;5.40189711535956&lt;/D&gt;&lt;D xsi:type="xsd:double"&gt;5.66833088514746&lt;/D&gt;&lt;D xsi:type="xsd:double"&gt;5.7820204255216&lt;/D&gt;&lt;D xsi:type="xsd:double"&gt;6.06365681717272&lt;/D&gt;&lt;D xsi:type="xsd:double"&gt;5.87001648591371&lt;/D&gt;&lt;D xsi:type="xsd:double"&gt;6.1328937916046&lt;/D&gt;&lt;D xsi:type="xsd:double"&gt;5.78918664794533&lt;/D&gt;&lt;D xsi:type="xsd:double"&gt;4.69100277634322&lt;/D&gt;&lt;D xsi:type="xsd:double"&gt;5.6364823947531&lt;/D&gt;&lt;D xsi:type="xsd:double"&gt;6.17034277198477&lt;/D&gt;&lt;D xsi:type="xsd:double"&gt;6.02481088771257&lt;/D&gt;&lt;D xsi:type="xsd:double"&gt;5.41723945038625&lt;/D&gt;&lt;D xsi:type="xsd:double"&gt;5.59549368270834&lt;/D&gt;&lt;D xsi:type="xsd:double"&gt;5.23534220045296&lt;/D&gt;&lt;D xsi:type="xsd:double"&gt;6.075393821987&lt;/D&gt;&lt;D xsi:type="xsd:double"&gt;5.94483496338276&lt;/D&gt;&lt;D xsi:type="xsd:double"&gt;4.98266278747797&lt;/D&gt;&lt;D xsi:type="xsd:double"&gt;5.26687543545624&lt;/D&gt;&lt;D xsi:type="xsd:double"&gt;5.13803358747875&lt;/D&gt;&lt;D xsi:type="xsd:double"&gt;4.62312578700884&lt;/D&gt;&lt;D xsi:type="xsd:double"&gt;4.03669330455732&lt;/D&gt;&lt;D xsi:type="xsd:double"&gt;5.22299424117499&lt;/D&gt;&lt;D xsi:type="xsd:double"&gt;5.12116972259338&lt;/D&gt;&lt;D xsi:type="xsd:double"&gt;5.36169051675196&lt;/D&gt;&lt;D xsi:type="xsd:double"&gt;5.6395238926743&lt;/D&gt;&lt;D xsi:type="xsd:double"&gt;5.23305869320089&lt;/D&gt;&lt;D xsi:type="xsd:double"&gt;4.47849598285148&lt;/D&gt;&lt;D xsi:type="xsd:double"&gt;3.81897521080966&lt;/D&gt;&lt;D xsi:type="xsd:double"&gt;3.62555718096147&lt;/D&gt;&lt;D xsi:type="xsd:double"&gt;3.73780387980571&lt;/D&gt;&lt;D xsi:type="xsd:double"&gt;4.30735667906966&lt;/D&gt;&lt;D xsi:type="xsd:double"&gt;4.37226850369874&lt;/D&gt;&lt;D xsi:type="xsd:double"&gt;4.85868592029915&lt;/D&gt;&lt;D xsi:type="xsd:double"&gt;4.29207073696698&lt;/D&gt;&lt;D xsi:type="xsd:double"&gt;4.1767359963795&lt;/D&gt;&lt;D xsi:type="xsd:double"&gt;4.26660647610192&lt;/D&gt;&lt;D xsi:type="xsd:double"&gt;4.28806988446854&lt;/D&gt;&lt;D xsi:type="xsd:double"&gt;4.14545343004038&lt;/D&gt;&lt;D xsi:type="xsd:double"&gt;3.89154049006299&lt;/D&gt;&lt;D xsi:type="xsd:double"&gt;4.12405468150796&lt;/D&gt;&lt;D xsi:type="xsd:double"&gt;4.2544292436788&lt;/D&gt;&lt;D xsi:type="xsd:double"&gt;4.88339606897054&lt;/D&gt;&lt;/FQL&gt;&lt;FQL&gt;&lt;Q&gt;TUR^FG_TOTAL_RETURNC(0,-3AM)&lt;/Q&gt;&lt;R&gt;1&lt;/R&gt;&lt;C&gt;1&lt;/C&gt;&lt;D xsi:type="xsd:double"&gt;-20.966227&lt;/D&gt;&lt;/FQL&gt;&lt;FQL&gt;&lt;Q&gt;VGK^FMA_PCT_ABOVE_MAVG(200,0,,,,"PORTAGG")&lt;/Q&gt;&lt;R&gt;1&lt;/R&gt;&lt;C&gt;1&lt;/C&gt;&lt;D xsi:type="xsd:double"&gt;63.370253164557&lt;/D&gt;&lt;/FQL&gt;&lt;FQL&gt;&lt;Q&gt;REFBRSELIC-FDS^(SUBARRAY(NOT_NA(NO_REPEAT_F(FG_YIELD(NOW,-10AY,D))),0,1)-SUBARRAY(NOT_NA(NO_REPEAT_F(FG_YIELD(NOW,-10AY,D))),1,1))*100&lt;/Q&gt;&lt;R&gt;1&lt;/R&gt;&lt;C&gt;1&lt;/C&gt;&lt;D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xsi:type="xsd:double"&gt;-7.961417&lt;/D&gt;&lt;/FQL&gt;&lt;FQL&gt;&lt;Q&gt;VNM^JULIAN(FMA_DIV_YLD(NTMA,NOW,NOW,M,"PORTAGG","MEANR").DATES)&lt;/Q&gt;&lt;R&gt;1&lt;/R&gt;&lt;C&gt;1&lt;/C&gt;&lt;D xsi:type="xsd:long"&gt;45565&lt;/D&gt;&lt;/FQL&gt;&lt;FQL&gt;&lt;Q&gt;GREK^FMA_EVAL_EBIT(LTMA,NOW,NOW,M,"PORTAGG","MEANR")&lt;/Q&gt;&lt;R&gt;1&lt;/R&gt;&lt;C&gt;1&lt;/C&gt;&lt;D xsi:type="xsd:double"&gt;8.01292678347936&lt;/D&gt;&lt;/FQL&gt;&lt;FQL&gt;&lt;Q&gt;EWM^JULIAN(FMA_DIV_YLD(NTMA,NOW,NOW,M,"PORTAGG","MEANR").DATES)&lt;/Q&gt;&lt;R&gt;1&lt;/R&gt;&lt;C&gt;1&lt;/C&gt;&lt;D xsi:type="xsd:long"&gt;45565&lt;/D&gt;&lt;/FQL&gt;&lt;FQL&gt;&lt;Q&gt;ECH^JULIAN(FMA_DIV_YLD(NTMA,NOW,NOW,M,"PORTAGG","MEANR").DATES)&lt;/Q&gt;&lt;R&gt;1&lt;/R&gt;&lt;C&gt;1&lt;/C&gt;&lt;D xsi:type="xsd:long"&gt;45565&lt;/D&gt;&lt;/FQL&gt;&lt;FQL&gt;&lt;Q&gt;CPALM-FDS^MAX(FG_PRICE(0,-5AY))&lt;/Q&gt;&lt;R&gt;1&lt;/R&gt;&lt;C&gt;1&lt;/C&gt;&lt;D xsi:type="xsd:double"&gt;8163&lt;/D&gt;&lt;/FQL&gt;&lt;FQL&gt;&lt;Q&gt;QAT^FG_PRICE_MAVG(0,,,,30)&lt;/Q&gt;&lt;R&gt;1&lt;/R&gt;&lt;C&gt;1&lt;/C&gt;&lt;D xsi:type="xsd:double"&gt;17.976&lt;/D&gt;&lt;/FQL&gt;&lt;FQL&gt;&lt;Q&gt;EWM^FG_TOTAL_RETURNC(0,-1AM)&lt;/Q&gt;&lt;R&gt;1&lt;/R&gt;&lt;C&gt;1&lt;/C&gt;&lt;D xsi:type="xsd:double"&gt;3.1446457&lt;/D&gt;&lt;/FQL&gt;&lt;FQL&gt;&lt;Q&gt;ECH^FMA_PCT_ABOVE_MAVG(200,0,,,,"PORTAGG")&lt;/Q&gt;&lt;R&gt;1&lt;/R&gt;&lt;C&gt;1&lt;/C&gt;&lt;D xsi:type="xsd:double"&gt;42.8571428571429&lt;/D&gt;&lt;/FQL&gt;&lt;FQL&gt;&lt;Q&gt;EWZ^SIZE(FG_CONSTITUENTS)&lt;/Q&gt;&lt;R&gt;1&lt;/R&gt;&lt;C&gt;1&lt;/C&gt;&lt;D xsi:type="xsd:long"&gt;55&lt;/D&gt;&lt;/FQL&gt;&lt;FQL&gt;&lt;Q&gt;EZA^FMA_RBICS_REV_CURRENT(30, LOC, "PORTAGG")&lt;/Q&gt;&lt;R&gt;1&lt;/R&gt;&lt;C&gt;1&lt;/C&gt;&lt;D xsi:type="xsd:double"&gt;46.1807049796121&lt;/D&gt;&lt;/FQL&gt;&lt;FQL&gt;&lt;Q&gt;INDA^FMA_ROE(NTMA,-20AY,NOW,FY,"PORTAGG","MEANR")&lt;/Q&gt;&lt;R&gt;20&lt;/R&gt;&lt;C&gt;1&lt;/C&gt;&lt;D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xsi:type="xsd:double"&gt;14.9253037325643&lt;/D&gt;&lt;D xsi:type="xsd:double"&gt;16.0781656045333&lt;/D&gt;&lt;/FQL&gt;&lt;FQL&gt;&lt;Q&gt;USDTHB^STD(FG_PRICE_CHANGE(0,-3AY,M))&lt;/Q&gt;&lt;R&gt;1&lt;/R&gt;&lt;C&gt;1&lt;/C&gt;&lt;D xsi:type="xsd:double"&gt;3.11462645092391&lt;/D&gt;&lt;/FQL&gt;&lt;FQL&gt;&lt;Q&gt;KSA^P_PRICE_RETURNS_PR('52W',2,-10AY,0,AM)&lt;/Q&gt;&lt;R&gt;121&lt;/R&gt;&lt;C&gt;1&lt;/C&gt;&lt;D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xsi:type="xsd:double"&gt;-19.513088&lt;/D&gt;&lt;D xsi:type="xsd:double"&gt;-7.697046&lt;/D&gt;&lt;D xsi:type="xsd:double"&gt;3.1193137&lt;/D&gt;&lt;D xsi:type="xsd:double"&gt;7.9181314&lt;/D&gt;&lt;D xsi:type="xsd:double"&gt;24.494017&lt;/D&gt;&lt;D xsi:type="xsd:double"&gt;15.744591&lt;/D&gt;&lt;D xsi:type="xsd:double"&gt;17.519188&lt;/D&gt;&lt;D xsi:type="xsd:double"&gt;9.4576&lt;/D&gt;&lt;D xsi:type="xsd:double"&gt;8.776676&lt;/D&gt;&lt;D xsi:type="xsd:double"&gt;20.544683&lt;/D&gt;&lt;D xsi:type="xsd:double"&gt;16.825521&lt;/D&gt;&lt;D xsi:type="xsd:double"&gt;24.208714&lt;/D&gt;&lt;D xsi:type="xsd:double"&gt;34.06831&lt;/D&gt;&lt;D xsi:type="xsd:double"&gt;16.792465&lt;/D&gt;&lt;D xsi:type="xsd:double"&gt;0.9009242&lt;/D&gt;&lt;D xsi:type="xsd:double"&gt;7.0151925&lt;/D&gt;&lt;D xsi:type="xsd:double"&gt;10.523569&lt;/D&gt;&lt;D xsi:type="xsd:double"&gt;10.429132&lt;/D&gt;&lt;D xsi:type="xsd:double"&gt;20.092833&lt;/D&gt;&lt;D xsi:type="xsd:double"&gt;21.481037&lt;/D&gt;&lt;D xsi:type="xsd:double"&gt;28.928638&lt;/D&gt;&lt;D xsi:type="xsd:double"&gt;14.497709&lt;/D&gt;&lt;D xsi:type="xsd:double"&gt;26.136744&lt;/D&gt;&lt;D xsi:type="xsd:double"&gt;15.572667&lt;/D&gt;&lt;D xsi:type="xsd:double"&gt;17.652405&lt;/D&gt;&lt;D xsi:type="xsd:double"&gt;21.389843&lt;/D&gt;&lt;D xsi:type="xsd:double"&gt;19.853962&lt;/D&gt;&lt;D xsi:type="xsd:double"&gt;11.408817&lt;/D&gt;&lt;D xsi:type="xsd:double"&gt;19.233513&lt;/D&gt;&lt;D xsi:type="xsd:double"&gt;22.508764&lt;/D&gt;&lt;D xsi:type="xsd:double"&gt;19.714392&lt;/D&gt;&lt;D xsi:type="xsd:double"&gt;22.574377&lt;/D&gt;&lt;D xsi:type="xsd:double"&gt;5.638826&lt;/D&gt;&lt;D xsi:type="xsd:double"&gt;10.992885&lt;/D&gt;&lt;D xsi:type="xsd:double"&gt;4.678142&lt;/D&gt;&lt;D xsi:type="xsd:double"&gt;4.6408772&lt;/D&gt;&lt;D xsi:type="xsd:double"&gt;1.6370773&lt;/D&gt;&lt;D xsi:type="xsd:double"&gt;0.83100796&lt;/D&gt;&lt;D xsi:type="xsd:double"&gt;0.9285569&lt;/D&gt;&lt;D xsi:type="xsd:double"&gt;8.443033&lt;/D&gt;&lt;D xsi:type="xsd:double"&gt;-5.681616&lt;/D&gt;&lt;D xsi:type="xsd:double"&gt;-12.676001&lt;/D&gt;&lt;D xsi:type="xsd:double"&gt;-23.687672&lt;/D&gt;&lt;D xsi:type="xsd:double"&gt;-27.018208&lt;/D&gt;&lt;D xsi:type="xsd:double"&gt;-12.575018&lt;/D&gt;&lt;D xsi:type="xsd:double"&gt;-16.054838&lt;/D&gt;&lt;D xsi:type="xsd:double"&gt;-14.031464&lt;/D&gt;&lt;D xsi:type="xsd:double"&gt;-2.3568451&lt;/D&gt;&lt;D xsi:type="xsd:double"&gt;1.3436317&lt;/D&gt;&lt;D xsi:type="xsd:double"&gt;1.5977383&lt;/D&gt;&lt;D xsi:type="xsd:double"&gt;10.642969&lt;/D&gt;&lt;D xsi:type="xsd:double"&gt;2.629006&lt;/D&gt;&lt;D xsi:type="xsd:double"&gt;6.136048&lt;/D&gt;&lt;D xsi:type="xsd:double"&gt;24.09401&lt;/D&gt;&lt;D xsi:type="xsd:double"&gt;54.13954&lt;/D&gt;&lt;D xsi:type="xsd:double"&gt;52.095104&lt;/D&gt;&lt;D xsi:type="xsd:double"&gt;44.57705&lt;/D&gt;&lt;D xsi:type="xsd:double"&gt;50.272644&lt;/D&gt;&lt;D xsi:type="xsd:double"&gt;53.924286&lt;/D&gt;&lt;D xsi:type="xsd:double"&gt;47.29029&lt;/D&gt;&lt;D xsi:type="xsd:double"&gt;43.80728&lt;/D&gt;&lt;D xsi:type="xsd:double"&gt;50.524403&lt;/D&gt;&lt;D xsi:type="xsd:double"&gt;29.588366&lt;/D&gt;&lt;D xsi:type="xsd:double"&gt;35.154797&lt;/D&gt;&lt;D xsi:type="xsd:double"&gt;47.42545&lt;/D&gt;&lt;D xsi:type="xsd:double"&gt;43.07505&lt;/D&gt;&lt;D xsi:type="xsd:double"&gt;35.254715&lt;/D&gt;&lt;D xsi:type="xsd:double"&gt;36.194454&lt;/D&gt;&lt;D xsi:type="xsd:double"&gt;18.447649&lt;/D&gt;&lt;D xsi:type="xsd:double"&gt;6.1870694&lt;/D&gt;&lt;D xsi:type="xsd:double"&gt;10.151577&lt;/D&gt;&lt;D xsi:type="xsd:double"&gt;8.042276&lt;/D&gt;&lt;D xsi:type="xsd:double"&gt;2.3961663&lt;/D&gt;&lt;D xsi:type="xsd:double"&gt;-1.1503756&lt;/D&gt;&lt;D xsi:type="xsd:double"&gt;-1.0702908&lt;/D&gt;&lt;D xsi:type="xsd:double"&gt;-5.320072&lt;/D&gt;&lt;D xsi:type="xsd:double"&gt;-12.150282&lt;/D&gt;&lt;D xsi:type="xsd:double"&gt;-18.90093&lt;/D&gt;&lt;D xsi:type="xsd:double"&gt;-15.700704&lt;/D&gt;&lt;D xsi:type="xsd:double"&gt;-19.0974&lt;/D&gt;&lt;D xsi:type="xsd:double"&gt;-8.969837&lt;/D&gt;&lt;D xsi:type="xsd:double"&gt;1.8301725&lt;/D&gt;&lt;D xsi:type="xsd:double"&gt;-5.4310026&lt;/D&gt;&lt;D xsi:type="xsd:double"&gt;-4.9867687&lt;/D&gt;&lt;D xsi:type="xsd:double"&gt;-6.6836414&lt;/D&gt;&lt;D xsi:type="xsd:double"&gt;-3.9469063&lt;/D&gt;&lt;D xsi:type="xsd:double"&gt;3.7647128&lt;/D&gt;&lt;D xsi:type="xsd:double"&gt;12.1545315&lt;/D&gt;&lt;D xsi:type="xsd:double"&gt;11.14086&lt;/D&gt;&lt;D xsi:type="xsd:double"&gt;24.943495&lt;/D&gt;&lt;D xsi:type="xsd:double"&gt;14.880896&lt;/D&gt;&lt;D xsi:type="xsd:double"&gt;11.32406&lt;/D&gt;&lt;D xsi:type="xsd:double"&gt;1.8319368&lt;/D&gt;&lt;D xsi:type="xsd:double"&gt;0.40709972&lt;/D&gt;&lt;D xsi:type="xsd:double"&gt;3.5012484&lt;/D&gt;&lt;D xsi:type="xsd:double"&gt;5.758977&lt;/D&gt;&lt;D xsi:type="xsd:double"&gt;10.084152&lt;/D&gt;&lt;/FQL&gt;&lt;FQL&gt;&lt;Q&gt;TUR^FMA_PCT_ABOVE_MAVG(200,0,,,,"PORTAGG")&lt;/Q&gt;&lt;R&gt;1&lt;/R&gt;&lt;C&gt;1&lt;/C&gt;&lt;D xsi:type="xsd:double"&gt;46.875&lt;/D&gt;&lt;/FQL&gt;&lt;FQL&gt;&lt;Q&gt;SPY^SIZE(FG_CONSTITUENTS)&lt;/Q&gt;&lt;R&gt;1&lt;/R&gt;&lt;C&gt;1&lt;/C&gt;&lt;D xsi:type="xsd:long"&gt;503&lt;/D&gt;&lt;/FQL&gt;&lt;FQL&gt;&lt;Q&gt;REFBRSELIC-FDS^FG_YIELD(NOW,,,0)&lt;/Q&gt;&lt;R&gt;1&lt;/R&gt;&lt;C&gt;1&lt;/C&gt;&lt;D xsi:type="xsd:double"&gt;10.75&lt;/D&gt;&lt;/FQL&gt;&lt;FQL&gt;&lt;Q&gt;EPU^FMA_EVAL_EBIT(LTMA,NOW,NOW,M,"PORTAGG","MEANR")&lt;/Q&gt;&lt;R&gt;1&lt;/R&gt;&lt;C&gt;1&lt;/C&gt;&lt;D xsi:type="xsd:double"&gt;11.7915032051033&lt;/D&gt;&lt;/FQL&gt;&lt;FQL&gt;&lt;Q&gt;USDTHB^FG_PRICE_CHANGE(0,-1AM)&lt;/Q&gt;&lt;R&gt;1&lt;/R&gt;&lt;C&gt;1&lt;/C&gt;&lt;D xsi:type="xsd:double"&gt;-3.2057822&lt;/D&gt;&lt;/FQL&gt;&lt;FQL&gt;&lt;Q&gt;MCHI^FG_PRICE_MAVG(0,,,,60)&lt;/Q&gt;&lt;R&gt;1&lt;/R&gt;&lt;C&gt;1&lt;/C&gt;&lt;D xsi:type="xsd:double"&gt;42.9795&lt;/D&gt;&lt;/FQL&gt;&lt;FQL&gt;&lt;Q&gt;SET-BKK^FG_TOTAL_RETURNC(0,-1AM)&lt;/Q&gt;&lt;R&gt;1&lt;/R&gt;&lt;C&gt;1&lt;/C&gt;&lt;D xsi:type="xsd:double"&gt;5.725491&lt;/D&gt;&lt;/FQL&gt;&lt;FQL&gt;&lt;Q&gt;EWZ^FMA_COS_DOWN("EPS","1M",+1,NOW,,,"PORTAGG","MEANR")&lt;/Q&gt;&lt;R&gt;1&lt;/R&gt;&lt;C&gt;1&lt;/C&gt;&lt;D xsi:type="xsd:double"&gt;22&lt;/D&gt;&lt;/FQL&gt;&lt;FQL&gt;&lt;Q&gt;KSA^FG_COMPANY_NAME&lt;/Q&gt;&lt;R&gt;1&lt;/R&gt;&lt;C&gt;1&lt;/C&gt;&lt;D xsi:type="xsd:string"&gt;iShares MSCI Saudi Arabia ETF&lt;/D&gt;&lt;/FQL&gt;&lt;FQL&gt;&lt;Q&gt;REFTWDISC-FDS^(SUBARRAY(NOT_NA(NO_REPEAT_F(FG_YIELD(NOW,-10AY,D))),0,1)-SUBARRAY(NOT_NA(NO_REPEAT_F(FG_YIELD(NOW,-10AY,D))),1,1))*100&lt;/Q&gt;&lt;R&gt;1&lt;/R&gt;&lt;C&gt;1&lt;/C&gt;&lt;D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xsi:type="xsd:double"&gt;12.5&lt;/D&gt;&lt;/FQL&gt;&lt;FQL&gt;&lt;Q&gt;TUR^FG_FCF_YIELD_NTM(0)&lt;/Q&gt;&lt;R&gt;0&lt;/R&gt;&lt;C&gt;0&lt;/C&gt;&lt;/FQL&gt;&lt;FQL&gt;&lt;Q&gt;CC_IN^FG_COMPANY_NAME&lt;/Q&gt;&lt;R&gt;1&lt;/R&gt;&lt;C&gt;1&lt;/C&gt;&lt;D xsi:type="xsd:string"&gt;India&lt;/D&gt;&lt;/FQL&gt;&lt;FQL&gt;&lt;Q&gt;USDKRW^FG_PRICE_CHANGE(0,-3AM)&lt;/Q&gt;&lt;R&gt;1&lt;/R&gt;&lt;C&gt;1&lt;/C&gt;&lt;D xsi:type="xsd:double"&gt;-5.147558&lt;/D&gt;&lt;/FQL&gt;&lt;FQL&gt;&lt;Q&gt;USDPHP^FG_PRICE(0)&lt;/Q&gt;&lt;R&gt;1&lt;/R&gt;&lt;C&gt;1&lt;/C&gt;&lt;D xsi:type="xsd:double"&gt;56.39&lt;/D&gt;&lt;/FQL&gt;&lt;FQL&gt;&lt;Q&gt;EWZ^FMA_DIV_YLD(NTMA,-10AY,0,AM,"PORTAGG","MEANR")&lt;/Q&gt;&lt;R&gt;121&lt;/R&gt;&lt;C&gt;1&lt;/C&gt;&lt;D xsi:type="xsd:double"&gt;3.89601460232443&lt;/D&gt;&lt;D xsi:type="xsd:double"&gt;3.77568662735997&lt;/D&gt;&lt;D xsi:type="xsd:double"&gt;3.9010533001834&lt;/D&gt;&lt;D xsi:type="xsd:double"&gt;4.24243845489451&lt;/D&gt;&lt;D xsi:type="xsd:double"&gt;4.07811967313677&lt;/D&gt;&lt;D xsi:type="xsd:double"&gt;3.93925432482806&lt;/D&gt;&lt;D xsi:type="xsd:double"&gt;3.73081714706648&lt;/D&gt;&lt;D xsi:type="xsd:double"&gt;3.57756736812154&lt;/D&gt;&lt;D xsi:type="xsd:double"&gt;3.86698318034348&lt;/D&gt;&lt;D xsi:type="xsd:double"&gt;3.82259751387557&lt;/D&gt;&lt;D xsi:type="xsd:double"&gt;3.8808109342345&lt;/D&gt;&lt;D xsi:type="xsd:double"&gt;4.23023184934304&lt;/D&gt;&lt;D xsi:type="xsd:double"&gt;4.06107120674547&lt;/D&gt;&lt;D xsi:type="xsd:double"&gt;3.85964781709499&lt;/D&gt;&lt;D xsi:type="xsd:double"&gt;3.96854576614982&lt;/D&gt;&lt;D xsi:type="xsd:double"&gt;4.13705983542538&lt;/D&gt;&lt;D xsi:type="xsd:double"&gt;4.43599541745713&lt;/D&gt;&lt;D xsi:type="xsd:double"&gt;3.75807269749828&lt;/D&gt;&lt;D xsi:type="xsd:double"&gt;3.21910922314262&lt;/D&gt;&lt;D xsi:type="xsd:double"&gt;3.34604007584197&lt;/D&gt;&lt;D xsi:type="xsd:double"&gt;3.38560871868073&lt;/D&gt;&lt;D xsi:type="xsd:double"&gt;3.26952219373193&lt;/D&gt;&lt;D xsi:type="xsd:double"&gt;2.89119971521154&lt;/D&gt;&lt;D xsi:type="xsd:double"&gt;3.05851941593617&lt;/D&gt;&lt;D xsi:type="xsd:double"&gt;3.11210332452342&lt;/D&gt;&lt;D xsi:type="xsd:double"&gt;3.02439716311666&lt;/D&gt;&lt;D xsi:type="xsd:double"&gt;3.43670819004169&lt;/D&gt;&lt;D xsi:type="xsd:double"&gt;3.44203583028053&lt;/D&gt;&lt;D xsi:type="xsd:double"&gt;3.38805309295427&lt;/D&gt;&lt;D xsi:type="xsd:double"&gt;3.47366459388971&lt;/D&gt;&lt;D xsi:type="xsd:double"&gt;3.6234202590186&lt;/D&gt;&lt;D xsi:type="xsd:double"&gt;3.59723496065799&lt;/D&gt;&lt;D xsi:type="xsd:double"&gt;3.69762660559625&lt;/D&gt;&lt;D xsi:type="xsd:double"&gt;3.62049909270681&lt;/D&gt;&lt;D xsi:type="xsd:double"&gt;3.4478110344976&lt;/D&gt;&lt;D xsi:type="xsd:double"&gt;3.24745801941125&lt;/D&gt;&lt;D xsi:type="xsd:double"&gt;3.11914409733494&lt;/D&gt;&lt;D xsi:type="xsd:double"&gt;3.37105061476398&lt;/D&gt;&lt;D xsi:type="xsd:double"&gt;3.57058893879363&lt;/D&gt;&lt;D xsi:type="xsd:double"&gt;3.3754289911179&lt;/D&gt;&lt;D xsi:type="xsd:double"&gt;3.2109306975205&lt;/D&gt;&lt;D xsi:type="xsd:double"&gt;3.34068108047283&lt;/D&gt;&lt;D xsi:type="xsd:double"&gt;3.48500629314566&lt;/D&gt;&lt;D xsi:type="xsd:double"&gt;3.76064733290941&lt;/D&gt;&lt;D xsi:type="xsd:double"&gt;4.02966569405432&lt;/D&gt;&lt;D xsi:type="xsd:double"&gt;4.43251488865923&lt;/D&gt;&lt;D xsi:type="xsd:double"&gt;4.10992530404779&lt;/D&gt;&lt;D xsi:type="xsd:double"&gt;4.41207407042605&lt;/D&gt;&lt;D xsi:type="xsd:double"&gt;4.133456544871&lt;/D&gt;&lt;D xsi:type="xsd:double"&gt;3.864474122706&lt;/D&gt;&lt;D xsi:type="xsd:double"&gt;3.83652489032242&lt;/D&gt;&lt;D xsi:type="xsd:double"&gt;3.83267462844568&lt;/D&gt;&lt;D xsi:type="xsd:double"&gt;3.5874316811028&lt;/D&gt;&lt;D xsi:type="xsd:double"&gt;3.65956787852588&lt;/D&gt;&lt;D xsi:type="xsd:double"&gt;3.37789033827823&lt;/D&gt;&lt;D xsi:type="xsd:double"&gt;3.42004013204449&lt;/D&gt;&lt;D xsi:type="xsd:double"&gt;3.30857315724008&lt;/D&gt;&lt;D xsi:type="xsd:double"&gt;3.08457004724229&lt;/D&gt;&lt;D xsi:type="xsd:double"&gt;3.22772579288942&lt;/D&gt;&lt;D xsi:type="xsd:double"&gt;3.37090206845033&lt;/D&gt;&lt;D xsi:type="xsd:double"&gt;3.33684063288707&lt;/D&gt;&lt;D xsi:type="xsd:double"&gt;3.20691083419331&lt;/D&gt;&lt;D xsi:type="xsd:double"&gt;3.25696017557844&lt;/D&gt;&lt;D xsi:type="xsd:double"&gt;3.0938506275809&lt;/D&gt;&lt;D xsi:type="xsd:double"&gt;3.13819835429561&lt;/D&gt;&lt;D xsi:type="xsd:double"&gt;3.46522317144547&lt;/D&gt;&lt;D xsi:type="xsd:double"&gt;4.67889670103971&lt;/D&gt;&lt;D xsi:type="xsd:double"&gt;3.77091479338942&lt;/D&gt;&lt;D xsi:type="xsd:double"&gt;3.04274992170897&lt;/D&gt;&lt;D xsi:type="xsd:double"&gt;2.96270085145841&lt;/D&gt;&lt;D xsi:type="xsd:double"&gt;2.76771152707428&lt;/D&gt;&lt;D xsi:type="xsd:double"&gt;2.93912660625013&lt;/D&gt;&lt;D xsi:type="xsd:double"&gt;3.59183892197729&lt;/D&gt;&lt;D xsi:type="xsd:double"&gt;3.56130706367909&lt;/D&gt;&lt;D xsi:type="xsd:double"&gt;3.33488026732786&lt;/D&gt;&lt;D xsi:type="xsd:double"&gt;3.36927398214475&lt;/D&gt;&lt;D xsi:type="xsd:double"&gt;3.56335683731037&lt;/D&gt;&lt;D xsi:type="xsd:double"&gt;4.15011241910258&lt;/D&gt;&lt;D xsi:type="xsd:double"&gt;4.52389373536711&lt;/D&gt;&lt;D xsi:type="xsd:double"&gt;4.88132267088321&lt;/D&gt;&lt;D xsi:type="xsd:double"&gt;4.59089452108394&lt;/D&gt;&lt;D xsi:type="xsd:double"&gt;4.9464528277775&lt;/D&gt;&lt;D xsi:type="xsd:double"&gt;5.593136257913&lt;/D&gt;&lt;D xsi:type="xsd:double"&gt;6.21347452953482&lt;/D&gt;&lt;D xsi:type="xsd:double"&gt;6.41939239913413&lt;/D&gt;&lt;D xsi:type="xsd:double"&gt;7.54877086781264&lt;/D&gt;&lt;D xsi:type="xsd:double"&gt;7.77166464842689&lt;/D&gt;&lt;D xsi:type="xsd:double"&gt;7.52100487949913&lt;/D&gt;&lt;D xsi:type="xsd:double"&gt;6.92654624499142&lt;/D&gt;&lt;D xsi:type="xsd:double"&gt;7.85007719839329&lt;/D&gt;&lt;D xsi:type="xsd:double"&gt;8.17765833611158&lt;/D&gt;&lt;D xsi:type="xsd:double"&gt;9.26727678325665&lt;/D&gt;&lt;D xsi:type="xsd:double"&gt;9.91971843699678&lt;/D&gt;&lt;D xsi:type="xsd:double"&gt;11.5969973675796&lt;/D&gt;&lt;D xsi:type="xsd:double"&gt;10.5916948950723&lt;/D&gt;&lt;D xsi:type="xsd:double"&gt;10.4392589988706&lt;/D&gt;&lt;D xsi:type="xsd:double"&gt;9.54258662027327&lt;/D&gt;&lt;D xsi:type="xsd:double"&gt;8.43003580935603&lt;/D&gt;&lt;D xsi:type="xsd:double"&gt;7.3451367679669&lt;/D&gt;&lt;D xsi:type="xsd:double"&gt;7.00527411724635&lt;/D&gt;&lt;D xsi:type="xsd:double"&gt;6.81376209779142&lt;/D&gt;&lt;D xsi:type="xsd:double"&gt;7.40205566391888&lt;/D&gt;&lt;D xsi:type="xsd:double"&gt;6.74698285354622&lt;/D&gt;&lt;D xsi:type="xsd:double"&gt;6.95455770028706&lt;/D&gt;&lt;D xsi:type="xsd:double"&gt;6.28977951557656&lt;/D&gt;&lt;D xsi:type="xsd:double"&gt;5.97652270625728&lt;/D&gt;&lt;D xsi:type="xsd:double"&gt;5.86957257211552&lt;/D&gt;&lt;D xsi:type="xsd:double"&gt;5.88371991643046&lt;/D&gt;&lt;D xsi:type="xsd:double"&gt;6.08005845150615&lt;/D&gt;&lt;D xsi:type="xsd:double"&gt;6.16328077880911&lt;/D&gt;&lt;D xsi:type="xsd:double"&gt;5.98849231807326&lt;/D&gt;&lt;D xsi:type="xsd:double"&gt;5.74349818190911&lt;/D&gt;&lt;D xsi:type="xsd:double"&gt;5.87107076350197&lt;/D&gt;&lt;D xsi:type="xsd:double"&gt;6.00189068444894&lt;/D&gt;&lt;D xsi:type="xsd:double"&gt;6.33971620436611&lt;/D&gt;&lt;D xsi:type="xsd:double"&gt;6.6424714558689&lt;/D&gt;&lt;D xsi:type="xsd:double"&gt;7.28769607830105&lt;/D&gt;&lt;D xsi:type="xsd:double"&gt;6.94758485684415&lt;/D&gt;&lt;D xsi:type="xsd:double"&gt;6.85012690931008&lt;/D&gt;&lt;D xsi:type="xsd:double"&gt;5.67347990119401&lt;/D&gt;&lt;D xsi:type="xsd:double"&gt;5.71439846687238&lt;/D&gt;&lt;/FQL&gt;&lt;FQL&gt;&lt;Q&gt;SET-BKK^PERCENT_CHANGE(FMA_EPS(+1,0,,,,"PORTAGG","MEAN"),FMA_EPS(+1,-3AM,,,,"PORTAGG","MEAN"))&lt;/Q&gt;&lt;R&gt;1&lt;/R&gt;&lt;C&gt;1&lt;/C&gt;&lt;D xsi:type="xsd:double"&gt;-4.62708095717954&lt;/D&gt;&lt;/FQL&gt;&lt;FQL&gt;&lt;Q&gt;USDQAR^FG_PRICE_CHANGE(0,-3AM)&lt;/Q&gt;&lt;R&gt;1&lt;/R&gt;&lt;C&gt;1&lt;/C&gt;&lt;D xsi:type="xsd:double"&gt;0&lt;/D&gt;&lt;/FQL&gt;&lt;FQL&gt;&lt;Q&gt;UAE^P_PRICE_RETURNS_PR('52W',2,-10AY,0,AM)&lt;/Q&gt;&lt;R&gt;121&lt;/R&gt;&lt;C&gt;1&lt;/C&gt;&lt;D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xsi:type="xsd:double"&gt;-12.259256&lt;/D&gt;&lt;D xsi:type="xsd:double"&gt;-19.402868&lt;/D&gt;&lt;D xsi:type="xsd:double"&gt;-5.640352&lt;/D&gt;&lt;D xsi:type="xsd:double"&gt;-11.335927&lt;/D&gt;&lt;D xsi:type="xsd:double"&gt;-25.734943&lt;/D&gt;&lt;D xsi:type="xsd:double"&gt;-22.78604&lt;/D&gt;&lt;D xsi:type="xsd:double"&gt;-19.262701&lt;/D&gt;&lt;D xsi:type="xsd:double"&gt;-24.71516&lt;/D&gt;&lt;D xsi:type="xsd:double"&gt;-15.302908&lt;/D&gt;&lt;D xsi:type="xsd:double"&gt;-21.38462&lt;/D&gt;&lt;D xsi:type="xsd:double"&gt;-11.88333&lt;/D&gt;&lt;D xsi:type="xsd:double"&gt;-8.198154&lt;/D&gt;&lt;D xsi:type="xsd:double"&gt;-21.115118&lt;/D&gt;&lt;D xsi:type="xsd:double"&gt;-18.198925&lt;/D&gt;&lt;D xsi:type="xsd:double"&gt;-12.657988&lt;/D&gt;&lt;D xsi:type="xsd:double"&gt;-12.823904&lt;/D&gt;&lt;D xsi:type="xsd:double"&gt;1.3694644&lt;/D&gt;&lt;D xsi:type="xsd:double"&gt;-2.3647785&lt;/D&gt;&lt;D xsi:type="xsd:double"&gt;-3.2804072&lt;/D&gt;&lt;D xsi:type="xsd:double"&gt;7.0974827&lt;/D&gt;&lt;D xsi:type="xsd:double"&gt;13.029647&lt;/D&gt;&lt;D xsi:type="xsd:double"&gt;19.136774&lt;/D&gt;&lt;D xsi:type="xsd:double"&gt;7.9262495&lt;/D&gt;&lt;D xsi:type="xsd:double"&gt;5.9132576&lt;/D&gt;&lt;D xsi:type="xsd:double"&gt;5.921662&lt;/D&gt;&lt;D xsi:type="xsd:double"&gt;10.065805&lt;/D&gt;&lt;D xsi:type="xsd:double"&gt;5.869913&lt;/D&gt;&lt;D xsi:type="xsd:double"&gt;9.544396&lt;/D&gt;&lt;D xsi:type="xsd:double"&gt;9.520721&lt;/D&gt;&lt;D xsi:type="xsd:double"&gt;9.099245&lt;/D&gt;&lt;D xsi:type="xsd:double"&gt;15.370917&lt;/D&gt;&lt;D xsi:type="xsd:double"&gt;7.1155667&lt;/D&gt;&lt;D xsi:type="xsd:double"&gt;4.91066&lt;/D&gt;&lt;D xsi:type="xsd:double"&gt;5.42289&lt;/D&gt;&lt;D xsi:type="xsd:double"&gt;1.0283589&lt;/D&gt;&lt;D xsi:type="xsd:double"&gt;0.5039573&lt;/D&gt;&lt;D xsi:type="xsd:double"&gt;0.61326027&lt;/D&gt;&lt;D xsi:type="xsd:double"&gt;-2.2337794&lt;/D&gt;&lt;D xsi:type="xsd:double"&gt;-6.5416813&lt;/D&gt;&lt;D xsi:type="xsd:double"&gt;-6.9046617&lt;/D&gt;&lt;D xsi:type="xsd:double"&gt;-8.096057&lt;/D&gt;&lt;D xsi:type="xsd:double"&gt;-8.327389&lt;/D&gt;&lt;D xsi:type="xsd:double"&gt;-9.4103155&lt;/D&gt;&lt;D xsi:type="xsd:double"&gt;-6.905651&lt;/D&gt;&lt;D xsi:type="xsd:double"&gt;-15.10542&lt;/D&gt;&lt;D xsi:type="xsd:double"&gt;-15.629852&lt;/D&gt;&lt;D xsi:type="xsd:double"&gt;-7.9166117&lt;/D&gt;&lt;D xsi:type="xsd:double"&gt;-6.2810063&lt;/D&gt;&lt;D xsi:type="xsd:double"&gt;-1.5964329&lt;/D&gt;&lt;D xsi:type="xsd:double"&gt;-9.315348&lt;/D&gt;&lt;D xsi:type="xsd:double"&gt;-6.169009&lt;/D&gt;&lt;D xsi:type="xsd:double"&gt;-7.8500214&lt;/D&gt;&lt;D xsi:type="xsd:double"&gt;-6.5463123&lt;/D&gt;&lt;D xsi:type="xsd:double"&gt;-9.028363&lt;/D&gt;&lt;D xsi:type="xsd:double"&gt;-3.9093554&lt;/D&gt;&lt;D xsi:type="xsd:double"&gt;-4.135829&lt;/D&gt;&lt;D xsi:type="xsd:double"&gt;-1.0410786&lt;/D&gt;&lt;D xsi:type="xsd:double"&gt;-4.483819&lt;/D&gt;&lt;D xsi:type="xsd:double"&gt;-14.942503&lt;/D&gt;&lt;D xsi:type="xsd:double"&gt;-35.989983&lt;/D&gt;&lt;D xsi:type="xsd:double"&gt;-29.714352&lt;/D&gt;&lt;D xsi:type="xsd:double"&gt;-22.980738&lt;/D&gt;&lt;D xsi:type="xsd:double"&gt;-21.566313&lt;/D&gt;&lt;D xsi:type="xsd:double"&gt;-21.402622&lt;/D&gt;&lt;D xsi:type="xsd:double"&gt;-17.692238&lt;/D&gt;&lt;D xsi:type="xsd:double"&gt;-17.275501&lt;/D&gt;&lt;D xsi:type="xsd:double"&gt;-20.680248&lt;/D&gt;&lt;D xsi:type="xsd:double"&gt;-7.7991724&lt;/D&gt;&lt;D xsi:type="xsd:double"&gt;-7.2608175&lt;/D&gt;&lt;D xsi:type="xsd:double"&gt;8.051336&lt;/D&gt;&lt;D xsi:type="xsd:double"&gt;13.958716&lt;/D&gt;&lt;D xsi:type="xsd:double"&gt;57.449924&lt;/D&gt;&lt;D xsi:type="xsd:double"&gt;40.357624&lt;/D&gt;&lt;D xsi:type="xsd:double"&gt;48.998653&lt;/D&gt;&lt;D xsi:type="xsd:double"&gt;46.338154&lt;/D&gt;&lt;D xsi:type="xsd:double"&gt;41.229664&lt;/D&gt;&lt;D xsi:type="xsd:double"&gt;41.68414&lt;/D&gt;&lt;D xsi:type="xsd:double"&gt;43.882538&lt;/D&gt;&lt;D xsi:type="xsd:double"&gt;51.680935&lt;/D&gt;&lt;D xsi:type="xsd:double"&gt;44.391453&lt;/D&gt;&lt;D xsi:type="xsd:double"&gt;47.038662&lt;/D&gt;&lt;D xsi:type="xsd:double"&gt;29.499935&lt;/D&gt;&lt;D xsi:type="xsd:double"&gt;48.648716&lt;/D&gt;&lt;D xsi:type="xsd:double"&gt;48.306942&lt;/D&gt;&lt;D xsi:type="xsd:double"&gt;43.66841&lt;/D&gt;&lt;D xsi:type="xsd:double"&gt;21.871662&lt;/D&gt;&lt;D xsi:type="xsd:double"&gt;13.558758&lt;/D&gt;&lt;D xsi:type="xsd:double"&gt;19.886541&lt;/D&gt;&lt;D xsi:type="xsd:double"&gt;11.216557&lt;/D&gt;&lt;D xsi:type="xsd:double"&gt;7.8546524&lt;/D&gt;&lt;D xsi:type="xsd:double"&gt;3.2821774&lt;/D&gt;&lt;D xsi:type="xsd:double"&gt;-2.9628515&lt;/D&gt;&lt;D xsi:type="xsd:double"&gt;-6.210989&lt;/D&gt;&lt;D xsi:type="xsd:double"&gt;-8.33075&lt;/D&gt;&lt;D xsi:type="xsd:double"&gt;-17.751139&lt;/D&gt;&lt;D xsi:type="xsd:double"&gt;-22.681343&lt;/D&gt;&lt;D xsi:type="xsd:double"&gt;-17.16451&lt;/D&gt;&lt;D xsi:type="xsd:double"&gt;-12.278146&lt;/D&gt;&lt;D xsi:type="xsd:double"&gt;-3.3014953&lt;/D&gt;&lt;D xsi:type="xsd:double"&gt;-4.3629527&lt;/D&gt;&lt;D xsi:type="xsd:double"&gt;-2.166015&lt;/D&gt;&lt;D xsi:type="xsd:double"&gt;4.3540597&lt;/D&gt;&lt;D xsi:type="xsd:double"&gt;-2.4195552&lt;/D&gt;&lt;D xsi:type="xsd:double"&gt;-2.7771651999999998&lt;/D&gt;&lt;D xsi:type="xsd:double"&gt;1.542449&lt;/D&gt;&lt;D xsi:type="xsd:double"&gt;3.9573908&lt;/D&gt;&lt;D xsi:type="xsd:double"&gt;3.3924222&lt;/D&gt;&lt;D xsi:type="xsd:double"&gt;7.6058865&lt;/D&gt;&lt;D xsi:type="xsd:double"&gt;-0.36607385&lt;/D&gt;&lt;D xsi:type="xsd:double"&gt;-3.9478242&lt;/D&gt;&lt;D xsi:type="xsd:double"&gt;-0.48903823&lt;/D&gt;&lt;D xsi:type="xsd:double"&gt;-2.2810519&lt;/D&gt;&lt;D xsi:type="xsd:double"&gt;4.4775605&lt;/D&gt;&lt;D xsi:type="xsd:double"&gt;-1.6368151&lt;/D&gt;&lt;/FQL&gt;&lt;FQL&gt;&lt;Q&gt;CNYA^FMA_RBICS_REV_CURRENT(30, LOC, "PORTAGG")&lt;/Q&gt;&lt;R&gt;1&lt;/R&gt;&lt;C&gt;1&lt;/C&gt;&lt;D xsi:type="xsd:double"&gt;22.2631145021828&lt;/D&gt;&lt;/FQL&gt;&lt;FQL&gt;&lt;Q&gt;REFTWDISC-FDS^FG_YIELD(NOW,,,0)&lt;/Q&gt;&lt;R&gt;1&lt;/R&gt;&lt;C&gt;1&lt;/C&gt;&lt;D xsi:type="xsd:double"&gt;2&lt;/D&gt;&lt;/FQL&gt;&lt;FQL&gt;&lt;Q&gt;EPU^FMA_PE(NTMA,0,,,"PORTAGG","MEANR")&lt;/Q&gt;&lt;R&gt;1&lt;/R&gt;&lt;C&gt;1&lt;/C&gt;&lt;D xsi:type="xsd:double"&gt;11.4461246964266&lt;/D&gt;&lt;/FQL&gt;&lt;FQL&gt;&lt;Q&gt;EPOL^FMA_ROE(NTMA,-20AY,NOW,FY,"PORTAGG","MEANR")&lt;/Q&gt;&lt;R&gt;20&lt;/R&gt;&lt;C&gt;1&lt;/C&gt;&lt;D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xsi:type="xsd:double"&gt;12.3945793275799&lt;/D&gt;&lt;/FQL&gt;&lt;FQL&gt;&lt;Q&gt;GREK^FG_PRICE_MAVG(0,,,,200)&lt;/Q&gt;&lt;R&gt;1&lt;/R&gt;&lt;C&gt;1&lt;/C&gt;&lt;D xsi:type="xsd:double"&gt;40.65615&lt;/D&gt;&lt;/FQL&gt;&lt;FQL&gt;&lt;Q&gt;CNYA^PERCENT_CHANGE(FMA_EPS(+1,0,,,,"PORTAGG","MEAN"),FMA_EPS(+1,-1AM,,,,"PORTAGG","MEAN"))&lt;/Q&gt;&lt;R&gt;1&lt;/R&gt;&lt;C&gt;1&lt;/C&gt;&lt;D xsi:type="xsd:double"&gt;0.790930155689052&lt;/D&gt;&lt;/FQL&gt;&lt;FQL&gt;&lt;Q&gt;TRYZA10Y-FDS^FG_YIELD(0,,,,"YTM")&lt;/Q&gt;&lt;R&gt;1&lt;/R&gt;&lt;C&gt;1&lt;/C&gt;&lt;D xsi:type="xsd:double"&gt;10.396905&lt;/D&gt;&lt;/FQL&gt;&lt;FQL&gt;&lt;Q&gt;USDQAR^FG_PRICE_CHANGE(0,-1AY)&lt;/Q&gt;&lt;R&gt;1&lt;/R&gt;&lt;C&gt;1&lt;/C&gt;&lt;D xsi:type="xsd:double"&gt;0.02746582&lt;/D&gt;&lt;/FQL&gt;&lt;FQL&gt;&lt;Q&gt;USDIDR^FG_PRICE_CHANGE(0,-6AM)&lt;/Q&gt;&lt;R&gt;1&lt;/R&gt;&lt;C&gt;1&lt;/C&gt;&lt;D xsi:type="xsd:double"&gt;-3.1407058&lt;/D&gt;&lt;/FQL&gt;&lt;FQL&gt;&lt;Q&gt;W-FDS^FG_PRICE_CHANGE(0,-3AM)&lt;/Q&gt;&lt;R&gt;1&lt;/R&gt;&lt;C&gt;1&lt;/C&gt;&lt;D xsi:type="xsd:double"&gt;8.83678990081154&lt;/D&gt;&lt;/FQL&gt;&lt;FQL&gt;&lt;Q&gt;KSA^FG_ROE(0)&lt;/Q&gt;&lt;R&gt;1&lt;/R&gt;&lt;C&gt;1&lt;/C&gt;&lt;D xsi:type="xsd:double"&gt;11.7894766468972&lt;/D&gt;&lt;/FQL&gt;&lt;FQL&gt;&lt;Q&gt;CAGDPY@TR^EE_ACTUAL_ANNUAL(MED,+1)&lt;/Q&gt;&lt;R&gt;1&lt;/R&gt;&lt;C&gt;1&lt;/C&gt;&lt;D xsi:type="xsd:double"&gt;-2.05&lt;/D&gt;&lt;/FQL&gt;&lt;FQL&gt;&lt;Q&gt;DDR3512M-FDS^FG_PRICE_CHANGE(0,-6AM)&lt;/Q&gt;&lt;R&gt;1&lt;/R&gt;&lt;C&gt;1&lt;/C&gt;&lt;D xsi:type="xsd:double"&gt;-8.73621978195229&lt;/D&gt;&lt;/FQL&gt;&lt;FQL&gt;&lt;Q&gt;CNYA^FG_PRICE_MAVG(0,,,,30)&lt;/Q&gt;&lt;R&gt;1&lt;/R&gt;&lt;C&gt;1&lt;/C&gt;&lt;D xsi:type="xsd:double"&gt;25.810667&lt;/D&gt;&lt;/FQL&gt;&lt;FQL&gt;&lt;Q&gt;EWZ^FG_TOTAL_RETURNC(0,-3AM)&lt;/Q&gt;&lt;R&gt;1&lt;/R&gt;&lt;C&gt;1&lt;/C&gt;&lt;D xsi:type="xsd:double"&gt;4.171121&lt;/D&gt;&lt;/FQL&gt;&lt;FQL&gt;&lt;Q&gt;EWM^FMA_COS_DOWN("EPS","1M",+1,NOW,,,"PORTAGG","MEANR")&lt;/Q&gt;&lt;R&gt;1&lt;/R&gt;&lt;C&gt;1&lt;/C&gt;&lt;D xsi:type="xsd:double"&gt;10&lt;/D&gt;&lt;/FQL&gt;&lt;FQL&gt;&lt;Q&gt;USDCLP^FG_PRICE_CHANGE(0,-6AM)&lt;/Q&gt;&lt;R&gt;1&lt;/R&gt;&lt;C&gt;1&lt;/C&gt;&lt;D xsi:type="xsd:double"&gt;-4.367834&lt;/D&gt;&lt;/FQL&gt;&lt;FQL&gt;&lt;Q&gt;GREK^FG_PRICE_MAVG(0,,,,30)&lt;/Q&gt;&lt;R&gt;1&lt;/R&gt;&lt;C&gt;1&lt;/C&gt;&lt;D xsi:type="xsd:double"&gt;42.36418&lt;/D&gt;&lt;/FQL&gt;&lt;FQL&gt;&lt;Q&gt;VGK^FMA_COS_UP("EPS","1M",+1,NOW,,,"PORTAGG","MEANR")&lt;/Q&gt;&lt;R&gt;1&lt;/R&gt;&lt;C&gt;1&lt;/C&gt;&lt;D xsi:type="xsd:double"&gt;427&lt;/D&gt;&lt;/FQL&gt;&lt;FQL&gt;&lt;Q&gt;TRYKR10Y-FDS^FG_YIELD(0,,,,"YTM")&lt;/Q&gt;&lt;R&gt;1&lt;/R&gt;&lt;C&gt;1&lt;/C&gt;&lt;D xsi:type="xsd:double"&gt;2.9353&lt;/D&gt;&lt;/FQL&gt;&lt;FQL&gt;&lt;Q&gt;SET-BKK^FMA_EVAL_EBITDA(NTMA,0,,,"PORTAGG","MEANR")&lt;/Q&gt;&lt;R&gt;1&lt;/R&gt;&lt;C&gt;1&lt;/C&gt;&lt;D xsi:type="xsd:double"&gt;9.63445378231866&lt;/D&gt;&lt;/FQL&gt;&lt;FQL&gt;&lt;Q&gt;EZA^FG_COMPANY_NAME&lt;/Q&gt;&lt;R&gt;1&lt;/R&gt;&lt;C&gt;1&lt;/C&gt;&lt;D xsi:type="xsd:string"&gt;iShares MSCI South Africa ETF&lt;/D&gt;&lt;/FQL&gt;&lt;FQL&gt;&lt;Q&gt;USDMXN^FG_PRICE(0)&lt;/Q&gt;&lt;R&gt;1&lt;/R&gt;&lt;C&gt;1&lt;/C&gt;&lt;D xsi:type="xsd:double"&gt;19.542&lt;/D&gt;&lt;/FQL&gt;&lt;FQL&gt;&lt;Q&gt;EPHE^P_PRICE_RETURNS_PR('52W',2,-10AY,0,AM)&lt;/Q&gt;&lt;R&gt;121&lt;/R&gt;&lt;C&gt;1&lt;/C&gt;&lt;D xsi:type="xsd:double"&gt;12.7213955&lt;/D&gt;&lt;D xsi:type="xsd:double"&gt;10.97734&lt;/D&gt;&lt;D xsi:type="xsd:double"&gt;21.588516&lt;/D&gt;&lt;D xsi:type="xsd:double"&gt;23.999655&lt;/D&gt;&lt;D xsi:type="xsd:double"&gt;37.48417&lt;/D&gt;&lt;D xsi:type="xsd:double"&gt;25.270737&lt;/D&gt;&lt;D xsi:type="xsd:double"&gt;23.740757&lt;/D&gt;&lt;D xsi:type="xsd:double"&gt;12.93701&lt;/D&gt;&lt;D xsi:type="xsd:double"&gt;7.5699687&lt;/D&gt;&lt;D xsi:type="xsd:double"&gt;6.766844&lt;/D&gt;&lt;D xsi:type="xsd:double"&gt;4.2937994&lt;/D&gt;&lt;D xsi:type="xsd:double"&gt;-9.388054&lt;/D&gt;&lt;D xsi:type="xsd:double"&gt;-6.536084&lt;/D&gt;&lt;D xsi:type="xsd:double"&gt;-4.890603&lt;/D&gt;&lt;D xsi:type="xsd:double"&gt;-11.907948&lt;/D&gt;&lt;D xsi:type="xsd:double"&gt;-10.84578&lt;/D&gt;&lt;D xsi:type="xsd:double"&gt;-22.065145&lt;/D&gt;&lt;D xsi:type="xsd:double"&gt;-17.220133&lt;/D&gt;&lt;D xsi:type="xsd:double"&gt;-12.72437&lt;/D&gt;&lt;D xsi:type="xsd:double"&gt;-14.293069&lt;/D&gt;&lt;D xsi:type="xsd:double"&gt;-1.0656178&lt;/D&gt;&lt;D xsi:type="xsd:double"&gt;2.372086&lt;/D&gt;&lt;D xsi:type="xsd:double"&gt;2.3203254&lt;/D&gt;&lt;D xsi:type="xsd:double"&gt;12.794209&lt;/D&gt;&lt;D xsi:type="xsd:double"&gt;7.9889297&lt;/D&gt;&lt;D xsi:type="xsd:double"&gt;-3.9404333&lt;/D&gt;&lt;D xsi:type="xsd:double"&gt;-5.441922&lt;/D&gt;&lt;D xsi:type="xsd:double"&gt;-3.3220232&lt;/D&gt;&lt;D xsi:type="xsd:double"&gt;9.214937&lt;/D&gt;&lt;D xsi:type="xsd:double"&gt;-0.9694636&lt;/D&gt;&lt;D xsi:type="xsd:double"&gt;-5.3494034&lt;/D&gt;&lt;D xsi:type="xsd:double"&gt;6.235099&lt;/D&gt;&lt;D xsi:type="xsd:double"&gt;-0.78490376&lt;/D&gt;&lt;D xsi:type="xsd:double"&gt;-8.138954&lt;/D&gt;&lt;D xsi:type="xsd:double"&gt;-7.0700226&lt;/D&gt;&lt;D xsi:type="xsd:double"&gt;-6.645626&lt;/D&gt;&lt;D xsi:type="xsd:double"&gt;0.20250082&lt;/D&gt;&lt;D xsi:type="xsd:double"&gt;8.42483&lt;/D&gt;&lt;D xsi:type="xsd:double"&gt;13.36441&lt;/D&gt;&lt;D xsi:type="xsd:double"&gt;23.244774&lt;/D&gt;&lt;D xsi:type="xsd:double"&gt;8.557057&lt;/D&gt;&lt;D xsi:type="xsd:double"&gt;8.975113&lt;/D&gt;&lt;D xsi:type="xsd:double"&gt;2.0193458&lt;/D&gt;&lt;D xsi:type="xsd:double"&gt;-8.676731&lt;/D&gt;&lt;D xsi:type="xsd:double"&gt;-11.010969&lt;/D&gt;&lt;D xsi:type="xsd:double"&gt;-15.730786&lt;/D&gt;&lt;D xsi:type="xsd:double"&gt;-7.7501416&lt;/D&gt;&lt;D xsi:type="xsd:double"&gt;-7.56855&lt;/D&gt;&lt;D xsi:type="xsd:double"&gt;-20.598364&lt;/D&gt;&lt;D xsi:type="xsd:double"&gt;-18.570662&lt;/D&gt;&lt;D xsi:type="xsd:double"&gt;-10.815329&lt;/D&gt;&lt;D xsi:type="xsd:double"&gt;-17.311924&lt;/D&gt;&lt;D xsi:type="xsd:double"&gt;-6.7302465&lt;/D&gt;&lt;D xsi:type="xsd:double"&gt;-8.048571&lt;/D&gt;&lt;D xsi:type="xsd:double"&gt;-0.91570616&lt;/D&gt;&lt;D xsi:type="xsd:double"&gt;7.9861045&lt;/D&gt;&lt;D xsi:type="xsd:double"&gt;9.091377&lt;/D&gt;&lt;D xsi:type="xsd:double"&gt;20.789623&lt;/D&gt;&lt;D xsi:type="xsd:double"&gt;7.2547555&lt;/D&gt;&lt;D xsi:type="xsd:double"&gt;3.7279725&lt;/D&gt;&lt;D xsi:type="xsd:double"&gt;11.934543&lt;/D&gt;&lt;D xsi:type="xsd:double"&gt;17.185795&lt;/D&gt;&lt;D xsi:type="xsd:double"&gt;7.1297526&lt;/D&gt;&lt;D xsi:type="xsd:double"&gt;4.3842673&lt;/D&gt;&lt;D xsi:type="xsd:double"&gt;-10.167235&lt;/D&gt;&lt;D xsi:type="xsd:double"&gt;-8.942872&lt;/D&gt;&lt;D xsi:type="xsd:double"&gt;-34.271465&lt;/D&gt;&lt;D xsi:type="xsd:double"&gt;-32.093777&lt;/D&gt;&lt;D xsi:type="xsd:double"&gt;-20.905315&lt;/D&gt;&lt;D xsi:type="xsd:double"&gt;-20.896524&lt;/D&gt;&lt;D xsi:type="xsd:double"&gt;-26.784092&lt;/D&gt;&lt;D xsi:type="xsd:double"&gt;-24.1557&lt;/D&gt;&lt;D xsi:type="xsd:double"&gt;-16.617191&lt;/D&gt;&lt;D xsi:type="xsd:double"&gt;-19.020731&lt;/D&gt;&lt;D xsi:type="xsd:double"&gt;-3.2731533&lt;/D&gt;&lt;D xsi:type="xsd:double"&gt;-3.940773&lt;/D&gt;&lt;D xsi:type="xsd:double"&gt;1.0126829&lt;/D&gt;&lt;D xsi:type="xsd:double"&gt;4.712665&lt;/D&gt;&lt;D xsi:type="xsd:double"&gt;32.758236&lt;/D&gt;&lt;D xsi:type="xsd:double"&gt;26.065804&lt;/D&gt;&lt;D xsi:type="xsd:double"&gt;12.810016&lt;/D&gt;&lt;D xsi:type="xsd:double"&gt;11.920845&lt;/D&gt;&lt;D xsi:type="xsd:double"&gt;14.577961&lt;/D&gt;&lt;D xsi:type="xsd:double"&gt;20.431541&lt;/D&gt;&lt;D xsi:type="xsd:double"&gt;13.484287&lt;/D&gt;&lt;D xsi:type="xsd:double"&gt;12.216175&lt;/D&gt;&lt;D xsi:type="xsd:double"&gt;-3.5096169&lt;/D&gt;&lt;D xsi:type="xsd:double"&gt;-3.306967&lt;/D&gt;&lt;D xsi:type="xsd:double"&gt;4.553747&lt;/D&gt;&lt;D xsi:type="xsd:double"&gt;5.8870554&lt;/D&gt;&lt;D xsi:type="xsd:double"&gt;7.759261&lt;/D&gt;&lt;D xsi:type="xsd:double"&gt;-0.47190785&lt;/D&gt;&lt;D xsi:type="xsd:double"&gt;-8.823222&lt;/D&gt;&lt;D xsi:type="xsd:double"&gt;-16.482365&lt;/D&gt;&lt;D xsi:type="xsd:double"&gt;-8.534849&lt;/D&gt;&lt;D xsi:type="xsd:double"&gt;-12.419086&lt;/D&gt;&lt;D xsi:type="xsd:double"&gt;-25.106562&lt;/D&gt;&lt;D xsi:type="xsd:double"&gt;-25.240534&lt;/D&gt;&lt;D xsi:type="xsd:double"&gt;-15.083874&lt;/D&gt;&lt;D xsi:type="xsd:double"&gt;-13.782519&lt;/D&gt;&lt;D xsi:type="xsd:double"&gt;-8.47556&lt;/D&gt;&lt;D xsi:type="xsd:double"&gt;-15.198988&lt;/D&gt;&lt;D xsi:type="xsd:double"&gt;-11.922235&lt;/D&gt;&lt;D xsi:type="xsd:double"&gt;-5.0293627&lt;/D&gt;&lt;D xsi:type="xsd:double"&gt;-7.955188&lt;/D&gt;&lt;D xsi:type="xsd:double"&gt;4.3491483&lt;/D&gt;&lt;D xsi:type="xsd:double"&gt;2.8906107&lt;/D&gt;&lt;D xsi:type="xsd:double"&gt;-4.1864815&lt;/D&gt;&lt;D xsi:type="xsd:double"&gt;12.450039&lt;/D&gt;&lt;D xsi:type="xsd:double"&gt;5.086243&lt;/D&gt;&lt;D xsi:type="xsd:double"&gt;-3.2514215&lt;/D&gt;&lt;D xsi:type="xsd:double"&gt;-0.7665515&lt;/D&gt;&lt;D xsi:type="xsd:double"&gt;-7.2964134&lt;/D&gt;&lt;D xsi:type="xsd:double"&gt;5.6312203&lt;/D&gt;&lt;D xsi:type="xsd:double"&gt;3.2872915&lt;/D&gt;&lt;D xsi:type="xsd:double"&gt;-1.3384163&lt;/D&gt;&lt;D xsi:type="xsd:double"&gt;-3.7918448&lt;/D&gt;&lt;D xsi:type="xsd:double"&gt;-3.8687706&lt;/D&gt;&lt;D xsi:type="xsd:double"&gt;-1.8119276&lt;/D&gt;&lt;D xsi:type="xsd:double"&gt;12.787914&lt;/D&gt;&lt;D xsi:type="xsd:double"&gt;21.575748&lt;/D&gt;&lt;/FQL&gt;&lt;FQL&gt;&lt;Q&gt;DDR3512M-FDS^FG_PRICE_CHANGE(0,-3AM)&lt;/Q&gt;&lt;R&gt;1&lt;/R&gt;&lt;C&gt;1&lt;/C&gt;&lt;D xsi:type="xsd:double"&gt;-5.80732004462167&lt;/D&gt;&lt;/FQL&gt;&lt;FQL&gt;&lt;Q&gt;QAT^PERCENT_CHANGE(FMA_EPS(+1,0,,,,"PORTAGG","MEAN"),FMA_EPS(+1,-1AM,,,,"PORTAGG","MEAN"))&lt;/Q&gt;&lt;R&gt;1&lt;/R&gt;&lt;C&gt;1&lt;/C&gt;&lt;D xsi:type="xsd:double"&gt;-0.468625385786625&lt;/D&gt;&lt;/FQL&gt;&lt;FQL&gt;&lt;Q&gt;EWM^FMA_COS_UP("EPS","1M",+1,NOW,,,"PORTAGG","MEANR")&lt;/Q&gt;&lt;R&gt;1&lt;/R&gt;&lt;C&gt;1&lt;/C&gt;&lt;D xsi:type="xsd:double"&gt;12&lt;/D&gt;&lt;/FQL&gt;&lt;FQL&gt;&lt;Q&gt;EPOL^FMA_EVAL_EBITDA(NTMA,0,,,"PORTAGG","MEANR")&lt;/Q&gt;&lt;R&gt;1&lt;/R&gt;&lt;C&gt;1&lt;/C&gt;&lt;D xsi:type="xsd:double"&gt;4.40555464549013&lt;/D&gt;&lt;/FQL&gt;&lt;FQL&gt;&lt;Q&gt;CC_CL^FG_COMPANY_NAME&lt;/Q&gt;&lt;R&gt;1&lt;/R&gt;&lt;C&gt;1&lt;/C&gt;&lt;D xsi:type="xsd:string"&gt;Chile&lt;/D&gt;&lt;/FQL&gt;&lt;FQL&gt;&lt;Q&gt;EPOL^JULIAN(FMA_DIV_YLD(NTMA,NOW,NOW,M,"PORTAGG","MEANR").DATES)&lt;/Q&gt;&lt;R&gt;1&lt;/R&gt;&lt;C&gt;1&lt;/C&gt;&lt;D xsi:type="xsd:long"&gt;45565&lt;/D&gt;&lt;/FQL&gt;&lt;FQL&gt;&lt;Q&gt;MCHI^FMA_ROE(NTMA,-20AY,NOW,FY,"PORTAGG","MEANR")&lt;/Q&gt;&lt;R&gt;20&lt;/R&gt;&lt;C&gt;1&lt;/C&gt;&lt;D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xsi:type="xsd:double"&gt;12.8854511836742&lt;/D&gt;&lt;D xsi:type="xsd:double"&gt;12.3572373304302&lt;/D&gt;&lt;D xsi:type="xsd:double"&gt;11.9739138807926&lt;/D&gt;&lt;D xsi:type="xsd:double"&gt;11.5505724490554&lt;/D&gt;&lt;D xsi:type="xsd:double"&gt;11.5634279487743&lt;/D&gt;&lt;/FQL&gt;&lt;FQL&gt;&lt;Q&gt;TRYPL10Y-FDS^FG_YIELD(-10AY,0,Y,,"YTM")&lt;/Q&gt;&lt;R&gt;10&lt;/R&gt;&lt;C&gt;1&lt;/C&gt;&lt;D xsi:type="xsd:double"&gt;2.5048&lt;/D&gt;&lt;D xsi:type="xsd:double"&gt;2.9303&lt;/D&gt;&lt;D xsi:type="xsd:double"&gt;3.6</t>
        </r>
      </text>
    </comment>
    <comment ref="A19" authorId="0" shapeId="0" xr:uid="{9BF670AB-1FEC-4745-85C6-78582C829FE2}">
      <text>
        <r>
          <rPr>
            <b/>
            <sz val="9"/>
            <color indexed="81"/>
            <rFont val="Tahoma"/>
            <charset val="1"/>
          </rPr>
          <t>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xsi:type="xsd:double"&gt;5.1912&lt;/D&gt;&lt;/FQL&gt;&lt;FQL&gt;&lt;Q&gt;CC_SA^FG_COMPANY_NAME&lt;/Q&gt;&lt;R&gt;1&lt;/R&gt;&lt;C&gt;1&lt;/C&gt;&lt;D xsi:type="xsd:string"&gt;Saudi Arabia&lt;/D&gt;&lt;/FQL&gt;&lt;FQL&gt;&lt;Q&gt;USDPHP^FG_PRICE_CHANGE(0,-3AM)&lt;/Q&gt;&lt;R&gt;1&lt;/R&gt;&lt;C&gt;1&lt;/C&gt;&lt;D xsi:type="xsd:double"&gt;-3.9761603&lt;/D&gt;&lt;/FQL&gt;&lt;FQL&gt;&lt;Q&gt;QAT^FMA_DIV_YLD(NTMA,-10AY,0,AM,"PORTAGG","MEANR")&lt;/Q&gt;&lt;R&gt;121&lt;/R&gt;&lt;C&gt;1&lt;/C&gt;&lt;D xsi:type="xsd:double"&gt;4.01392649861292&lt;/D&gt;&lt;D xsi:type="xsd:double"&gt;4.04591351752155&lt;/D&gt;&lt;D xsi:type="xsd:double"&gt;4.35228371654085&lt;/D&gt;&lt;D xsi:type="xsd:double"&gt;4.4478774477712&lt;/D&gt;&lt;D xsi:type="xsd:double"&gt;4.23879528665252&lt;/D&gt;&lt;D xsi:type="xsd:double"&gt;4.20890576896258&lt;/D&gt;&lt;D xsi:type="xsd:double"&gt;4.58882638724177&lt;/D&gt;&lt;D xsi:type="xsd:double"&gt;4.50814546746923&lt;/D&gt;&lt;D xsi:type="xsd:double"&gt;4.5426644302397&lt;/D&gt;&lt;D xsi:type="xsd:double"&gt;4.60772444459874&lt;/D&gt;&lt;D xsi:type="xsd:double"&gt;4.79951291129528&lt;/D&gt;&lt;D xsi:type="xsd:double"&gt;4.98042205449416&lt;/D&gt;&lt;D xsi:type="xsd:double"&gt;4.94190998813943&lt;/D&gt;&lt;D xsi:type="xsd:double"&gt;4.85489745899309&lt;/D&gt;&lt;D xsi:type="xsd:double"&gt;5.44490083202375&lt;/D&gt;&lt;D xsi:type="xsd:double"&gt;5.42169555376135&lt;/D&gt;&lt;D xsi:type="xsd:double"&gt;5.81733037049492&lt;/D&gt;&lt;D xsi:type="xsd:double"&gt;4.76282236079969&lt;/D&gt;&lt;D xsi:type="xsd:double"&gt;4.21887367738341&lt;/D&gt;&lt;D xsi:type="xsd:double"&gt;4.40506468412242&lt;/D&gt;&lt;D xsi:type="xsd:double"&gt;4.40080780262337&lt;/D&gt;&lt;D xsi:type="xsd:double"&gt;4.25598298850967&lt;/D&gt;&lt;D xsi:type="xsd:double"&gt;3.97501083400743&lt;/D&gt;&lt;D xsi:type="xsd:double"&gt;3.74610742160267&lt;/D&gt;&lt;D xsi:type="xsd:double"&gt;3.94789170645803&lt;/D&gt;&lt;D xsi:type="xsd:double"&gt;4.02373815456236&lt;/D&gt;&lt;D xsi:type="xsd:double"&gt;4.23276403902539&lt;/D&gt;&lt;D xsi:type="xsd:double"&gt;3.72283744268566&lt;/D&gt;&lt;D xsi:type="xsd:double"&gt;3.79397686393883&lt;/D&gt;&lt;D xsi:type="xsd:double"&gt;3.78585110423409&lt;/D&gt;&lt;D xsi:type="xsd:double"&gt;3.96605224632699&lt;/D&gt;&lt;D xsi:type="xsd:double"&gt;3.96563139838335&lt;/D&gt;&lt;D xsi:type="xsd:double"&gt;4.07969594105624&lt;/D&gt;&lt;D xsi:type="xsd:double"&gt;4.53302724097102&lt;/D&gt;&lt;D xsi:type="xsd:double"&gt;4.17668917330928&lt;/D&gt;&lt;D xsi:type="xsd:double"&gt;4.50433218853723&lt;/D&gt;&lt;D xsi:type="xsd:double"&gt;4.69924532150922&lt;/D&gt;&lt;D xsi:type="xsd:double"&gt;4.50026014828319&lt;/D&gt;&lt;D xsi:type="xsd:double"&gt;4.82678260759411&lt;/D&gt;&lt;D xsi:type="xsd:double"&gt;4.30588902301345&lt;/D&gt;&lt;D xsi:type="xsd:double"&gt;4.33880478077307&lt;/D&gt;&lt;D xsi:type="xsd:double"&gt;4.85381836501789&lt;/D&gt;&lt;D xsi:type="xsd:double"&gt;4.90514188023855&lt;/D&gt;&lt;D xsi:type="xsd:double"&gt;4.76551013492259&lt;/D&gt;&lt;D xsi:type="xsd:double"&gt;4.94771295012859&lt;/D&gt;&lt;D xsi:type="xsd:double"&gt;4.82296242799035&lt;/D&gt;&lt;D xsi:type="xsd:double"&gt;4.36650791592911&lt;/D&gt;&lt;D xsi:type="xsd:double"&gt;4.21049154761123&lt;/D&gt;&lt;D xsi:type="xsd:double"&gt;4.33728737984089&lt;/D&gt;&lt;D xsi:type="xsd:double"&gt;4.34237189968574&lt;/D&gt;&lt;D xsi:type="xsd:double"&gt;4.35593784333102&lt;/D&gt;&lt;D xsi:type="xsd:double"&gt;4.53114181889982&lt;/D&gt;&lt;D xsi:type="xsd:double"&gt;4.29131102436676&lt;/D&gt;&lt;D xsi:type="xsd:double"&gt;4.55680007542795&lt;/D&gt;&lt;D xsi:type="xsd:double"&gt;4.41782037421942&lt;/D&gt;&lt;D xsi:type="xsd:double"&gt;4.16684255991074&lt;/D&gt;&lt;D xsi:type="xsd:double"&gt;4.18894614844832&lt;/D&gt;&lt;D xsi:type="xsd:double"&gt;4.13002994778529&lt;/D&gt;&lt;D xsi:type="xsd:double"&gt;4.13304720493354&lt;/D&gt;&lt;D xsi:type="xsd:double"&gt;4.19711254403582&lt;/D&gt;&lt;D xsi:type="xsd:double"&gt;4.13551076936935&lt;/D&gt;&lt;D xsi:type="xsd:double"&gt;4.12404528871221&lt;/D&gt;&lt;D xsi:type="xsd:double"&gt;4.13433378815508&lt;/D&gt;&lt;D xsi:type="xsd:double"&gt;4.02194086820905&lt;/D&gt;&lt;D xsi:type="xsd:double"&gt;4.2221999664613&lt;/D&gt;&lt;D xsi:type="xsd:double"&gt;4.5682379712475&lt;/D&gt;&lt;D xsi:type="xsd:double"&gt;4.65202966360776&lt;/D&gt;&lt;D xsi:type="xsd:double"&gt;4.25420400983073&lt;/D&gt;&lt;D xsi:type="xsd:double"&gt;4.05331393870858&lt;/D&gt;&lt;D xsi:type="xsd:double"&gt;3.79122873763226&lt;/D&gt;&lt;D xsi:type="xsd:double"&gt;3.68254919351731&lt;/D&gt;&lt;D xsi:type="xsd:double"&gt;3.65100142827607&lt;/D&gt;&lt;D xsi:type="xsd:double"&gt;3.48865072181524&lt;/D&gt;&lt;D xsi:type="xsd:double"&gt;3.82693400341193&lt;/D&gt;&lt;D xsi:type="xsd:double"&gt;3.64246820378143&lt;/D&gt;&lt;D xsi:type="xsd:double"&gt;3.69423405230566&lt;/D&gt;&lt;D xsi:type="xsd:double"&gt;3.82126175100115&lt;/D&gt;&lt;D xsi:type="xsd:double"&gt;3.95391545212337&lt;/D&gt;&lt;D xsi:type="xsd:double"&gt;3.80784926737296&lt;/D&gt;&lt;D xsi:type="xsd:double"&gt;3.73867583046061&lt;/D&gt;&lt;D xsi:type="xsd:double"&gt;3.7893341455892&lt;/D&gt;&lt;D xsi:type="xsd:double"&gt;3.82115794554376&lt;/D&gt;&lt;D xsi:type="xsd:double"&gt;3.81974998259175&lt;/D&gt;&lt;D xsi:type="xsd:double"&gt;4.00824372571695&lt;/D&gt;&lt;D xsi:type="xsd:double"&gt;3.92568310826738&lt;/D&gt;&lt;D xsi:type="xsd:double"&gt;3.78685535758247&lt;/D&gt;&lt;D xsi:type="xsd:double"&gt;3.94020833447282&lt;/D&gt;&lt;D xsi:type="xsd:double"&gt;4.05164948221771&lt;/D&gt;&lt;D xsi:type="xsd:double"&gt;3.89518334410597&lt;/D&gt;&lt;D xsi:type="xsd:double"&gt;3.68774275584948&lt;/D&gt;&lt;D xsi:type="xsd:double"&gt;3.77773095331213&lt;/D&gt;&lt;D xsi:type="xsd:double"&gt;3.8288856725326&lt;/D&gt;&lt;D xsi:type="xsd:double"&gt;4.28282605908517&lt;/D&gt;&lt;D xsi:type="xsd:double"&gt;4.31112571029892&lt;/D&gt;&lt;D xsi:type="xsd:double"&gt;3.87761455764034&lt;/D&gt;&lt;D xsi:type="xsd:double"&gt;3.99724400183126&lt;/D&gt;&lt;D xsi:type="xsd:double"&gt;4.0479707108428&lt;/D&gt;&lt;D xsi:type="xsd:double"&gt;4.06841912959994&lt;/D&gt;&lt;D xsi:type="xsd:double"&gt;4.23947447619614&lt;/D&gt;&lt;D xsi:type="xsd:double"&gt;4.75316025263789&lt;/D&gt;&lt;D xsi:type="xsd:double"&gt;4.64567918394666&lt;/D&gt;&lt;D xsi:type="xsd:double"&gt;4.74516492527329&lt;/D&gt;&lt;D xsi:type="xsd:double"&gt;4.80777709248433&lt;/D&gt;&lt;D xsi:type="xsd:double"&gt;4.78355438187415&lt;/D&gt;&lt;D xsi:type="xsd:double"&gt;4.81119065165675&lt;/D&gt;&lt;D xsi:type="xsd:double"&gt;4.74037768524805&lt;/D&gt;&lt;D xsi:type="xsd:double"&gt;4.46427737427866&lt;/D&gt;&lt;D xsi:type="xsd:double"&gt;4.66776895965398&lt;/D&gt;&lt;D xsi:type="xsd:double"&gt;4.69296879693896&lt;/D&gt;&lt;D xsi:type="xsd:double"&gt;5.02826598027718&lt;/D&gt;&lt;D xsi:type="xsd:double"&gt;4.93258100084158&lt;/D&gt;&lt;D xsi:type="xsd:double"&gt;4.80314470238043&lt;/D&gt;&lt;D xsi:type="xsd:double"&gt;4.92385427497745&lt;/D&gt;&lt;D xsi:type="xsd:double"&gt;4.72412678784557&lt;/D&gt;&lt;D xsi:type="xsd:double"&gt;5.19234640819709&lt;/D&gt;&lt;D xsi:type="xsd:double"&gt;5.82816858264114&lt;/D&gt;&lt;D xsi:type="xsd:double"&gt;5.90715294201351&lt;/D&gt;&lt;D xsi:type="xsd:double"&gt;5.5136437714669&lt;/D&gt;&lt;D xsi:type="xsd:double"&gt;5.48006208150666&lt;/D&gt;&lt;D xsi:type="xsd:double"&gt;5.41988797354107&lt;/D&gt;&lt;D xsi:type="xsd:double"&gt;5.32753758864514&lt;/D&gt;&lt;/FQL&gt;&lt;FQL&gt;&lt;Q&gt;EWY^FMA_PE(LTMA,-10AY,0,AM,"PORTAGG","MEANR")&lt;/Q&gt;&lt;R&gt;121&lt;/R&gt;&lt;C&gt;1&lt;/C&gt;&lt;D xsi:type="xsd:double"&gt;11.160434192008&lt;/D&gt;&lt;D xsi:type="xsd:double"&gt;11.5565395332343&lt;/D&gt;&lt;D xsi:type="xsd:double"&gt;11.8506143818779&lt;/D&gt;&lt;D xsi:type="xsd:double"&gt;11.3477256568773&lt;/D&gt;&lt;D xsi:type="xsd:double"&gt;12.0491901002796&lt;/D&gt;&lt;D xsi:type="xsd:double"&gt;12.284359063216&lt;/D&gt;&lt;D xsi:type="xsd:double"&gt;12.0572753226166&lt;/D&gt;&lt;D xsi:type="xsd:double"&gt;11.9349713249983&lt;/D&gt;&lt;D xsi:type="xsd:double"&gt;11.4924076676066&lt;/D&gt;&lt;D xsi:type="xsd:double"&gt;11.3535563272901&lt;/D&gt;&lt;D xsi:type="xsd:double"&gt;11.2214847562866&lt;/D&gt;&lt;D xsi:type="xsd:double"&gt;10.6715609673124&lt;/D&gt;&lt;D xsi:type="xsd:double"&gt;10.7949140694987&lt;/D&gt;&lt;D xsi:type="xsd:double"&gt;11.6511157081791&lt;/D&gt;&lt;D xsi:type="xsd:double"&gt;11.0890934952087&lt;/D&gt;&lt;D xsi:type="xsd:double"&gt;10.0579014075432&lt;/D&gt;&lt;D xsi:type="xsd:double"&gt;10.1489605393317&lt;/D&gt;&lt;D xsi:type="xsd:double"&gt;10.6088444378914&lt;/D&gt;&lt;D xsi:type="xsd:double"&gt;10.6343456170611&lt;/D&gt;&lt;D xsi:type="xsd:double"&gt;10.5230948454237&lt;/D&gt;&lt;D xsi:type="xsd:double"&gt;10.4916832204521&lt;/D&gt;&lt;D xsi:type="xsd:double"&gt;10.4927567186224&lt;/D&gt;&lt;D xsi:type="xsd:double"&gt;10.4156846906962&lt;/D&gt;&lt;D xsi:type="xsd:double"&gt;10.6615340439299&lt;/D&gt;&lt;D xsi:type="xsd:double"&gt;10.6696836426375&lt;/D&gt;&lt;D xsi:type="xsd:double"&gt;10.6760313379646&lt;/D&gt;&lt;D xsi:type="xsd:double"&gt;10.780962019443&lt;/D&gt;&lt;D xsi:type="xsd:double"&gt;11.1416995892678&lt;/D&gt;&lt;D xsi:type="xsd:double"&gt;11.4937027446692&lt;/D&gt;&lt;D xsi:type="xsd:double"&gt;11.6420975796535&lt;/D&gt;&lt;D xsi:type="xsd:double"&gt;11.4353820958432&lt;/D&gt;&lt;D xsi:type="xsd:double"&gt;11.1318555938667&lt;/D&gt;&lt;D xsi:type="xsd:double"&gt;11.1640938656108&lt;/D&gt;&lt;D xsi:type="xsd:double"&gt;10.9735266737277&lt;/D&gt;&lt;D xsi:type="xsd:double"&gt;10.6666387034367&lt;/D&gt;&lt;D xsi:type="xsd:double"&gt;10.3671110345913&lt;/D&gt;&lt;D xsi:type="xsd:double"&gt;10.3545449097513&lt;/D&gt;&lt;D xsi:type="xsd:double"&gt;10.5766415981161&lt;/D&gt;&lt;D xsi:type="xsd:double"&gt;10.2564662740999&lt;/D&gt;&lt;D xsi:type="xsd:double"&gt;10.2121200600712&lt;/D&gt;&lt;D xsi:type="xsd:double"&gt;10.5907535311534&lt;/D&gt;&lt;D xsi:type="xsd:double"&gt;10.5214885286688&lt;/D&gt;&lt;D xsi:type="xsd:double"&gt;10.3961100343013&lt;/D&gt;&lt;D xsi:type="xsd:double"&gt;10.3027397643445&lt;/D&gt;&lt;D xsi:type="xsd:double"&gt;10.1171871417079&lt;/D&gt;&lt;D xsi:type="xsd:double"&gt;9.67458650194853&lt;/D&gt;&lt;D xsi:type="xsd:double"&gt;9.54400021494107&lt;/D&gt;&lt;D xsi:type="xsd:double"&gt;9.49244135664673&lt;/D&gt;&lt;D xsi:type="xsd:double"&gt;9.29901941380035&lt;/D&gt;&lt;D xsi:type="xsd:double"&gt;8.66123081140761&lt;/D&gt;&lt;D xsi:type="xsd:double"&gt;8.59432107293858&lt;/D&gt;&lt;D xsi:type="xsd:double"&gt;7.97075885111124&lt;/D&gt;&lt;D xsi:type="xsd:double"&gt;9.70839484389158&lt;/D&gt;&lt;D xsi:type="xsd:double"&gt;9.99427410131871&lt;/D&gt;&lt;D xsi:type="xsd:double"&gt;10.3061614856392&lt;/D&gt;&lt;D xsi:type="xsd:double"&gt;10.5882078570518&lt;/D&gt;&lt;D xsi:type="xsd:double"&gt;10.6344159785237&lt;/D&gt;&lt;D xsi:type="xsd:double"&gt;11.0482332687451&lt;/D&gt;&lt;D xsi:type="xsd:double"&gt;11.2091841388912&lt;/D&gt;&lt;D xsi:type="xsd:double"&gt;11.3718011670123&lt;/D&gt;&lt;D xsi:type="xsd:double"&gt;11.9240393293248&lt;/D&gt;&lt;D xsi:type="xsd:double"&gt;13.0035707326736&lt;/D&gt;&lt;D xsi:type="xsd:double"&gt;13.4310097838644&lt;/D&gt;&lt;D xsi:type="xsd:double"&gt;14.4658633341067&lt;/D&gt;&lt;D xsi:type="xsd:double"&gt;15.0336780613165&lt;/D&gt;&lt;D xsi:type="xsd:double"&gt;15.1300887542215&lt;/D&gt;&lt;D xsi:type="xsd:double"&gt;14.5153096343274&lt;/D&gt;&lt;D xsi:type="xsd:double"&gt;14.9410125909859&lt;/D&gt;&lt;D xsi:type="xsd:double"&gt;15.5066450092422&lt;/D&gt;&lt;D xsi:type="xsd:double"&gt;15.4034106362798&lt;/D&gt;&lt;D xsi:type="xsd:double"&gt;15.7530839383822&lt;/D&gt;&lt;D xsi:type="xsd:double"&gt;16.3078418412805&lt;/D&gt;&lt;D xsi:type="xsd:double"&gt;15.9996229932545&lt;/D&gt;&lt;D xsi:type="xsd:double"&gt;15.8399915798646&lt;/D&gt;&lt;D xsi:type="xsd:double"&gt;18.2306438448572&lt;/D&gt;&lt;D xsi:type="xsd:double"&gt;19.7863725208565&lt;/D&gt;&lt;D xsi:type="xsd:double"&gt;21.5328142792045&lt;/D&gt;&lt;D xsi:type="xsd:double"&gt;20.4493758933594&lt;/D&gt;&lt;D xsi:type="xsd:double"&gt;19.7504455651476&lt;/D&gt;&lt;D xsi:type="xsd:double"&gt;18.2678054393902&lt;/D&gt;&lt;D xsi:type="xsd:double"&gt;17.4232543104549&lt;/D&gt;&lt;D xsi:type="xsd:double"&gt;16.5605802868465&lt;/D&gt;&lt;D xsi:type="xsd:double"&gt;15.2723677925152&lt;/D&gt;&lt;D xsi:type="xsd:double"&gt;14.1609104920687&lt;/D&gt;&lt;D xsi:type="xsd:double"&gt;12.7881129601464&lt;/D&gt;&lt;D xsi:type="xsd:double"&gt;11.5211797935571&lt;/D&gt;&lt;D xsi:type="xsd:double"&gt;10.422874053508&lt;/D&gt;&lt;D xsi:type="xsd:double"&gt;9.50479996829166&lt;/D&gt;&lt;D xsi:type="xsd:double"&gt;9.10999931522775&lt;/D&gt;&lt;D xsi:type="xsd:double"&gt;9.32864697679596&lt;/D&gt;&lt;D xsi:type="xsd:double"&gt;9.356642171592&lt;/D&gt;&lt;D xsi:type="xsd:double"&gt;9.24000429104776&lt;/D&gt;&lt;D xsi:type="xsd:double"&gt;9.26223103687257&lt;/D&gt;&lt;D xsi:type="xsd:double"&gt;8.7860231572873&lt;/D&gt;&lt;D xsi:type="xsd:double"&gt;9.01624157513299&lt;/D&gt;&lt;D xsi:type="xsd:double"&gt;8.81511766211376&lt;/D&gt;&lt;D xsi:type="xsd:double"&gt;8.31547434684662&lt;/D&gt;&lt;D xsi:type="xsd:double"&gt;9.28007505804028&lt;/D&gt;&lt;D xsi:type="xsd:double"&gt;9.91261289732464&lt;/D&gt;&lt;D xsi:type="xsd:double"&gt;9.27415611091473&lt;/D&gt;&lt;D xsi:type="xsd:double"&gt;10.4393157472484&lt;/D&gt;&lt;D xsi:type="xsd:double"&gt;11.0540334450696&lt;/D&gt;&lt;D xsi:type="xsd:double"&gt;11.5944389987865&lt;/D&gt;&lt;D xsi:type="xsd:double"&gt;12.046986792765&lt;/D&gt;&lt;D xsi:type="xsd:double"&gt;12.4549957943533&lt;/D&gt;&lt;D xsi:type="xsd:double"&gt;12.6674304065601&lt;/D&gt;&lt;D xsi:type="xsd:double"&gt;13.1406266260434&lt;/D&gt;&lt;D xsi:type="xsd:double"&gt;13.5001939779311&lt;/D&gt;&lt;D xsi:type="xsd:double"&gt;13.4623668673129&lt;/D&gt;&lt;D xsi:type="xsd:double"&gt;13.3808050940094&lt;/D&gt;&lt;D xsi:type="xsd:double"&gt;14.3457707759278&lt;/D&gt;&lt;D xsi:type="xsd:double"&gt;15.2437595366893&lt;/D&gt;&lt;D xsi:type="xsd:double"&gt;15.8593364288612&lt;/D&gt;&lt;D xsi:type="xsd:double"&gt;16.300985080004&lt;/D&gt;&lt;D xsi:type="xsd:double"&gt;15.7422389896685&lt;/D&gt;&lt;D xsi:type="xsd:double"&gt;15.0231638748577&lt;/D&gt;&lt;D xsi:type="xsd:double"&gt;14.4468745490803&lt;/D&gt;&lt;D xsi:type="xsd:double"&gt;14.0420283389751&lt;/D&gt;&lt;D xsi:type="xsd:double"&gt;13.0906490485594&lt;/D&gt;&lt;D xsi:type="xsd:double"&gt;12.2554769814724&lt;/D&gt;&lt;D xsi:type="xsd:double"&gt;11.5531423675469&lt;/D&gt;&lt;/FQL&gt;&lt;FQL&gt;&lt;Q&gt;EPHE^FG_PRICE_MAVG(0,,,,30)&lt;/Q&gt;&lt;R&gt;1&lt;/R&gt;&lt;C&gt;1&lt;/C&gt;&lt;D xsi:type="xsd:double"&gt;28.447834&lt;/D&gt;&lt;/FQL&gt;&lt;FQL&gt;&lt;Q&gt;EZA^FG_TOTAL_RETURNC(0,-3AM)&lt;/Q&gt;&lt;R&gt;1&lt;/R&gt;&lt;C&gt;1&lt;/C&gt;&lt;D xsi:type="xsd:double"&gt;14.496088&lt;/D&gt;&lt;/FQL&gt;&lt;FQL&gt;&lt;Q&gt;CC_GR^IMF_IFS_RCPI_Q(0)&lt;/Q&gt;&lt;R&gt;1&lt;/R&gt;&lt;C&gt;1&lt;/C&gt;&lt;D xsi:type="xsd:double"&gt;2.571976&lt;/D&gt;&lt;/FQL&gt;&lt;FQL&gt;&lt;Q&gt;TUR^FMA_EVAL_EBITDA(NTMA,0,,,"PORTAGG","MEANR")&lt;/Q&gt;&lt;R&gt;1&lt;/R&gt;&lt;C&gt;1&lt;/C&gt;&lt;D xsi:type="xsd:double"&gt;4.65615323789676&lt;/D&gt;&lt;/FQL&gt;&lt;FQL&gt;&lt;Q&gt;CC_QA^FG_COMPANY_NAME&lt;/Q&gt;&lt;R&gt;1&lt;/R&gt;&lt;C&gt;1&lt;/C&gt;&lt;D xsi:type="xsd:string"&gt;Qatar&lt;/D&gt;&lt;/FQL&gt;&lt;FQL&gt;&lt;Q&gt;CPALM-FDS^FG_PRICE_CHANGE(0,-3AM)&lt;/Q&gt;&lt;R&gt;1&lt;/R&gt;&lt;C&gt;1&lt;/C&gt;&lt;D xsi:type="xsd:double"&gt;3.24219695136705&lt;/D&gt;&lt;/FQL&gt;&lt;FQL&gt;&lt;Q&gt;EWM^PERCENT_CHANGE(FMA_EPS(+1,0,,,,"PORTAGG","MEAN"),FMA_EPS(+1,-3AM,,,,"PORTAGG","MEAN"))&lt;/Q&gt;&lt;R&gt;1&lt;/R&gt;&lt;C&gt;1&lt;/C&gt;&lt;D xsi:type="xsd:double"&gt;12.1443857552237&lt;/D&gt;&lt;/FQL&gt;&lt;FQL&gt;&lt;Q&gt;TRYIN10Y-FDS^FG_YIELD_NAME&lt;/Q&gt;&lt;R&gt;1&lt;/R&gt;&lt;C&gt;1&lt;/C&gt;&lt;D xsi:type="xsd:string"&gt;India Benchmark Bond - 10 Year&lt;/D&gt;&lt;/FQL&gt;&lt;FQL&gt;&lt;Q&gt;EZA^FMA_EVAL_EBITDA(NTMA,0,,,"PORTAGG","MEANR")&lt;/Q&gt;&lt;R&gt;1&lt;/R&gt;&lt;C&gt;1&lt;/C&gt;&lt;D xsi:type="xsd:double"&gt;7.66116448973062&lt;/D&gt;&lt;/FQL&gt;&lt;FQL&gt;&lt;Q&gt;USDQAR^FG_PRICE_CHANGE(0,-6AM)&lt;/Q&gt;&lt;R&gt;1&lt;/R&gt;&lt;C&gt;1&lt;/C&gt;&lt;D xsi:type="xsd:double"&gt;0&lt;/D&gt;&lt;/FQL&gt;&lt;FQL&gt;&lt;Q&gt;ECH^FG_PRICE_MAVG(0,,,,60)&lt;/Q&gt;&lt;R&gt;1&lt;/R&gt;&lt;C&gt;1&lt;/C&gt;&lt;D xsi:type="xsd:double"&gt;26.11475&lt;/D&gt;&lt;/FQL&gt;&lt;FQL&gt;&lt;Q&gt;EWY^FMA_ROE(NTMA,-20AY,NOW,FY,"PORTAGG","MEANR")&lt;/Q&gt;&lt;R&gt;20&lt;/R&gt;&lt;C&gt;1&lt;/C&gt;&lt;D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xsi:type="xsd:double"&gt;8.90682526055055&lt;/D&gt;&lt;/FQL&gt;&lt;FQL&gt;&lt;Q&gt;CPALM-FDS^FG_PRICE_CHANGE(0,-1AM)&lt;/Q&gt;&lt;R&gt;1&lt;/R&gt;&lt;C&gt;1&lt;/C&gt;&lt;D xsi:type="xsd:double"&gt;6.14427860696518&lt;/D&gt;&lt;/FQL&gt;&lt;FQL&gt;&lt;Q&gt;EZA^PERCENT_CHANGE(FMA_EPS(+1,0,,,,"PORTAGG","MEAN"),FMA_EPS(+1,-3AM,,,,"PORTAGG","MEAN"))&lt;/Q&gt;&lt;R&gt;1&lt;/R&gt;&lt;C&gt;1&lt;/C&gt;&lt;D xsi:type="xsd:double"&gt;-0.211227762136933&lt;/D&gt;&lt;/FQL&gt;&lt;FQL&gt;&lt;Q&gt;CNYA^P_PRICE(0)/P_PRICE_LOW_PR(0,,,,,,"PRICE","INTRA","52W")-1&lt;/Q&gt;&lt;R&gt;1&lt;/R&gt;&lt;C&gt;1&lt;/C&gt;&lt;D xsi:type="xsd:double"&gt;0.43378198&lt;/D&gt;&lt;/FQL&gt;&lt;FQL&gt;&lt;Q&gt;EWZ^FMA_COS_UP("EPS","1M",+1,NOW,,,"PORTAGG","MEANR")&lt;/Q&gt;&lt;R&gt;1&lt;/R&gt;&lt;C&gt;1&lt;/C&gt;&lt;D xsi:type="xsd:double"&gt;18&lt;/D&gt;&lt;/FQL&gt;&lt;FQL&gt;&lt;Q&gt;EZA^FG_FCF_YIELD_NTM(0)&lt;/Q&gt;&lt;R&gt;1&lt;/R&gt;&lt;C&gt;1&lt;/C&gt;&lt;D xsi:type="xsd:double"&gt;7.34610571293074&lt;/D&gt;&lt;/FQL&gt;&lt;FQL&gt;&lt;Q&gt;ECH^JULIAN(FMA_DIV_YLD(LTMA,-10AY,0,AM,"PORTAGG","MEANR").DATES)&lt;/Q&gt;&lt;R&gt;121&lt;/R&gt;&lt;C&gt;1&lt;/C&gt;&lt;D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xsi:type="xsd:long"&gt;45566&lt;/D&gt;&lt;/FQL&gt;&lt;FQL&gt;&lt;Q&gt;CC_KR^FG_COMPANY_NAME&lt;/Q&gt;&lt;R&gt;1&lt;/R&gt;&lt;C&gt;1&lt;/C&gt;&lt;D xsi:type="xsd:string"&gt;South Korea&lt;/D&gt;&lt;/FQL&gt;&lt;FQL&gt;&lt;Q&gt;USDMXN^STD(FG_PRICE_CHANGE(0,-3AY,M))&lt;/Q&gt;&lt;R&gt;1&lt;/R&gt;&lt;C&gt;1&lt;/C&gt;&lt;D xsi:type="xsd:double"&gt;2.79617270453914&lt;/D&gt;&lt;/FQL&gt;&lt;FQL&gt;&lt;Q&gt;EWW^P_PRICE_RETURNS_PR('52W',2,-10AY,0,AM)&lt;/Q&gt;&lt;R&gt;121&lt;/R&gt;&lt;C&gt;1&lt;/C&gt;&lt;D xsi:type="xsd:double"&gt;6.9183707&lt;/D&gt;&lt;D xsi:type="xsd:double"&gt;5.098593&lt;/D&gt;&lt;D xsi:type="xsd:double"&gt;-4.13509&lt;/D&gt;&lt;D xsi:type="xsd:double"&gt;-11.387051&lt;/D&gt;&lt;D xsi:type="xsd:double"&gt;-3.1853795&lt;/D&gt;&lt;D xsi:type="xsd:double"&gt;0.5646944&lt;/D&gt;&lt;D xsi:type="xsd:double"&gt;-5.93158&lt;/D&gt;&lt;D xsi:type="xsd:double"&gt;-8.355719&lt;/D&gt;&lt;D xsi:type="xsd:double"&gt;-11.920082&lt;/D&gt;&lt;D xsi:type="xsd:double"&gt;-14.599216&lt;/D&gt;&lt;D xsi:type="xsd:double"&gt;-16.896122&lt;/D&gt;&lt;D xsi:type="xsd:double"&gt;-26.470734&lt;/D&gt;&lt;D xsi:type="xsd:double"&gt;-22.052723&lt;/D&gt;&lt;D xsi:type="xsd:double"&gt;-16.087723&lt;/D&gt;&lt;D xsi:type="xsd:double"&gt;-14.59651&lt;/D&gt;&lt;D xsi:type="xsd:double"&gt;-14.249068&lt;/D&gt;&lt;D xsi:type="xsd:double"&gt;-15.604889&lt;/D&gt;&lt;D xsi:type="xsd:double"&gt;-12.805462&lt;/D&gt;&lt;D xsi:type="xsd:double"&gt;-6.918436&lt;/D&gt;&lt;D xsi:type="xsd:double"&gt;-8.012545&lt;/D&gt;&lt;D xsi:type="xsd:double"&gt;-12.332546&lt;/D&gt;&lt;D xsi:type="xsd:double"&gt;-8.623916&lt;/D&gt;&lt;D xsi:type="xsd:double"&gt;-9.528244&lt;/D&gt;&lt;D xsi:type="xsd:double"&gt;1.8731236&lt;/D&gt;&lt;D xsi:type="xsd:double"&gt;-3.0542612&lt;/D&gt;&lt;D xsi:type="xsd:double"&gt;-10.6189785&lt;/D&gt;&lt;D xsi:type="xsd:double"&gt;-16.953636&lt;/D&gt;&lt;D xsi:type="xsd:double"&gt;-11.014902&lt;/D&gt;&lt;D xsi:type="xsd:double"&gt;-2.195239&lt;/D&gt;&lt;D xsi:type="xsd:double"&gt;-3.3474803&lt;/D&gt;&lt;D xsi:type="xsd:double"&gt;-2.2320092&lt;/D&gt;&lt;D xsi:type="xsd:double"&gt;-0.13135076&lt;/D&gt;&lt;D xsi:type="xsd:double"&gt;7.065904&lt;/D&gt;&lt;D xsi:type="xsd:double"&gt;8.382738&lt;/D&gt;&lt;D xsi:type="xsd:double"&gt;15.336013&lt;/D&gt;&lt;D xsi:type="xsd:double"&gt;13.661087&lt;/D&gt;&lt;D xsi:type="xsd:double"&gt;13.301123&lt;/D&gt;&lt;D xsi:type="xsd:double"&gt;4.227388&lt;/D&gt;&lt;D xsi:type="xsd:double"&gt;18.442905&lt;/D&gt;&lt;D xsi:type="xsd:double"&gt;17.92282&lt;/D&gt;&lt;D xsi:type="xsd:double"&gt;18.372858&lt;/D&gt;&lt;D xsi:type="xsd:double"&gt;9.67251&lt;/D&gt;&lt;D xsi:type="xsd:double"&gt;1.4117479&lt;/D&gt;&lt;D xsi:type="xsd:double"&gt;-2.2319973&lt;/D&gt;&lt;D xsi:type="xsd:double"&gt;-11.849201&lt;/D&gt;&lt;D xsi:type="xsd:double"&gt;-10.08305&lt;/D&gt;&lt;D xsi:type="xsd:double"&gt;-5.799264&lt;/D&gt;&lt;D xsi:type="xsd:double"&gt;-8.77496&lt;/D&gt;&lt;D xsi:type="xsd:double"&gt;-6.7166033&lt;/D&gt;&lt;D xsi:type="xsd:double"&gt;-10.135115&lt;/D&gt;&lt;D xsi:type="xsd:double"&gt;-17.723381&lt;/D&gt;&lt;D xsi:type="xsd:double"&gt;-15.180201&lt;/D&gt;&lt;D xsi:type="xsd:double"&gt;-15.182948&lt;/D&gt;&lt;D xsi:type="xsd:double"&gt;-11.785436&lt;/D&gt;&lt;D xsi:type="xsd:double"&gt;-11.803699&lt;/D&gt;&lt;D xsi:type="xsd:double"&gt;-4.7634783&lt;/D&gt;&lt;D xsi:type="xsd:double"&gt;-3.0160248&lt;/D&gt;&lt;D xsi:type="xsd:double"&gt;-4.363179&lt;/D&gt;&lt;D xsi:type="xsd:double"&gt;-18.999815&lt;/D&gt;&lt;D xsi:type="xsd:double"&gt;-16.203022&lt;/D&gt;&lt;D xsi:type="xsd:double"&gt;-12.773317&lt;/D&gt;&lt;D xsi:type="xsd:double"&gt;6.040716&lt;/D&gt;&lt;D xsi:type="xsd:double"&gt;8.698427&lt;/D&gt;&lt;D xsi:type="xsd:double"&gt;13.1875515&lt;/D&gt;&lt;D xsi:type="xsd:double"&gt;7.3713303&lt;/D&gt;&lt;D xsi:type="xsd:double"&gt;2.3889065&lt;/D&gt;&lt;D xsi:type="xsd:double"&gt;-40.37997&lt;/D&gt;&lt;D xsi:type="xsd:double"&gt;-36.648876&lt;/D&gt;&lt;D xsi:type="xsd:double"&gt;-16.860067&lt;/D&gt;&lt;D xsi:type="xsd:double"&gt;-24.502748&lt;/D&gt;&lt;D xsi:type="xsd:double"&gt;-18.163187&lt;/D&gt;&lt;D xsi:type="xsd:double"&gt;-18.632137&lt;/D&gt;&lt;D xsi:type="xsd:double"&gt;-19.293087&lt;/D&gt;&lt;D xsi:type="xsd:double"&gt;-22.328175&lt;/D&gt;&lt;D xsi:type="xsd:double"&gt;1.7585158&lt;/D&gt;&lt;D xsi:type="xsd:double"&gt;-3.0542254&lt;/D&gt;&lt;D xsi:type="xsd:double"&gt;-9.966058&lt;/D&gt;&lt;D xsi:type="xsd:double"&gt;-0.6721616&lt;/D&gt;&lt;D xsi:type="xsd:double"&gt;69.63683&lt;/D&gt;&lt;D xsi:type="xsd:double"&gt;66.77414&lt;/D&gt;&lt;D xsi:type="xsd:double"&gt;41.76358&lt;/D&gt;&lt;D xsi:type="xsd:double"&gt;50.906586&lt;/D&gt;&lt;D xsi:type="xsd:double"&gt;56.400753&lt;/D&gt;&lt;D xsi:type="xsd:double"&gt;55.986607&lt;/D&gt;&lt;D xsi:type="xsd:double"&gt;49.48337&lt;/D&gt;&lt;D xsi:type="xsd:double"&gt;43.886887&lt;/D&gt;&lt;D xsi:type="xsd:double"&gt;10.728383&lt;/D&gt;&lt;D xsi:type="xsd:double"&gt;19.876408&lt;/D&gt;&lt;D xsi:type="xsd:double"&gt;19.571054&lt;/D&gt;&lt;D xsi:type="xsd:double"&gt;21.249794&lt;/D&gt;&lt;D xsi:type="xsd:double"&gt;26.955582&lt;/D&gt;&lt;D xsi:type="xsd:double"&gt;9.409142&lt;/D&gt;&lt;D xsi:type="xsd:double"&gt;8.907616&lt;/D&gt;&lt;D xsi:type="xsd:double"&gt;-0.26921034&lt;/D&gt;&lt;D xsi:type="xsd:double"&gt;-5.9945164&lt;/D&gt;&lt;D xsi:type="xsd:double"&gt;-7.0415735&lt;/D&gt;&lt;D xsi:type="xsd:double"&gt;-3.9662123&lt;/D&gt;&lt;D xsi:type="xsd:double"&gt;8.244133&lt;/D&gt;&lt;D xsi:type="xsd:double"&gt;16.881966&lt;/D&gt;&lt;D xsi:type="xsd:double"&gt;3.4490347&lt;/D&gt;&lt;D xsi:type="xsd:double"&gt;21.712124&lt;/D&gt;&lt;D xsi:type="xsd:double"&gt;25.153744&lt;/D&gt;&lt;D xsi:type="xsd:double"&gt;10.931503&lt;/D&gt;&lt;D xsi:type="xsd:double"&gt;27.440334&lt;/D&gt;&lt;D xsi:type="xsd:double"&gt;22.04255&lt;/D&gt;&lt;D xsi:type="xsd:double"&gt;39.60118&lt;/D&gt;&lt;D xsi:type="xsd:double"&gt;38.276325&lt;/D&gt;&lt;D xsi:type="xsd:double"&gt;41.41228&lt;/D&gt;&lt;D xsi:type="xsd:double"&gt;26.653147&lt;/D&gt;&lt;D xsi:type="xsd:double"&gt;19.226383&lt;/D&gt;&lt;D xsi:type="xsd:double"&gt;20.967556&lt;/D&gt;&lt;D xsi:type="xsd:double"&gt;33.446766&lt;/D&gt;&lt;D xsi:type="xsd:double"&gt;20.63738&lt;/D&gt;&lt;D xsi:type="xsd:double"&gt;13.614917&lt;/D&gt;&lt;D xsi:type="xsd:double"&gt;19.122623&lt;/D&gt;&lt;D xsi:type="xsd:double"&gt;12.463856&lt;/D&gt;&lt;D xsi:type="xsd:double"&gt;-2.3088098&lt;/D&gt;&lt;D xsi:type="xsd:double"&gt;-6.2869015&lt;/D&gt;&lt;D xsi:type="xsd:double"&gt;-10.808182&lt;/D&gt;&lt;D xsi:type="xsd:double"&gt;-13.281417&lt;/D&gt;&lt;D xsi:type="xsd:double"&gt;-0.9275973&lt;/D&gt;&lt;/FQL&gt;&lt;FQL&gt;&lt;Q&gt;EWZ^FG_TOTAL_RETURNC(0,-6AM)&lt;/Q&gt;&lt;R&gt;1&lt;/R&gt;&lt;C&gt;1&lt;/C&gt;&lt;D xsi:type="xsd:double"&gt;-5.954069&lt;/D&gt;&lt;/FQL&gt;&lt;FQL&gt;&lt;Q&gt;EWT^FMA_COS_DOWN("EPS","1M",+1,NOW,,,"PORTAGG","MEANR")&lt;/Q&gt;&lt;R&gt;1&lt;/R&gt;&lt;C&gt;1&lt;/C&gt;&lt;D xsi:type="xsd:double"&gt;16&lt;/D&gt;&lt;/FQL&gt;&lt;FQL&gt;&lt;Q&gt;TRYBR10Y-FDS^PCTCHG(FG_YIELD(0,,,,"YTM"),FG_YIELD(-3AM,,,,"YTM"))&lt;/Q&gt;&lt;R&gt;1&lt;/R&gt;&lt;C&gt;1&lt;/C&gt;&lt;D xsi:type="xsd:double"&gt;1.4209881&lt;/D&gt;&lt;/FQL&gt;&lt;FQL&gt;&lt;Q&gt;REFSAREPO-FDS^(SUBARRAY(NOT_NA(NO_REPEAT_F(FG_YIELD(NOW,-10AY,D))),0,1)-SUBARRAY(NOT_NA(NO_REPEAT_F(FG_YIELD(NOW,-10AY,D))),1,1))*100&lt;/Q&gt;&lt;R&gt;1&lt;/R&gt;&lt;C&gt;1&lt;/C&gt;&lt;D xsi:type="xsd:double"&gt;-50&lt;/D&gt;&lt;/FQL&gt;&lt;FQL&gt;&lt;Q&gt;TUR^FMA_PE(LTM,0,,,"PORTAGG","MEANR")&lt;/Q&gt;&lt;R&gt;1&lt;/R&gt;&lt;C&gt;1&lt;/C&gt;&lt;D xsi:type="xsd:double"&gt;8.54407654730472&lt;/D&gt;&lt;/FQL&gt;&lt;FQL&gt;&lt;Q&gt;CC_MX^FG_COMPANY_NAME&lt;/Q&gt;&lt;R&gt;1&lt;/R&gt;&lt;C&gt;1&lt;/C&gt;&lt;D xsi:type="xsd:string"&gt;Mexico&lt;/D&gt;&lt;/FQL&gt;&lt;FQL&gt;&lt;Q&gt;USDMXN^STD(FG_PRICE_CHANGE(0,-1AY,AM))&lt;/Q&gt;&lt;R&gt;1&lt;/R&gt;&lt;C&gt;1&lt;/C&gt;&lt;D xsi:type="xsd:double"&gt;2.73374100749689&lt;/D&gt;&lt;/FQL&gt;&lt;FQL&gt;&lt;Q&gt;CNYA^FMA_DIV_YLD(NTMA,-10AY,0,AM,"PORTAGG","MEANR")&lt;/Q&gt;&lt;R&gt;121&lt;/R&gt;&lt;C&gt;1&lt;/C&gt;&lt;D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xsi:type="xsd:double"&gt;2.27537285858895&lt;/D&gt;&lt;D xsi:type="xsd:double"&gt;2.28322568892394&lt;/D&gt;&lt;D xsi:type="xsd:double"&gt;2.19737281848057&lt;/D&gt;&lt;D xsi:type="xsd:double"&gt;2.30242394117667&lt;/D&gt;&lt;D xsi:type="xsd:double"&gt;2.25197966826587&lt;/D&gt;&lt;D xsi:type="xsd:double"&gt;2.12594290543817&lt;/D&gt;&lt;D xsi:type="xsd:double"&gt;2.30662987323735&lt;/D&gt;&lt;D xsi:type="xsd:double"&gt;2.30148712579878&lt;/D&gt;&lt;D xsi:type="xsd:double"&gt;2.30815712599787&lt;/D&gt;&lt;D xsi:type="xsd:double"&gt;2.30961470427474&lt;/D&gt;&lt;D xsi:type="xsd:double"&gt;2.25438911467001&lt;/D&gt;&lt;D xsi:type="xsd:double"&gt;2.17240384952241&lt;/D&gt;&lt;D xsi:type="xsd:double"&gt;2.09758374202612&lt;/D&gt;&lt;D xsi:type="xsd:double"&gt;2.16598349775334&lt;/D&gt;&lt;D xsi:type="xsd:double"&gt;2.1315366537011&lt;/D&gt;&lt;D xsi:type="xsd:double"&gt;2.1636580806246&lt;/D&gt;&lt;D xsi:type="xsd:double"&gt;2.12578350265862&lt;/D&gt;&lt;D xsi:type="xsd:double"&gt;2.18327071243046&lt;/D&gt;&lt;D xsi:type="xsd:double"&gt;2.1556021751464&lt;/D&gt;&lt;D xsi:type="xsd:double"&gt;2.14612455267433&lt;/D&gt;&lt;D xsi:type="xsd:double"&gt;2.31096059542233&lt;/D&gt;&lt;D xsi:type="xsd:double"&gt;2.44155132034466&lt;/D&gt;&lt;D xsi:type="xsd:double"&gt;2.70608700848907&lt;/D&gt;&lt;D xsi:type="xsd:double"&gt;2.73981172656843&lt;/D&gt;&lt;D xsi:type="xsd:double"&gt;3.06680126275281&lt;/D&gt;&lt;D xsi:type="xsd:double"&gt;3.18203038006985&lt;/D&gt;&lt;D xsi:type="xsd:double"&gt;3.20074763399696&lt;/D&gt;&lt;D xsi:type="xsd:double"&gt;3.05911232052468&lt;/D&gt;&lt;D xsi:type="xsd:double"&gt;3.1819093156611&lt;/D&gt;&lt;D xsi:type="xsd:double"&gt;3.16832718890922&lt;/D&gt;&lt;D xsi:type="xsd:double"&gt;3.43979355081936&lt;/D&gt;&lt;D xsi:type="xsd:double"&gt;3.12692613404819&lt;/D&gt;&lt;D xsi:type="xsd:double"&gt;2.77062625892153&lt;/D&gt;&lt;D xsi:type="xsd:double"&gt;2.63552574697647&lt;/D&gt;&lt;D xsi:type="xsd:double"&gt;2.6919600388771&lt;/D&gt;&lt;D xsi:type="xsd:double"&gt;2.80023418829583&lt;/D&gt;&lt;D xsi:type="xsd:double"&gt;2.63288939045022&lt;/D&gt;&lt;D xsi:type="xsd:double"&gt;2.7781443691543&lt;/D&gt;&lt;D xsi:type="xsd:double"&gt;2.68232058184687&lt;/D&gt;&lt;D xsi:type="xsd:double"&gt;2.73802196711793&lt;/D&gt;&lt;D xsi:type="xsd:double"&gt;2.70692733772004&lt;/D&gt;&lt;D xsi:type="xsd:double"&gt;2.58004869500184&lt;/D&gt;&lt;D xsi:type="xsd:double"&gt;2.42126444923381&lt;/D&gt;&lt;D xsi:type="xsd:double"&gt;2.71388141870829&lt;/D&gt;&lt;D xsi:type="xsd:double"&gt;2.39134032353561&lt;/D&gt;&lt;D xsi:type="xsd:double"&gt;2.57776338585643&lt;/D&gt;&lt;D xsi:type="xsd:double"&gt;2.34087382313791&lt;/D&gt;&lt;D xsi:type="xsd:double"&gt;2.22841300957694&lt;/D&gt;&lt;D xsi:type="xsd:double"&gt;2.06363210250871&lt;/D&gt;&lt;D xsi:type="xsd:double"&gt;1.91459410183911&lt;/D&gt;&lt;D xsi:type="xsd:double"&gt;1.85871910607508&lt;/D&gt;&lt;D xsi:type="xsd:double"&gt;1.99094211659039&lt;/D&gt;&lt;D xsi:type="xsd:double"&gt;1.9664982866822&lt;/D&gt;&lt;D xsi:type="xsd:double"&gt;1.84328538275145&lt;/D&gt;&lt;D xsi:type="xsd:double"&gt;1.77456998615434&lt;/D&gt;&lt;D xsi:type="xsd:double"&gt;1.67871270399918&lt;/D&gt;&lt;D xsi:type="xsd:double"&gt;1.7234195873012&lt;/D&gt;&lt;D xsi:type="xsd:double"&gt;1.88593835825415&lt;/D&gt;&lt;D xsi:type="xsd:double"&gt;1.88691628576545&lt;/D&gt;&lt;D xsi:type="xsd:double"&gt;1.82324227617422&lt;/D&gt;&lt;D xsi:type="xsd:double"&gt;1.86274472348656&lt;/D&gt;&lt;D xsi:type="xsd:double"&gt;1.95043337033762&lt;/D&gt;&lt;D xsi:type="xsd:double"&gt;1.99533447457115&lt;/D&gt;&lt;D xsi:type="xsd:double"&gt;1.99560817075888&lt;/D&gt;&lt;D xsi:type="xsd:double"&gt;2.01137297090155&lt;/D&gt;&lt;D xsi:type="xsd:double"&gt;1.95764981949109&lt;/D&gt;&lt;D xsi:type="xsd:double"&gt;1.73213312199521&lt;/D&gt;&lt;D xsi:type="xsd:double"&gt;2.22519839101415&lt;/D&gt;&lt;D xsi:type="xsd:double"&gt;2.21880654545169&lt;/D&gt;&lt;D xsi:type="xsd:double"&gt;2.35493110846947&lt;/D&gt;&lt;D xsi:type="xsd:double"&gt;2.49910302147174&lt;/D&gt;&lt;D xsi:type="xsd:double"&gt;2.41967814687002&lt;/D&gt;&lt;D xsi:type="xsd:double"&gt;2.23442969692506&lt;/D&gt;&lt;D xsi:type="xsd:double"&gt;2.45134951096751&lt;/D&gt;&lt;D xsi:type="xsd:double"&gt;2.51991567222121&lt;/D&gt;&lt;D xsi:type="xsd:double"&gt;2.67490152971862&lt;/D&gt;&lt;D xsi:type="xsd:double"&gt;2.72544173466906&lt;/D&gt;&lt;D xsi:type="xsd:double"&gt;2.53416752021678&lt;/D&gt;&lt;D xsi:type="xsd:double"&gt;2.55162723532789&lt;/D&gt;&lt;D xsi:type="xsd:double"&gt;2.38667297119771&lt;/D&gt;&lt;D xsi:type="xsd:double"&gt;2.40922888597925&lt;/D&gt;&lt;D xsi:type="xsd:double"&gt;2.44097761272344&lt;/D&gt;&lt;D xsi:type="xsd:double"&gt;2.48916718089674&lt;/D&gt;&lt;D xsi:type="xsd:double"&gt;2.54885274905626&lt;/D&gt;&lt;D xsi:type="xsd:double"&gt;2.585084196344&lt;/D&gt;&lt;D xsi:type="xsd:double"&gt;2.53631202734789&lt;/D&gt;&lt;D xsi:type="xsd:double"&gt;2.57109528507068&lt;/D&gt;&lt;D xsi:type="xsd:double"&gt;2.65470983709013&lt;/D&gt;&lt;D xsi:type="xsd:double"&gt;2.70916252579187&lt;/D&gt;&lt;D xsi:type="xsd:double"&gt;2.75612574101242&lt;/D&gt;&lt;D xsi:type="xsd:double"&gt;2.82554597531923&lt;/D&gt;&lt;D xsi:type="xsd:double"&gt;3.03017578477849&lt;/D&gt;&lt;D xsi:type="xsd:double"&gt;2.73518593854119&lt;/D&gt;&lt;D xsi:type="xsd:double"&gt;2.77913623253972&lt;/D&gt;&lt;D xsi:type="xsd:double"&gt;2.81771342789924&lt;/D&gt;&lt;D xsi:type="xsd:double"&gt;2.91214800104808&lt;/D&gt;&lt;D xsi:type="xsd:double"&gt;3.06870090920932&lt;/D&gt;&lt;D xsi:type="xsd:double"&gt;3.20000323621686&lt;/D&gt;&lt;D xsi:type="xsd:double"&gt;3.27481409462032&lt;/D&gt;&lt;D xsi:type="xsd:double"&gt;2.69909347611523&lt;/D&gt;&lt;/FQL&gt;&lt;FQL&gt;&lt;Q&gt;VGK^SIZE(FG_CONSTITUENTS)&lt;/Q&gt;&lt;R&gt;1&lt;/R&gt;&lt;C&gt;1&lt;/C&gt;&lt;D xsi:type="xsd:long"&gt;1284&lt;/D&gt;&lt;/FQL&gt;&lt;FQL&gt;&lt;Q&gt;CC_CL^IMF_IFS_RCPI_Q(0)&lt;/Q&gt;&lt;R&gt;0&lt;/R&gt;&lt;C&gt;0&lt;/C&gt;&lt;/FQL&gt;&lt;FQL&gt;&lt;Q&gt;USDQAR^FG_PRICE(0)&lt;/Q&gt;&lt;R&gt;1&lt;/R&gt;&lt;C&gt;1&lt;/C&gt;&lt;D xsi:type="xsd:double"&gt;3.641&lt;/D&gt;&lt;/FQL&gt;&lt;FQL&gt;&lt;Q&gt;VNM^FG_ROE(0)&lt;/Q&gt;&lt;R&gt;1&lt;/R&gt;&lt;C&gt;1&lt;/C&gt;&lt;D xsi:type="xsd:double"&gt;8.14279000240773&lt;/D&gt;&lt;/FQL&gt;&lt;FQL&gt;&lt;Q&gt;CAGDPY@TH^EE_ACTUAL_ANNUAL(MED,+1)&lt;/Q&gt;&lt;R&gt;1&lt;/R&gt;&lt;C&gt;1&lt;/C&gt;&lt;D xsi:type="xsd:double"&gt;2.5&lt;/D&gt;&lt;/FQL&gt;&lt;FQL&gt;&lt;Q&gt;TRYMX10Y-FDS^PCTCHG(FG_YIELD(0,,,,"YTM"),FG_YIELD(-3AM,,,,"YTM"))&lt;/Q&gt;&lt;R&gt;1&lt;/R&gt;&lt;C&gt;1&lt;/C&gt;&lt;D xsi:type="xsd:double"&gt;-5.3906045&lt;/D&gt;&lt;/FQL&gt;&lt;FQL&gt;&lt;Q&gt;KSA^SIZE(FG_CONSTITUENTS)&lt;/Q&gt;&lt;R&gt;1&lt;/R&gt;&lt;C&gt;1&lt;/C&gt;&lt;D xsi:type="xsd:long"&gt;126&lt;/D&gt;&lt;/FQL&gt;&lt;FQL&gt;&lt;Q&gt;REFPEMPR-FDS^PROPER_NAME(0,,,"SECURITY","NAME")&lt;/Q&gt;&lt;R&gt;1&lt;/R&gt;&lt;C&gt;1&lt;/C&gt;&lt;D xsi:type="xsd:string"&gt;Peru Policy Rate&lt;/D&gt;&lt;/FQL&gt;&lt;FQL&gt;&lt;Q&gt;SET-BKK^FG_FCF_YIELD_NTM(0)&lt;/Q&gt;&lt;R&gt;1&lt;/R&gt;&lt;C&gt;1&lt;/C&gt;&lt;D xsi:type="xsd:double"&gt;4.74116137142754&lt;/D&gt;&lt;/FQL&gt;&lt;FQL&gt;&lt;Q&gt;REFTHREPO-FDS^FG_YIELD(NOW,,,0)&lt;/Q&gt;&lt;R&gt;1&lt;/R&gt;&lt;C&gt;1&lt;/C&gt;&lt;D xsi:type="xsd:double"&gt;2.5&lt;/D&gt;&lt;/FQL&gt;&lt;FQL&gt;&lt;Q&gt;TRYMY10Y-FDS^FG_YIELD(-10AY,0,Y,,"YTM")&lt;/Q&gt;&lt;R&gt;10&lt;/R&gt;&lt;C&gt;1&lt;/C&gt;&lt;D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xsi:type="xsd:double"&gt;3.727505&lt;/D&gt;&lt;/FQL&gt;&lt;FQL&gt;&lt;Q&gt;EWT^FG_PRICE_MAVG(0,,,,30)&lt;/Q&gt;&lt;R&gt;1&lt;/R&gt;&lt;C&gt;1&lt;/C&gt;&lt;D xsi:type="xsd:double"&gt;53.160667&lt;/D&gt;&lt;/FQL&gt;&lt;FQL&gt;&lt;Q&gt;EPOL^PERCENT_CHANGE(FMA_EPS(+1,0,,,,"PORTAGG","MEAN"),FMA_EPS(+1,-1AM,,,,"PORTAGG","MEAN"))&lt;/Q&gt;&lt;R&gt;1&lt;/R&gt;&lt;C&gt;1&lt;/C&gt;&lt;D xsi:type="xsd:double"&gt;6.45784224016753&lt;/D&gt;&lt;/FQL&gt;&lt;FQL&gt;&lt;Q&gt;VGK^PERCENT_CHANGE(FMA_EPS(+1,0,,,,"PORTAGG","MEAN"),FMA_EPS(+1,-1AM,,,,"PORTAGG","MEAN"))&lt;/Q&gt;&lt;R&gt;1&lt;/R&gt;&lt;C&gt;1&lt;/C&gt;&lt;D xsi:type="xsd:double"&gt;0&lt;/D&gt;&lt;/FQL&gt;&lt;FQL&gt;&lt;Q&gt;KSA^FMA_RBICS_REV_CURRENT(30, LOC, "PORTAGG")&lt;/Q&gt;&lt;R&gt;1&lt;/R&gt;&lt;C&gt;1&lt;/C&gt;&lt;D xsi:type="xsd:double"&gt;39.4472302321321&lt;/D&gt;&lt;/FQL&gt;&lt;FQL&gt;&lt;Q&gt;REFCNRMB-FDS^(SUBARRAY(NOT_NA(NO_REPEAT_F(FG_YIELD(NOW,-10AY,D))),0,1)-SUBARRAY(NOT_NA(NO_REPEAT_F(FG_YIELD(NOW,-10AY,D))),1,1))*100&lt;/Q&gt;&lt;R&gt;1&lt;/R&gt;&lt;C&gt;1&lt;/C&gt;&lt;D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xsi:type="xsd:double"&gt;-10&lt;/D&gt;&lt;/FQL&gt;&lt;FQL&gt;&lt;Q&gt;VGK^FMA_EVAL_EBIT(LTMA,NOW,NOW,M,"PORTAGG","MEANR")&lt;/Q&gt;&lt;R&gt;1&lt;/R&gt;&lt;C&gt;1&lt;/C&gt;&lt;D xsi:type="xsd:double"&gt;13.5312683758444&lt;/D&gt;&lt;/FQL&gt;&lt;FQL&gt;&lt;Q&gt;ECH^FG_FCF_YIELD_NTM(0)&lt;/Q&gt;&lt;R&gt;1&lt;/R&gt;&lt;C&gt;1&lt;/C&gt;&lt;D xsi:type="xsd:double"&gt;9.42201538487042&lt;/D&gt;&lt;/FQL&gt;&lt;FQL&gt;&lt;Q&gt;EWM^FMA_PE(NTMA,-10AY,0,AM,"PORTAGG","MEANR")&lt;/Q&gt;&lt;R&gt;121&lt;/R&gt;&lt;C&gt;1&lt;/C&gt;&lt;D xsi:type="xsd:double"&gt;15.6398239514591&lt;/D&gt;&lt;D xsi:type="xsd:double"&gt;15.6074244199422&lt;/D&gt;&lt;D xsi:type="xsd:double"&gt;15.0751874471549&lt;/D&gt;&lt;D xsi:type="xsd:double"&gt;15.0459092177901&lt;/D&gt;&lt;D xsi:type="xsd:double"&gt;15.2265571194954&lt;/D&gt;&lt;D xsi:type="xsd:double"&gt;15.8942173668497&lt;/D&gt;&lt;D xsi:type="xsd:double"&gt;15.9733342772787&lt;/D&gt;&lt;D xsi:type="xsd:double"&gt;15.8298570604074&lt;/D&gt;&lt;D xsi:type="xsd:double"&gt;15.4813219842917&lt;/D&gt;&lt;D xsi:type="xsd:double"&gt;15.3759407445356&lt;/D&gt;&lt;D xsi:type="xsd:double"&gt;15.4990169527653&lt;/D&gt;&lt;D xsi:type="xsd:double"&gt;14.4657430747912&lt;/D&gt;&lt;D xsi:type="xsd:double"&gt;14.7946087100118&lt;/D&gt;&lt;D xsi:type="xsd:double"&gt;15.2812208026025&lt;/D&gt;&lt;D xsi:type="xsd:double"&gt;15.4298593670653&lt;/D&gt;&lt;D xsi:type="xsd:double"&gt;15.5263096073904&lt;/D&gt;&lt;D xsi:type="xsd:double"&gt;15.1079145280407&lt;/D&gt;&lt;D xsi:type="xsd:double"&gt;15.8707262428485&lt;/D&gt;&lt;D xsi:type="xsd:double"&gt;16.1918865371144&lt;/D&gt;&lt;D xsi:type="xsd:double"&gt;15.559080462767&lt;/D&gt;&lt;D xsi:type="xsd:double"&gt;16.03944</t>
        </r>
      </text>
    </comment>
    <comment ref="A20" authorId="0" shapeId="0" xr:uid="{98DF3676-1248-4E8D-8270-B8184808820B}">
      <text>
        <r>
          <rPr>
            <b/>
            <sz val="9"/>
            <color indexed="81"/>
            <rFont val="Tahoma"/>
            <charset val="1"/>
          </rPr>
          <t>85830964&lt;/D&gt;&lt;D xsi:type="xsd:double"&gt;16.213493407559&lt;/D&gt;&lt;D xsi:type="xsd:double"&gt;16.2803101110173&lt;/D&gt;&lt;D xsi:type="xsd:double"&gt;16.7771564830914&lt;/D&gt;&lt;D xsi:type="xsd:double"&gt;16.5750149103704&lt;/D&gt;&lt;D xsi:type="xsd:double"&gt;16.5197097471381&lt;/D&gt;&lt;D xsi:type="xsd:double"&gt;16.3067639619041&lt;/D&gt;&lt;D xsi:type="xsd:double"&gt;16.3646905797108&lt;/D&gt;&lt;D xsi:type="xsd:double"&gt;16.6500915996771&lt;/D&gt;&lt;D xsi:type="xsd:double"&gt;16.7537377738384&lt;/D&gt;&lt;D xsi:type="xsd:double"&gt;16.8951391965556&lt;/D&gt;&lt;D xsi:type="xsd:double"&gt;17.0890805736277&lt;/D&gt;&lt;D xsi:type="xsd:double"&gt;16.6625890000538&lt;/D&gt;&lt;D xsi:type="xsd:double"&gt;16.5205270694884&lt;/D&gt;&lt;D xsi:type="xsd:double"&gt;16.352925337522&lt;/D&gt;&lt;D xsi:type="xsd:double"&gt;16.4096979658246&lt;/D&gt;&lt;D xsi:type="xsd:double"&gt;16.1869668999431&lt;/D&gt;&lt;D xsi:type="xsd:double"&gt;15.8819865010396&lt;/D&gt;&lt;D xsi:type="xsd:double"&gt;15.8796898068053&lt;/D&gt;&lt;D xsi:type="xsd:double"&gt;16.4045088537048&lt;/D&gt;&lt;D xsi:type="xsd:double"&gt;17.0378065407833&lt;/D&gt;&lt;D xsi:type="xsd:double"&gt;16.5208983284045&lt;/D&gt;&lt;D xsi:type="xsd:double"&gt;16.3446718447952&lt;/D&gt;&lt;D xsi:type="xsd:double"&gt;16.2387172587851&lt;/D&gt;&lt;D xsi:type="xsd:double"&gt;15.8849993804812&lt;/D&gt;&lt;D xsi:type="xsd:double"&gt;15.3779945620972&lt;/D&gt;&lt;D xsi:type="xsd:double"&gt;16.2697034761985&lt;/D&gt;&lt;D xsi:type="xsd:double"&gt;16.6607338003153&lt;/D&gt;&lt;D xsi:type="xsd:double"&gt;16.387375111332&lt;/D&gt;&lt;D xsi:type="xsd:double"&gt;15.7663897059986&lt;/D&gt;&lt;D xsi:type="xsd:double"&gt;16.0404965217958&lt;/D&gt;&lt;D xsi:type="xsd:double"&gt;15.8684852134079&lt;/D&gt;&lt;D xsi:type="xsd:double"&gt;16.1530201521875&lt;/D&gt;&lt;D xsi:type="xsd:double"&gt;16.5638638039613&lt;/D&gt;&lt;D xsi:type="xsd:double"&gt;16.1145072262239&lt;/D&gt;&lt;D xsi:type="xsd:double"&gt;16.0377099789817&lt;/D&gt;&lt;D xsi:type="xsd:double"&gt;16.5790494463703&lt;/D&gt;&lt;D xsi:type="xsd:double"&gt;16.8312296504898&lt;/D&gt;&lt;D xsi:type="xsd:double"&gt;16.2078058628354&lt;/D&gt;&lt;D xsi:type="xsd:double"&gt;16.0074243887467&lt;/D&gt;&lt;D xsi:type="xsd:double"&gt;15.699140148804&lt;/D&gt;&lt;D xsi:type="xsd:double"&gt;15.9441415249707&lt;/D&gt;&lt;D xsi:type="xsd:double"&gt;15.8268376140178&lt;/D&gt;&lt;D xsi:type="xsd:double"&gt;16.2545433099833&lt;/D&gt;&lt;D xsi:type="xsd:double"&gt;15.2973227757948&lt;/D&gt;&lt;D xsi:type="xsd:double"&gt;15.5522387933439&lt;/D&gt;&lt;D xsi:type="xsd:double"&gt;14.738925066701&lt;/D&gt;&lt;D xsi:type="xsd:double"&gt;16.287809468482&lt;/D&gt;&lt;D xsi:type="xsd:double"&gt;19.6741031040959&lt;/D&gt;&lt;D xsi:type="xsd:double"&gt;19.5471386054828&lt;/D&gt;&lt;D xsi:type="xsd:double"&gt;19.2585347898764&lt;/D&gt;&lt;D xsi:type="xsd:double"&gt;18.6433991215783&lt;/D&gt;&lt;D xsi:type="xsd:double"&gt;17.3609447320181&lt;/D&gt;&lt;D xsi:type="xsd:double"&gt;15.8379967738034&lt;/D&gt;&lt;D xsi:type="xsd:double"&gt;16.1150271439502&lt;/D&gt;&lt;D xsi:type="xsd:double"&gt;14.8379276104593&lt;/D&gt;&lt;D xsi:type="xsd:double"&gt;14.1881950630495&lt;/D&gt;&lt;D xsi:type="xsd:double"&gt;14.2293634839034&lt;/D&gt;&lt;D xsi:type="xsd:double"&gt;14.0601672842698&lt;/D&gt;&lt;D xsi:type="xsd:double"&gt;14.1012428253936&lt;/D&gt;&lt;D xsi:type="xsd:double"&gt;13.9530485512246&lt;/D&gt;&lt;D xsi:type="xsd:double"&gt;13.5432607666559&lt;/D&gt;&lt;D xsi:type="xsd:double"&gt;13.3592962179077&lt;/D&gt;&lt;D xsi:type="xsd:double"&gt;14.1162110501248&lt;/D&gt;&lt;D xsi:type="xsd:double"&gt;14.0011887428258&lt;/D&gt;&lt;D xsi:type="xsd:double"&gt;14.3205079786891&lt;/D&gt;&lt;D xsi:type="xsd:double"&gt;14.8196247261592&lt;/D&gt;&lt;D xsi:type="xsd:double"&gt;15.7446219183216&lt;/D&gt;&lt;D xsi:type="xsd:double"&gt;15.1718001058953&lt;/D&gt;&lt;D xsi:type="xsd:double"&gt;15.5498818348611&lt;/D&gt;&lt;D xsi:type="xsd:double"&gt;15.376815793425&lt;/D&gt;&lt;D xsi:type="xsd:double"&gt;15.0418381856084&lt;/D&gt;&lt;D xsi:type="xsd:double"&gt;14.3628512872233&lt;/D&gt;&lt;D xsi:type="xsd:double"&gt;13.5191000477805&lt;/D&gt;&lt;D xsi:type="xsd:double"&gt;13.8235713363639&lt;/D&gt;&lt;D xsi:type="xsd:double"&gt;13.7654863719961&lt;/D&gt;&lt;D xsi:type="xsd:double"&gt;12.8038711862276&lt;/D&gt;&lt;D xsi:type="xsd:double"&gt;12.8705209278287&lt;/D&gt;&lt;D xsi:type="xsd:double"&gt;13.5147925505962&lt;/D&gt;&lt;D xsi:type="xsd:double"&gt;13.3765993658675&lt;/D&gt;&lt;D xsi:type="xsd:double"&gt;13.5194729576169&lt;/D&gt;&lt;D xsi:type="xsd:double"&gt;13.245999852094&lt;/D&gt;&lt;D xsi:type="xsd:double"&gt;13.1338770280476&lt;/D&gt;&lt;D xsi:type="xsd:double"&gt;13.0916991857824&lt;/D&gt;&lt;D xsi:type="xsd:double"&gt;13.2140695301796&lt;/D&gt;&lt;D xsi:type="xsd:double"&gt;13.3893041030428&lt;/D&gt;&lt;D xsi:type="xsd:double"&gt;13.7085548863943&lt;/D&gt;&lt;D xsi:type="xsd:double"&gt;13.9368000276213&lt;/D&gt;&lt;D xsi:type="xsd:double"&gt;13.4601417490504&lt;/D&gt;&lt;D xsi:type="xsd:double"&gt;13.6423222892457&lt;/D&gt;&lt;D xsi:type="xsd:double"&gt;13.7310716458263&lt;/D&gt;&lt;D xsi:type="xsd:double"&gt;13.633210272791&lt;/D&gt;&lt;D xsi:type="xsd:double"&gt;13.8952022143175&lt;/D&gt;&lt;D xsi:type="xsd:double"&gt;13.9743287520126&lt;/D&gt;&lt;D xsi:type="xsd:double"&gt;13.9059176406946&lt;/D&gt;&lt;D xsi:type="xsd:double"&gt;14.2754269164937&lt;/D&gt;&lt;D xsi:type="xsd:double"&gt;14.0590533587635&lt;/D&gt;&lt;D xsi:type="xsd:double"&gt;14.1305409383888&lt;/D&gt;&lt;D xsi:type="xsd:double"&gt;14.0445711040061&lt;/D&gt;&lt;D xsi:type="xsd:double"&gt;14.6428806045183&lt;/D&gt;&lt;D xsi:type="xsd:double"&gt;14.3479957468171&lt;/D&gt;&lt;/FQL&gt;&lt;FQL&gt;&lt;Q&gt;BRENT-FDS^FG_PRICE(0)&lt;/Q&gt;&lt;R&gt;1&lt;/R&gt;&lt;C&gt;1&lt;/C&gt;&lt;D xsi:type="xsd:double"&gt;85.86&lt;/D&gt;&lt;/FQL&gt;&lt;FQL&gt;&lt;Q&gt;QAT^FMA_RBICS_REV_CURRENT(30, LOC, "PORTAGG")&lt;/Q&gt;&lt;R&gt;1&lt;/R&gt;&lt;C&gt;1&lt;/C&gt;&lt;D xsi:type="xsd:double"&gt;61.3564863000861&lt;/D&gt;&lt;/FQL&gt;&lt;FQL&gt;&lt;Q&gt;INDA^FG_TOTAL_RETURNC(0,-3AM)&lt;/Q&gt;&lt;R&gt;1&lt;/R&gt;&lt;C&gt;1&lt;/C&gt;&lt;D xsi:type="xsd:double"&gt;1.6309142&lt;/D&gt;&lt;/FQL&gt;&lt;FQL&gt;&lt;Q&gt;VGK^FMA_EVAL_EBITDA(NTMA,0,,,"PORTAGG","MEANR")&lt;/Q&gt;&lt;R&gt;1&lt;/R&gt;&lt;C&gt;1&lt;/C&gt;&lt;D xsi:type="xsd:double"&gt;9.05757657013508&lt;/D&gt;&lt;/FQL&gt;&lt;FQL&gt;&lt;Q&gt;EPHE^FMA_PE(NTMA,-10AY,0,AM,"PORTAGG","MEANR")&lt;/Q&gt;&lt;R&gt;121&lt;/R&gt;&lt;C&gt;1&lt;/C&gt;&lt;D xsi:type="xsd:double"&gt;17.5138659517493&lt;/D&gt;&lt;D xsi:type="xsd:double"&gt;17.7211735687698&lt;/D&gt;&lt;D xsi:type="xsd:double"&gt;17.6111144406885&lt;/D&gt;&lt;D xsi:type="xsd:double"&gt;17.2404685740366&lt;/D&gt;&lt;D xsi:type="xsd:double"&gt;17.9338579222187&lt;/D&gt;&lt;D xsi:type="xsd:double"&gt;18.3088431626703&lt;/D&gt;&lt;D xsi:type="xsd:double"&gt;18.5696990271771&lt;/D&gt;&lt;D xsi:type="xsd:double"&gt;17.7079378236713&lt;/D&gt;&lt;D xsi:type="xsd:double"&gt;17.5415097155077&lt;/D&gt;&lt;D xsi:type="xsd:double"&gt;17.5554116812178&lt;/D&gt;&lt;D xsi:type="xsd:double"&gt;17.655731919733&lt;/D&gt;&lt;D xsi:type="xsd:double"&gt;16.5878507975779&lt;/D&gt;&lt;D xsi:type="xsd:double"&gt;16.1091232586245&lt;/D&gt;&lt;D xsi:type="xsd:double"&gt;16.9864541752529&lt;/D&gt;&lt;D xsi:type="xsd:double"&gt;16.2980822337332&lt;/D&gt;&lt;D xsi:type="xsd:double"&gt;16.0363530994139&lt;/D&gt;&lt;D xsi:type="xsd:double"&gt;14.9979279820189&lt;/D&gt;&lt;D xsi:type="xsd:double"&gt;15.8657540725061&lt;/D&gt;&lt;D xsi:type="xsd:double"&gt;16.8785614103965&lt;/D&gt;&lt;D xsi:type="xsd:double"&gt;15.9485511064035&lt;/D&gt;&lt;D xsi:type="xsd:double"&gt;16.7315005629906&lt;/D&gt;&lt;D xsi:type="xsd:double"&gt;17.5621597393515&lt;/D&gt;&lt;D xsi:type="xsd:double"&gt;17.5343601303582&lt;/D&gt;&lt;D xsi:type="xsd:double"&gt;18.2948834258061&lt;/D&gt;&lt;D xsi:type="xsd:double"&gt;17.1407629077423&lt;/D&gt;&lt;D xsi:type="xsd:double"&gt;15.8926180564826&lt;/D&gt;&lt;D xsi:type="xsd:double"&gt;15.4341778061413&lt;/D&gt;&lt;D xsi:type="xsd:double"&gt;15.537508108026&lt;/D&gt;&lt;D xsi:type="xsd:double"&gt;16.5243722763139&lt;/D&gt;&lt;D xsi:type="xsd:double"&gt;16.2784103434489&lt;/D&gt;&lt;D xsi:type="xsd:double"&gt;16.7685820630607&lt;/D&gt;&lt;D xsi:type="xsd:double"&gt;17.4994627042365&lt;/D&gt;&lt;D xsi:type="xsd:double"&gt;17.7501717101584&lt;/D&gt;&lt;D xsi:type="xsd:double"&gt;17.1564364161441&lt;/D&gt;&lt;D xsi:type="xsd:double"&gt;16.3720841693569&lt;/D&gt;&lt;D xsi:type="xsd:double"&gt;16.6863549222016&lt;/D&gt;&lt;D xsi:type="xsd:double"&gt;17.6065849298093&lt;/D&gt;&lt;D xsi:type="xsd:double"&gt;17.7873922067393&lt;/D&gt;&lt;D xsi:type="xsd:double"&gt;16.8264057984802&lt;/D&gt;&lt;D xsi:type="xsd:double"&gt;17.9181350733725&lt;/D&gt;&lt;D xsi:type="xsd:double"&gt;17.6939436782531&lt;/D&gt;&lt;D xsi:type="xsd:double"&gt;17.1654557802892&lt;/D&gt;&lt;D xsi:type="xsd:double"&gt;16.1471538177553&lt;/D&gt;&lt;D xsi:type="xsd:double"&gt;15.5216087721693&lt;/D&gt;&lt;D xsi:type="xsd:double"&gt;16.0054297099604&lt;/D&gt;&lt;D xsi:type="xsd:double"&gt;14.9491262864318&lt;/D&gt;&lt;D xsi:type="xsd:double"&gt;15.8582521841321&lt;/D&gt;&lt;D xsi:type="xsd:double"&gt;15.5153958674045&lt;/D&gt;&lt;D xsi:type="xsd:double"&gt;13.8605159668814&lt;/D&gt;&lt;D xsi:type="xsd:double"&gt;13.8066296264897&lt;/D&gt;&lt;D xsi:type="xsd:double"&gt;14.6827832588885&lt;/D&gt;&lt;D xsi:type="xsd:double"&gt;15.3965137777114&lt;/D&gt;&lt;D xsi:type="xsd:double"&gt;15.8502932789314&lt;/D&gt;&lt;D xsi:type="xsd:double"&gt;14.8775458490356&lt;/D&gt;&lt;D xsi:type="xsd:double"&gt;15.234821204519&lt;/D&gt;&lt;D xsi:type="xsd:double"&gt;15.5943220477521&lt;/D&gt;&lt;D xsi:type="xsd:double"&gt;15.6728316196569&lt;/D&gt;&lt;D xsi:type="xsd:double"&gt;15.5885438834545&lt;/D&gt;&lt;D xsi:type="xsd:double"&gt;15.41216080787&lt;/D&gt;&lt;D xsi:type="xsd:double"&gt;13.8088727754815&lt;/D&gt;&lt;D xsi:type="xsd:double"&gt;13.2793586433648&lt;/D&gt;&lt;D xsi:type="xsd:double"&gt;13.9722247527087&lt;/D&gt;&lt;D xsi:type="xsd:double"&gt;13.6240917043545&lt;/D&gt;&lt;D xsi:type="xsd:double"&gt;14.093261944754&lt;/D&gt;&lt;D xsi:type="xsd:double"&gt;12.732470481478&lt;/D&gt;&lt;D xsi:type="xsd:double"&gt;12.1560080181687&lt;/D&gt;&lt;D xsi:type="xsd:double"&gt;9.85192611161187&lt;/D&gt;&lt;D xsi:type="xsd:double"&gt;11.9507197271657&lt;/D&gt;&lt;D xsi:type="xsd:double"&gt;15.3853271919837&lt;/D&gt;&lt;D xsi:type="xsd:double"&gt;15.916272562868&lt;/D&gt;&lt;D xsi:type="xsd:double"&gt;14.4842009585008&lt;/D&gt;&lt;D xsi:type="xsd:double"&gt;15.3838908006296&lt;/D&gt;&lt;D xsi:type="xsd:double"&gt;16.0074238379555&lt;/D&gt;&lt;D xsi:type="xsd:double"&gt;16.3620108713539&lt;/D&gt;&lt;D xsi:type="xsd:double"&gt;17.3511058055989&lt;/D&gt;&lt;D xsi:type="xsd:double"&gt;16.5003016019617&lt;/D&gt;&lt;D xsi:type="xsd:double"&gt;15.9182677788641&lt;/D&gt;&lt;D xsi:type="xsd:double"&gt;15.9710849043049&lt;/D&gt;&lt;D xsi:type="xsd:double"&gt;14.7878198082221&lt;/D&gt;&lt;D xsi:type="xsd:double"&gt;14.6248253546925&lt;/D&gt;&lt;D xsi:type="xsd:double"&gt;16.3618205534335&lt;/D&gt;&lt;D xsi:type="xsd:double"&gt;16.4447168822382&lt;/D&gt;&lt;D xsi:type="xsd:double"&gt;15.1657886981048&lt;/D&gt;&lt;D xsi:type="xsd:double"&gt;15.920714278131&lt;/D&gt;&lt;D xsi:type="xsd:double"&gt;15.7113834813496&lt;/D&gt;&lt;D xsi:type="xsd:double"&gt;16.2008865606598&lt;/D&gt;&lt;D xsi:type="xsd:double"&gt;15.2492128840605&lt;/D&gt;&lt;D xsi:type="xsd:double"&gt;14.9416492135157&lt;/D&gt;&lt;D xsi:type="xsd:double"&gt;15.3483960177794&lt;/D&gt;&lt;D xsi:type="xsd:double"&gt;15.101434272648&lt;/D&gt;&lt;D xsi:type="xsd:double"&gt;14.6887251026771&lt;/D&gt;&lt;D xsi:type="xsd:double"&gt;13.5659633304765&lt;/D&gt;&lt;D xsi:type="xsd:double"&gt;13.6549832346615&lt;/D&gt;&lt;D xsi:type="xsd:double"&gt;12.496565937175&lt;/D&gt;&lt;D xsi:type="xsd:double"&gt;12.9087306831043&lt;/D&gt;&lt;D xsi:type="xsd:double"&gt;13.0411350868566&lt;/D&gt;&lt;D xsi:type="xsd:double"&gt;11.2139875390664&lt;/D&gt;&lt;D xsi:type="xsd:double"&gt;11.7888040441771&lt;/D&gt;&lt;D xsi:type="xsd:double"&gt;12.4191156706736&lt;/D&gt;&lt;D xsi:type="xsd:double"&gt;12.5493194483092&lt;/D&gt;&lt;D xsi:type="xsd:double"&gt;13.1549262151344&lt;/D&gt;&lt;D xsi:type="xsd:double"&gt;11.989494533978&lt;/D&gt;&lt;D xsi:type="xsd:double"&gt;11.7846823352124&lt;/D&gt;&lt;D xsi:type="xsd:double"&gt;11.5907981706833&lt;/D&gt;&lt;D xsi:type="xsd:double"&gt;10.2776667608134&lt;/D&gt;&lt;D xsi:type="xsd:double"&gt;10.188753700027&lt;/D&gt;&lt;D xsi:type="xsd:double"&gt;10.1773131400778&lt;/D&gt;&lt;D xsi:type="xsd:double"&gt;9.38114674942161&lt;/D&gt;&lt;D xsi:type="xsd:double"&gt;9.96001470700262&lt;/D&gt;&lt;D xsi:type="xsd:double"&gt;9.35746495326779&lt;/D&gt;&lt;D xsi:type="xsd:double"&gt;9.42585368156487&lt;/D&gt;&lt;D xsi:type="xsd:double"&gt;9.44641658243022&lt;/D&gt;&lt;D xsi:type="xsd:double"&gt;9.62740986882463&lt;/D&gt;&lt;D xsi:type="xsd:double"&gt;10.0877033472862&lt;/D&gt;&lt;D xsi:type="xsd:double"&gt;9.41793333855537&lt;/D&gt;&lt;D xsi:type="xsd:double"&gt;9.01522937148462&lt;/D&gt;&lt;D xsi:type="xsd:double"&gt;8.96231858452385&lt;/D&gt;&lt;D xsi:type="xsd:double"&gt;9.18198421785673&lt;/D&gt;&lt;D xsi:type="xsd:double"&gt;9.31129586778115&lt;/D&gt;&lt;D xsi:type="xsd:double"&gt;9.79604364338667&lt;/D&gt;&lt;D xsi:type="xsd:double"&gt;10.2651365309382&lt;/D&gt;&lt;/FQL&gt;&lt;FQL&gt;&lt;Q&gt;COPP-FDS^FG_PRICE(0)/MAX(FG_PRICE(0,-1AY))&lt;/Q&gt;&lt;R&gt;1&lt;/R&gt;&lt;C&gt;1&lt;/C&gt;&lt;D xsi:type="xsd:double"&gt;0.879468646219965&lt;/D&gt;&lt;/FQL&gt;&lt;FQL&gt;&lt;Q&gt;EPHE^PERCENT_CHANGE(FMA_EPS(+1,0,,,,"PORTAGG","MEAN"),FMA_EPS(+1,-3AM,,,,"PORTAGG","MEAN"))&lt;/Q&gt;&lt;R&gt;1&lt;/R&gt;&lt;C&gt;1&lt;/C&gt;&lt;D xsi:type="xsd:double"&gt;3.91856136578333&lt;/D&gt;&lt;/FQL&gt;&lt;FQL&gt;&lt;Q&gt;VNM^FMA_COS_DOWN("EPS","1M",+1,NOW,,,"PORTAGG","MEANR")&lt;/Q&gt;&lt;R&gt;1&lt;/R&gt;&lt;C&gt;1&lt;/C&gt;&lt;D xsi:type="xsd:double"&gt;11&lt;/D&gt;&lt;/FQL&gt;&lt;FQL&gt;&lt;Q&gt;INDA^PERCENT_CHANGE(FMA_EPS(+1,0,,,,"PORTAGG","MEAN"),FMA_EPS(+1,-1AM,,,,"PORTAGG","MEAN"))&lt;/Q&gt;&lt;R&gt;1&lt;/R&gt;&lt;C&gt;1&lt;/C&gt;&lt;D xsi:type="xsd:double"&gt;0.382668938231367&lt;/D&gt;&lt;/FQL&gt;&lt;FQL&gt;&lt;Q&gt;TIPSCL10Y-FDS^PCTCHG(FG_YIELD(0,,,,"YTM"),FG_YIELD(-1AM,,,,"YTM"))&lt;/Q&gt;&lt;R&gt;1&lt;/R&gt;&lt;C&gt;1&lt;/C&gt;&lt;D xsi:type="xsd:double"&gt;-19.188215&lt;/D&gt;&lt;/FQL&gt;&lt;FQL&gt;&lt;Q&gt;EWY^FMA_EVAL_EBIT(LTMA,NOW,NOW,M,"PORTAGG","MEANR")&lt;/Q&gt;&lt;R&gt;1&lt;/R&gt;&lt;C&gt;1&lt;/C&gt;&lt;D xsi:type="xsd:double"&gt;14.2130889122259&lt;/D&gt;&lt;/FQL&gt;&lt;FQL&gt;&lt;Q&gt;FC0000ZA^FMA_EPS(NTMA,-20AY,0,CY,,"PORTAGG","MEANR")&lt;/Q&gt;&lt;R&gt;20&lt;/R&gt;&lt;C&gt;1&lt;/C&gt;&lt;D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xsi:type="xsd:double"&gt;34.3713161803601&lt;/D&gt;&lt;D xsi:type="xsd:double"&gt;36.8460143343029&lt;/D&gt;&lt;D xsi:type="xsd:double"&gt;38.6057889874952&lt;/D&gt;&lt;D xsi:type="xsd:double"&gt;33.9171063782036&lt;/D&gt;&lt;/FQL&gt;&lt;FQL&gt;&lt;Q&gt;TUR^FMA_COS_UP("EPS","1M",+1,NOW,,,"PORTAGG","MEANR")&lt;/Q&gt;&lt;R&gt;1&lt;/R&gt;&lt;C&gt;1&lt;/C&gt;&lt;D xsi:type="xsd:double"&gt;12&lt;/D&gt;&lt;/FQL&gt;&lt;FQL&gt;&lt;Q&gt;KSA^FMA_EVAL_EBITDA(NTMA,0,,,"PORTAGG","MEANR")&lt;/Q&gt;&lt;R&gt;1&lt;/R&gt;&lt;C&gt;1&lt;/C&gt;&lt;D xsi:type="xsd:double"&gt;11.5293953926217&lt;/D&gt;&lt;/FQL&gt;&lt;FQL&gt;&lt;Q&gt;EWY^FG_COMPANY_NAME&lt;/Q&gt;&lt;R&gt;1&lt;/R&gt;&lt;C&gt;1&lt;/C&gt;&lt;D xsi:type="xsd:string"&gt;iShares MSCI South Korea ETF&lt;/D&gt;&lt;/FQL&gt;&lt;FQL&gt;&lt;Q&gt;TRYAU10Y-FDS^FG_YIELD(-10AY,0,Y,,"YTM")&lt;/Q&gt;&lt;R&gt;10&lt;/R&gt;&lt;C&gt;1&lt;/C&gt;&lt;D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xsi:type="xsd:double"&gt;3.955&lt;/D&gt;&lt;/FQL&gt;&lt;FQL&gt;&lt;Q&gt;USDTWD^FG_COMPANY_NAME&lt;/Q&gt;&lt;R&gt;1&lt;/R&gt;&lt;C&gt;1&lt;/C&gt;&lt;D xsi:type="xsd:string"&gt;Taiwan Dollar per U.S. Dollar&lt;/D&gt;&lt;/FQL&gt;&lt;FQL&gt;&lt;Q&gt;UAE^FMA_PE(LTMA,-10AY,0,AM,"PORTAGG","MEANR")&lt;/Q&gt;&lt;R&gt;121&lt;/R&gt;&lt;C&gt;1&lt;/C&gt;&lt;D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xsi:type="xsd:double"&gt;11.6490690204424&lt;/D&gt;&lt;D xsi:type="xsd:double"&gt;12.7110805043613&lt;/D&gt;&lt;D xsi:type="xsd:double"&gt;13.1221667665531&lt;/D&gt;&lt;D xsi:type="xsd:double"&gt;13.0263340212762&lt;/D&gt;&lt;D xsi:type="xsd:double"&gt;13.8284109876449&lt;/D&gt;&lt;D xsi:type="xsd:double"&gt;13.4517924690083&lt;/D&gt;&lt;D xsi:type="xsd:double"&gt;13.5446384392144&lt;/D&gt;&lt;D xsi:type="xsd:double"&gt;13.5355375990141&lt;/D&gt;&lt;D xsi:type="xsd:double"&gt;13.4871149347184&lt;/D&gt;&lt;D xsi:type="xsd:double"&gt;13.4510796389945&lt;/D&gt;&lt;D xsi:type="xsd:double"&gt;13.2398815480604&lt;/D&gt;&lt;D xsi:type="xsd:double"&gt;11.8993635744032&lt;/D&gt;&lt;D xsi:type="xsd:double"&gt;13.4848271751386&lt;/D&gt;&lt;D xsi:type="xsd:double"&gt;12.1477409423093&lt;/D&gt;&lt;D xsi:type="xsd:double"&gt;13.0276929639811&lt;/D&gt;&lt;D xsi:type="xsd:double"&gt;13.0292093387371&lt;/D&gt;&lt;D xsi:type="xsd:double"&gt;13.1690157841875&lt;/D&gt;&lt;D xsi:type="xsd:double"&gt;13.176969926822&lt;/D&gt;&lt;D xsi:type="xsd:double"&gt;13.3205997413925&lt;/D&gt;&lt;D xsi:type="xsd:double"&gt;13.2908004274397&lt;/D&gt;&lt;D xsi:type="xsd:double"&gt;13.4335754097376&lt;/D&gt;&lt;D xsi:type="xsd:double"&gt;13.7622198701843&lt;/D&gt;&lt;D xsi:type="xsd:double"&gt;12.8745194707184&lt;/D&gt;&lt;D xsi:type="xsd:double"&gt;12.4362659330165&lt;/D&gt;&lt;D xsi:type="xsd:double"&gt;13.2281718434391&lt;/D&gt;&lt;D xsi:type="xsd:double"&gt;13.1885815025373&lt;/D&gt;&lt;D xsi:type="xsd:double"&gt;13.414456882311&lt;/D&gt;&lt;D xsi:type="xsd:double"&gt;13.3026982222637&lt;/D&gt;&lt;D xsi:type="xsd:double"&gt;13.2765470782112&lt;/D&gt;&lt;D xsi:type="xsd:double"&gt;12.8558860418262&lt;/D&gt;&lt;D xsi:type="xsd:double"&gt;12.7772270766804&lt;/D&gt;&lt;D xsi:type="xsd:double"&gt;13.239195535251&lt;/D&gt;&lt;D xsi:type="xsd:double"&gt;12.59680119793&lt;/D&gt;&lt;D xsi:type="xsd:double"&gt;12.1550843012125&lt;/D&gt;&lt;D xsi:type="xsd:double"&gt;12.3854955648195&lt;/D&gt;&lt;D xsi:type="xsd:double"&gt;11.4439004677527&lt;/D&gt;&lt;D xsi:type="xsd:double"&gt;12.0299816197755&lt;/D&gt;&lt;D xsi:type="xsd:double"&gt;12.2999991649049&lt;/D&gt;&lt;D xsi:type="xsd:double"&gt;12.4514249371929&lt;/D&gt;&lt;D xsi:type="xsd:double"&gt;12.3549949187178&lt;/D&gt;&lt;D xsi:type="xsd:double"&gt;12.1200717579919&lt;/D&gt;&lt;D xsi:type="xsd:double"&gt;11.8718710210933&lt;/D&gt;&lt;D xsi:type="xsd:double"&gt;11.9423184111742&lt;/D&gt;&lt;D xsi:type="xsd:double"&gt;12.2584486545998&lt;/D&gt;&lt;D xsi:type="xsd:double"&gt;12.9960995471496&lt;/D&gt;&lt;D xsi:type="xsd:double"&gt;12.8412003019685&lt;/D&gt;&lt;D xsi:type="xsd:double"&gt;12.6995825715028&lt;/D&gt;&lt;D xsi:type="xsd:double"&gt;12.227721545539&lt;/D&gt;&lt;D xsi:type="xsd:double"&gt;11.9872328293771&lt;/D&gt;&lt;D xsi:type="xsd:double"&gt;12.1723580531504&lt;/D&gt;&lt;D xsi:type="xsd:double"&gt;12.9232013670555&lt;/D&gt;&lt;D xsi:type="xsd:double"&gt;12.7203657196515&lt;/D&gt;&lt;D xsi:type="xsd:double"&gt;12.8391777217515&lt;/D&gt;&lt;D xsi:type="xsd:double"&gt;12.6716987556374&lt;/D&gt;&lt;D xsi:type="xsd:double"&gt;13.0995850286688&lt;/D&gt;&lt;D xsi:type="xsd:double"&gt;13.8987498951072&lt;/D&gt;&lt;D xsi:type="xsd:double"&gt;14.187190830098&lt;/D&gt;&lt;D xsi:type="xsd:double"&gt;13.8719010850046&lt;/D&gt;&lt;D xsi:type="xsd:double"&gt;14.2872924830081&lt;/D&gt;&lt;D xsi:type="xsd:double"&gt;14.322474905882&lt;/D&gt;&lt;D xsi:type="xsd:double"&gt;16.0588071976828&lt;/D&gt;&lt;D xsi:type="xsd:double"&gt;15.3659100865489&lt;/D&gt;&lt;D xsi:type="xsd:double"&gt;14.6882865691048&lt;/D&gt;&lt;D xsi:type="xsd:double"&gt;13.9345040394139&lt;/D&gt;&lt;D xsi:type="xsd:double"&gt;15.889169483821&lt;/D&gt;&lt;D xsi:type="xsd:double"&gt;15.8130421710063&lt;/D&gt;&lt;D xsi:type="xsd:double"&gt;17.5472504943392&lt;/D&gt;&lt;D xsi:type="xsd:double"&gt;15.2275107744875&lt;/D&gt;&lt;D xsi:type="xsd:double"&gt;16.6671467709336&lt;/D&gt;&lt;D xsi:type="xsd:double"&gt;15.9203513228083&lt;/D&gt;&lt;D xsi:type="xsd:double"&gt;20.8591196973492&lt;/D&gt;&lt;D xsi:type="xsd:double"&gt;25.3275530415875&lt;/D&gt;&lt;D xsi:type="xsd:double"&gt;24.0708817233201&lt;/D&gt;&lt;D xsi:type="xsd:double"&gt;23.4726790958278&lt;/D&gt;&lt;D xsi:type="xsd:double"&gt;27.410000339769&lt;/D&gt;&lt;D xsi:type="xsd:double"&gt;26.1436084849818&lt;/D&gt;&lt;D xsi:type="xsd:double"&gt;24.8535392176622&lt;/D&gt;&lt;D xsi:type="xsd:double"&gt;24.0631243920158&lt;/D&gt;&lt;D xsi:type="xsd:double"&gt;22.888845598496&lt;/D&gt;&lt;D xsi:type="xsd:double"&gt;21.6852194362386&lt;/D&gt;&lt;D xsi:type="xsd:double"&gt;20.7016118197011&lt;/D&gt;&lt;D xsi:type="xsd:double"&gt;19.6733023931872&lt;/D&gt;&lt;D xsi:type="xsd:double"&gt;18.8808237771961&lt;/D&gt;&lt;D xsi:type="xsd:double"&gt;18.1004165282227&lt;/D&gt;&lt;D xsi:type="xsd:double"&gt;16.7274173705094&lt;/D&gt;&lt;D xsi:type="xsd:double"&gt;16.8531981097096&lt;/D&gt;&lt;D xsi:type="xsd:double"&gt;17.395720941858&lt;/D&gt;&lt;D xsi:type="xsd:double"&gt;17.3669772684894&lt;/D&gt;&lt;D xsi:type="xsd:double"&gt;17.3466455733002&lt;/D&gt;&lt;D xsi:type="xsd:double"&gt;16.5914988832625&lt;/D&gt;&lt;D xsi:type="xsd:double"&gt;15.611704705599&lt;/D&gt;&lt;D xsi:type="xsd:double"&gt;15.6079703720307&lt;/D&gt;&lt;D xsi:type="xsd:double"&gt;15.099317190098&lt;/D&gt;&lt;D xsi:type="xsd:double"&gt;14.3795900612565&lt;/D&gt;&lt;D xsi:type="xsd:double"&gt;14.0162352626434&lt;/D&gt;&lt;D xsi:type="xsd:double"&gt;13.7521702073519&lt;/D&gt;&lt;D xsi:type="xsd:double"&gt;12.564593528314&lt;/D&gt;&lt;D xsi:type="xsd:double"&gt;12.4829134251237&lt;/D&gt;&lt;D xsi:type="xsd:double"&gt;12.2447255673824&lt;/D&gt;&lt;D xsi:type="xsd:double"&gt;12.0494434774733&lt;/D&gt;&lt;D xsi:type="xsd:double"&gt;12.0666391746861&lt;/D&gt;&lt;D xsi:type="xsd:double"&gt;11.804380954687&lt;/D&gt;&lt;D xsi:type="xsd:double"&gt;11.8255856893237&lt;/D&gt;&lt;D xsi:type="xsd:double"&gt;11.6979536763672&lt;/D&gt;&lt;D xsi:type="xsd:double"&gt;11.2111803056644&lt;/D&gt;&lt;D xsi:type="xsd:double"&gt;11.3026162837853&lt;/D&gt;&lt;D xsi:type="xsd:double"&gt;10.4107405950376&lt;/D&gt;&lt;D xsi:type="xsd:double"&gt;10.2138263218853&lt;/D&gt;&lt;D xsi:type="xsd:double"&gt;10.1092043396401&lt;/D&gt;&lt;D xsi:type="xsd:double"&gt;9.86897555118636&lt;/D&gt;&lt;D xsi:type="xsd:double"&gt;9.44944304453185&lt;/D&gt;&lt;D xsi:type="xsd:double"&gt;9.42451298929899&lt;/D&gt;&lt;D xsi:type="xsd:double"&gt;9.20749942175441&lt;/D&gt;&lt;D xsi:type="xsd:double"&gt;8.97393841837586&lt;/D&gt;&lt;D xsi:type="xsd:double"&gt;9.07576603997073&lt;/D&gt;&lt;D xsi:type="xsd:double"&gt;9.21009196182581&lt;/D&gt;&lt;D xsi:type="xsd:double"&gt;9.64322820462361&lt;/D&gt;&lt;D xsi:type="xsd:double"&gt;9.73409971209394&lt;/D&gt;&lt;/FQL&gt;&lt;FQL&gt;&lt;Q&gt;EWZ^FG_ROE(0)&lt;/Q&gt;&lt;R&gt;1&lt;/R&gt;&lt;C&gt;1&lt;/C&gt;&lt;D xsi:type="xsd:double"&gt;18.3974102846735&lt;/D&gt;&lt;/FQL&gt;&lt;FQL&gt;&lt;Q&gt;ECH^P_PRICE_RETURNS_PR('52W',2,-10AY,0,AM)&lt;/Q&gt;&lt;R&gt;121&lt;/R&gt;&lt;C&gt;1&lt;/C&gt;&lt;D xsi:type="xsd:double"&gt;-16.090942&lt;/D&gt;&lt;D xsi:type="xsd:double"&gt;-13.679945&lt;/D&gt;&lt;D xsi:type="xsd:double"&gt;-9.473467&lt;/D&gt;&lt;D xsi:type="xsd:double"&gt;-13.141995&lt;/D&gt;&lt;D xsi:type="xsd:double"&gt;1.2043834&lt;/D&gt;&lt;D xsi:type="xsd:double"&gt;-3.049928&lt;/D&gt;&lt;D xsi:type="xsd:double"&gt;-8.626109&lt;/D&gt;&lt;D xsi:type="xsd:double"&gt;-6.7317905&lt;/D&gt;&lt;D xsi:type="xsd:double"&gt;-13.240015&lt;/D&gt;&lt;D xsi:type="xsd:double"&gt;-15.886182&lt;/D&gt;&lt;D xsi:type="xsd:double"&gt;-18.304794&lt;/D&gt;&lt;D xsi:type="xsd:double"&gt;-19.822275&lt;/D&gt;&lt;D xsi:type="xsd:double"&gt;-18.339516&lt;/D&gt;&lt;D xsi:type="xsd:double"&gt;-14.909845&lt;/D&gt;&lt;D xsi:type="xsd:double"&gt;-20.464176&lt;/D&gt;&lt;D xsi:type="xsd:double"&gt;-18.511868&lt;/D&gt;&lt;D xsi:type="xsd:double"&gt;-17.257755&lt;/D&gt;&lt;D xsi:type="xsd:double"&gt;-13.16368&lt;/D&gt;&lt;D xsi:type="xsd:double"&gt;-8.082885&lt;/D&gt;&lt;D xsi:type="xsd:double"&gt;-10.846919&lt;/D&gt;&lt;D xsi:type="xsd:double"&gt;-8.799517&lt;/D&gt;&lt;D xsi:type="xsd:double"&gt;1.005578&lt;/D&gt;&lt;D xsi:type="xsd:double"&gt;10.434425&lt;/D&gt;&lt;D xsi:type="xsd:double"&gt;10.358286&lt;/D&gt;&lt;D xsi:type="xsd:double"&gt;12.46146&lt;/D&gt;&lt;D xsi:type="xsd:double"&gt;13.278902&lt;/D&gt;&lt;D xsi:type="xsd:double"&gt;20.778692&lt;/D&gt;&lt;D xsi:type="xsd:double"&gt;18.89187&lt;/D&gt;&lt;D xsi:type="xsd:double"&gt;27.289188&lt;/D&gt;&lt;D xsi:type="xsd:double"&gt;18.751001&lt;/D&gt;&lt;D xsi:type="xsd:double"&gt;20.729017&lt;/D&gt;&lt;D xsi:type="xsd:double"&gt;17.877234&lt;/D&gt;&lt;D xsi:type="xsd:double"&gt;25.895714&lt;/D&gt;&lt;D xsi:type="xsd:double"&gt;14.667845&lt;/D&gt;&lt;D xsi:type="xsd:double"&gt;21.659195&lt;/D&gt;&lt;D xsi:type="xsd:double"&gt;34.669376&lt;/D&gt;&lt;D xsi:type="xsd:double"&gt;36.83082&lt;/D&gt;&lt;D xsi:type="xsd:double"&gt;29.617632&lt;/D&gt;&lt;D xsi:type="xsd:double"&gt;23.030615&lt;/D&gt;&lt;D xsi:type="xsd:double"&gt;46.880615&lt;/D&gt;&lt;D xsi:type="xsd:double"&gt;41.657196&lt;/D&gt;&lt;D xsi:type="xsd:double"&gt;34.40167&lt;/D&gt;&lt;D xsi:type="xsd:double"&gt;22.809828&lt;/D&gt;&lt;D xsi:type="xsd:double"&gt;23.588419&lt;/D&gt;&lt;D xsi:type="xsd:double"&gt;17.117393&lt;/D&gt;&lt;D xsi:type="xsd:double"&gt;12.86931&lt;/D&gt;&lt;D xsi:type="xsd:double"&gt;6.349349&lt;/D&gt;&lt;D xsi:type="xsd:double"&gt;-8.164019&lt;/D&gt;&lt;D xsi:type="xsd:double"&gt;-6.815326&lt;/D&gt;&lt;D xsi:type="xsd:double"&gt;-12.3098135&lt;/D&gt;&lt;D xsi:type="xsd:double"&gt;-0.8423269&lt;/D&gt;&lt;D xsi:type="xsd:double"&gt;-21.274836&lt;/D&gt;&lt;D xsi:type="xsd:double"&gt;-14.966077&lt;/D&gt;&lt;D xsi:type="xsd:double"&gt;-13.641816&lt;/D&gt;&lt;D xsi:type="xsd:double"&gt;-15.215903&lt;/D&gt;&lt;D xsi:type="xsd:double"&gt;-17.537498&lt;/D&gt;&lt;D xsi:type="xsd:double"&gt;-18.997198&lt;/D&gt;&lt;D xsi:type="xsd:double"&gt;-10.910481&lt;/D&gt;&lt;D xsi:type="xsd:double"&gt;-19.321924&lt;/D&gt;&lt;D xsi:type="xsd:double"&gt;-17.31633&lt;/D&gt;&lt;D xsi:type="xsd:double"&gt;-15.805149&lt;/D&gt;&lt;D xsi:type="xsd:double"&gt;-16.975468&lt;/D&gt;&lt;D xsi:type="xsd:double"&gt;-29.48262&lt;/D&gt;&lt;D xsi:type="xsd:double"&gt;-16.559565&lt;/D&gt;&lt;D xsi:type="xsd:double"&gt;-32.13305&lt;/D&gt;&lt;D xsi:type="xsd:double"&gt;-35.71319&lt;/D&gt;&lt;D xsi:type="xsd:double"&gt;-48.291077&lt;/D&gt;&lt;D xsi:type="xsd:double"&gt;-40.322186&lt;/D&gt;&lt;D xsi:type="xsd:double"&gt;-32.448303&lt;/D&gt;&lt;D xsi:type="xsd:double"&gt;-31.033295&lt;/D&gt;&lt;D xsi:type="xsd:double"&gt;-25.542229&lt;/D&gt;&lt;D xsi:type="xsd:double"&gt;-25.326681&lt;/D&gt;&lt;D xsi:type="xsd:double"&gt;-33.78388&lt;/D&gt;&lt;D xsi:type="xsd:double"&gt;-29.572313&lt;/D&gt;&lt;D xsi:type="xsd:double"&gt;-4.9726067&lt;/D&gt;&lt;D xsi:type="xsd:double"&gt;-7.112604&lt;/D&gt;&lt;D xsi:type="xsd:double"&gt;0.7994652&lt;/D&gt;&lt;D xsi:type="xsd:double"&gt;20.862389&lt;/D&gt;&lt;D xsi:type="xsd:double"&gt;66.90801&lt;/D&gt;&lt;D xsi:type="xsd:double"&gt;36.557556&lt;/D&gt;&lt;D xsi:type="xsd:double"&gt;13.771772&lt;/D&gt;&lt;D xsi:type="xsd:double"&gt;8.1836815&lt;/D&gt;&lt;D xsi:type="xsd:double"&gt;-0.06839037&lt;/D&gt;&lt;D xsi:type="xsd:double"&gt;13.900495&lt;/D&gt;&lt;D xsi:type="xsd:double"&gt;11.931122&lt;/D&gt;&lt;D xsi:type="xsd:double"&gt;9.009064&lt;/D&gt;&lt;D xsi:type="xsd:double"&gt;-10.102087&lt;/D&gt;&lt;D xsi:type="xsd:double"&gt;-19.366377&lt;/D&gt;&lt;D xsi:type="xsd:double"&gt;-15.361232&lt;/D&gt;&lt;D xsi:type="xsd:double"&gt;-16.426754&lt;/D&gt;&lt;D xsi:type="xsd:double"&gt;-9.503973&lt;/D&gt;&lt;D xsi:type="xsd:double"&gt;-18.179237&lt;/D&gt;&lt;D xsi:type="xsd:double"&gt;10.922551&lt;/D&gt;&lt;D xsi:type="xsd:double"&gt;-10.536236&lt;/D&gt;&lt;D xsi:type="xsd:double"&gt;4.3153644&lt;/D&gt;&lt;D xsi:type="xsd:double"&gt;12.166214&lt;/D&gt;&lt;D xsi:type="xsd:double"&gt;2.161646&lt;/D&gt;&lt;D xsi:type="xsd:double"&gt;3.4875035&lt;/D&gt;&lt;D xsi:type="xsd:double"&gt;18.36871&lt;/D&gt;&lt;D xsi:type="xsd:double"&gt;21.134209&lt;/D&gt;&lt;D xsi:type="xsd:double"&gt;26.12946&lt;/D&gt;&lt;D xsi:type="xsd:double"&gt;18.135012&lt;/D&gt;&lt;D xsi:type="xsd:double"&gt;1.6336799&lt;/D&gt;&lt;D xsi:type="xsd:double"&gt;17.365444&lt;/D&gt;&lt;D xsi:type="xsd:double"&gt;2.6727557&lt;/D&gt;&lt;D xsi:type="xsd:double"&gt;31.772732&lt;/D&gt;&lt;D xsi:type="xsd:double"&gt;23.336363&lt;/D&gt;&lt;D xsi:type="xsd:double"&gt;10.627449&lt;/D&gt;&lt;D xsi:type="xsd:double"&gt;6.278765&lt;/D&gt;&lt;D xsi:type="xsd:double"&gt;10.256517&lt;/D&gt;&lt;D xsi:type="xsd:double"&gt;9.104657&lt;/D&gt;&lt;D xsi:type="xsd:double"&gt;9.862555&lt;/D&gt;&lt;D xsi:type="xsd:double"&gt;-12.438136&lt;/D&gt;&lt;D xsi:type="xsd:double"&gt;-3.9417446&lt;/D&gt;&lt;D xsi:type="xsd:double"&gt;1.1237264&lt;/D&gt;&lt;D xsi:type="xsd:double"&gt;2.3869634&lt;/D&gt;&lt;D xsi:type="xsd:double"&gt;-0.21373034&lt;/D&gt;&lt;D xsi:type="xsd:double"&gt;-8.970367&lt;/D&gt;&lt;D xsi:type="xsd:double"&gt;-14.167452&lt;/D&gt;&lt;D xsi:type="xsd:double"&gt;-5.7808995&lt;/D&gt;&lt;D xsi:type="xsd:double"&gt;8.804941&lt;/D&gt;&lt;/FQL&gt;&lt;FQL&gt;&lt;Q&gt;KSA^FG_FCF_YIELD_NTM(0)&lt;/Q&gt;&lt;R&gt;1&lt;/R&gt;&lt;C&gt;1&lt;/C&gt;&lt;D xsi:type="xsd:double"&gt;4.26605594559065&lt;/D&gt;&lt;/FQL&gt;&lt;FQL&gt;&lt;Q&gt;USDMYR^STD(FG_PRICE_CHANGE(0,-3AY,M))&lt;/Q&gt;&lt;R&gt;1&lt;/R&gt;&lt;C&gt;1&lt;/C&gt;&lt;D xsi:type="xsd:double"&gt;2.57610853714431&lt;/D&gt;&lt;/FQL&gt;&lt;FQL&gt;&lt;Q&gt;MCHI^FMA_RBICS_REV_CURRENT(30, LOC, "PORTAGG")&lt;/Q&gt;&lt;R&gt;1&lt;/R&gt;&lt;C&gt;1&lt;/C&gt;&lt;D xsi:type="xsd:double"&gt;24.3151658986369&lt;/D&gt;&lt;/FQL&gt;&lt;FQL&gt;&lt;Q&gt;USDVND^STD(FG_PRICE_CHANGE(0,-3AY,M))&lt;/Q&gt;&lt;R&gt;1&lt;/R&gt;&lt;C&gt;1&lt;/C&gt;&lt;D xsi:type="xsd:double"&gt;1.33454167373091&lt;/D&gt;&lt;/FQL&gt;&lt;FQL&gt;&lt;Q&gt;EPU^FG_PRICE(0)&lt;/Q&gt;&lt;R&gt;1&lt;/R&gt;&lt;C&gt;1&lt;/C&gt;&lt;D xsi:type="xsd:double"&gt;43.087&lt;/D&gt;&lt;/FQL&gt;&lt;FQL&gt;&lt;Q&gt;REFEUREFI-FDS^PROPER_NAME(0,,,"SECURITY","NAME")&lt;/Q&gt;&lt;R&gt;1&lt;/R&gt;&lt;C&gt;1&lt;/C&gt;&lt;D xsi:type="xsd:string"&gt;Eurozone Main Refinancing Operations Minimum Bid Rate&lt;/D&gt;&lt;/FQL&gt;&lt;FQL&gt;&lt;Q&gt;VGK^FG_FCF_YIELD_NTM(0)&lt;/Q&gt;&lt;R&gt;1&lt;/R&gt;&lt;C&gt;1&lt;/C&gt;&lt;D xsi:type="xsd:double"&gt;5.28323894400439&lt;/D&gt;&lt;/FQL&gt;&lt;FQL&gt;&lt;Q&gt;USDMXN^FG_COMPANY_NAME&lt;/Q&gt;&lt;R&gt;1&lt;/R&gt;&lt;C&gt;1&lt;/C&gt;&lt;D xsi:type="xsd:string"&gt;Mexican Peso per U.S. Dollar&lt;/D&gt;&lt;/FQL&gt;&lt;FQL&gt;&lt;Q&gt;KSA^FMA_EVAL_EBIT(LTMA,NOW,NOW,M,"PORTAGG","MEANR")&lt;/Q&gt;&lt;R&gt;1&lt;/R&gt;&lt;C&gt;1&lt;/C&gt;&lt;D xsi:type="xsd:double"&gt;20.8990504490749&lt;/D&gt;&lt;/FQL&gt;&lt;FQL&gt;&lt;Q&gt;TRYCA10Y-FDS^FG_YIELD(-10AY,0,Y,,"YTM")&lt;/Q&gt;&lt;R&gt;10&lt;/R&gt;&lt;C&gt;1&lt;/C&gt;&lt;D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xsi:type="xsd:double"&gt;3.0987&lt;/D&gt;&lt;/FQL&gt;&lt;FQL&gt;&lt;Q&gt;USDTWD^FG_PRICE(0)&lt;/Q&gt;&lt;R&gt;1&lt;/R&gt;&lt;C&gt;1&lt;/C&gt;&lt;D xsi:type="xsd:double"&gt;31.855&lt;/D&gt;&lt;/FQL&gt;&lt;FQL&gt;&lt;Q&gt;CNYA^FMA_PE(NTMA,-10AY,0,AM,"PORTAGG","MEANR")&lt;/Q&gt;&lt;R&gt;121&lt;/R&gt;&lt;C&gt;1&lt;/C&gt;&lt;D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xsi:type="xsd:double"&gt;13.1781824564606&lt;/D&gt;&lt;D xsi:type="xsd:double"&gt;13.4880630647892&lt;/D&gt;&lt;D xsi:type="xsd:double"&gt;13.9646087843244&lt;/D&gt;&lt;D xsi:type="xsd:double"&gt;13.5644387673384&lt;/D&gt;&lt;D xsi:type="xsd:double"&gt;13.8605270207455&lt;/D&gt;&lt;D xsi:type="xsd:double"&gt;14.357397918091&lt;/D&gt;&lt;D xsi:type="xsd:double"&gt;13.1687069862468&lt;/D&gt;&lt;D xsi:type="xsd:double"&gt;13.0548804856184&lt;/D&gt;&lt;D xsi:type="xsd:double"&gt;13.1850114881749&lt;/D&gt;&lt;D xsi:type="xsd:double"&gt;13.2851146155128&lt;/D&gt;&lt;D xsi:type="xsd:double"&gt;13.319890204024&lt;/D&gt;&lt;D xsi:type="xsd:double"&gt;13.6371099830497&lt;/D&gt;&lt;D xsi:type="xsd:double"&gt;14.2162894648609&lt;/D&gt;&lt;D xsi:type="xsd:double"&gt;14.0599610267783&lt;/D&gt;&lt;D xsi:type="xsd:double"&gt;14.3667675853411&lt;/D&gt;&lt;D xsi:type="xsd:double"&gt;14.2145238623356&lt;/D&gt;&lt;D xsi:type="xsd:double"&gt;14.4649501609437&lt;/D&gt;&lt;D xsi:type="xsd:double"&gt;13.9482558940124&lt;/D&gt;&lt;D xsi:type="xsd:double"&gt;14.0317059984326&lt;/D&gt;&lt;D xsi:type="xsd:double"&gt;14.1958692880357&lt;/D&gt;&lt;D xsi:type="xsd:double"&gt;13.1508579817732&lt;/D&gt;&lt;D xsi:type="xsd:double"&gt;12.6135743967106&lt;/D&gt;&lt;D xsi:type="xsd:double"&gt;11.6852087625745&lt;/D&gt;&lt;D xsi:type="xsd:double"&gt;11.7061807035447&lt;/D&gt;&lt;D xsi:type="xsd:double"&gt;10.5320711398005&lt;/D&gt;&lt;D xsi:type="xsd:double"&gt;10.0041663701384&lt;/D&gt;&lt;D xsi:type="xsd:double"&gt;10.1103182568762&lt;/D&gt;&lt;D xsi:type="xsd:double"&gt;10.5933611370916&lt;/D&gt;&lt;D xsi:type="xsd:double"&gt;10.1720696723895&lt;/D&gt;&lt;D xsi:type="xsd:double"&gt;10.1814020934262&lt;/D&gt;&lt;D xsi:type="xsd:double"&gt;9.30944716883908&lt;/D&gt;&lt;D xsi:type="xsd:double"&gt;10.2329549539429&lt;/D&gt;&lt;D xsi:type="xsd:double"&gt;11.5989458494195&lt;/D&gt;&lt;D xsi:type="xsd:double"&gt;12.1465758933104&lt;/D&gt;&lt;D xsi:type="xsd:double"&gt;11.8487600172177&lt;/D&gt;&lt;D xsi:type="xsd:double"&gt;11.2707807291902&lt;/D&gt;&lt;D xsi:type="xsd:double"&gt;12.0178264582097&lt;/D&gt;&lt;D xsi:type="xsd:double"&gt;11.3245379340103&lt;/D&gt;&lt;D xsi:type="xsd:double"&gt;11.7704400304242&lt;/D&gt;&lt;D xsi:type="xsd:double"&gt;11.5168060067568&lt;/D&gt;&lt;D xsi:type="xsd:double"&gt;11.7883469227011&lt;/D&gt;&lt;D xsi:type="xsd:double"&gt;12.0564109884228&lt;/D&gt;&lt;D xsi:type="xsd:double"&gt;12.8670676198045&lt;/D&gt;&lt;D xsi:type="xsd:double"&gt;11.4757503671906&lt;/D&gt;&lt;D xsi:type="xsd:double"&gt;12.9194077583137&lt;/D&gt;&lt;D xsi:type="xsd:double"&gt;11.9579211425904&lt;/D&gt;&lt;D xsi:type="xsd:double"&gt;13.1066229155002&lt;/D&gt;&lt;D xsi:type="xsd:double"&gt;13.6635442932337&lt;/D&gt;&lt;D xsi:type="xsd:double"&gt;14.8227220227724&lt;/D&gt;&lt;D xsi:type="xsd:double"&gt;16.2619186136774&lt;/D&gt;&lt;D xsi:type="xsd:double"&gt;16.6767636211459&lt;/D&gt;&lt;D xsi:type="xsd:double"&gt;15.6934349611733&lt;/D&gt;&lt;D xsi:type="xsd:double"&gt;15.9010486772065&lt;/D&gt;&lt;D xsi:type="xsd:double"&gt;16.6430061648958&lt;/D&gt;&lt;D xsi:type="xsd:double"&gt;17.2096470353589&lt;/D&gt;&lt;D xsi:type="xsd:double"&gt;18.067283577334&lt;/D&gt;&lt;D xsi:type="xsd:double"&gt;17.5807220853303&lt;/D&gt;&lt;D xsi:type="xsd:double"&gt;16.2660437732985&lt;/D&gt;&lt;D xsi:type="xsd:double"&gt;16.1780089402592&lt;/D&gt;&lt;D xsi:type="xsd:double"&gt;16.7224129652019&lt;/D&gt;&lt;D xsi:type="xsd:double"&gt;16.2799047631508&lt;/D&gt;&lt;D xsi:type="xsd:double"&gt;15.4260337847723&lt;/D&gt;&lt;D xsi:type="xsd:double"&gt;15.3282757123387&lt;/D&gt;&lt;D xsi:type="xsd:double"&gt;15.2434250649223&lt;/D&gt;&lt;D xsi:type="xsd:double"&gt;15.0865306550583&lt;/D&gt;&lt;D xsi:type="xsd:double"&gt;15.5179310178839&lt;/D&gt;&lt;D xsi:type="xsd:double"&gt;20.6978766561208&lt;/D&gt;&lt;D xsi:type="xsd:double"&gt;13.7162244179112&lt;/D&gt;&lt;D xsi:type="xsd:double"&gt;13.762982006241&lt;/D&gt;&lt;D xsi:type="xsd:double"&gt;12.9844489718489&lt;/D&gt;&lt;D xsi:type="xsd:double"&gt;12.4667308702103&lt;/D&gt;&lt;D xsi:type="xsd:double"&gt;12.7330319981423&lt;/D&gt;&lt;D xsi:type="xsd:double"&gt;13.8037809077553&lt;/D&gt;&lt;D xsi:type="xsd:double"&gt;12.4709011043576&lt;/D&gt;&lt;D xsi:type="xsd:double"&gt;12.3924533912503&lt;/D&gt;&lt;D xsi:type="xsd:double"&gt;11.6089530559894&lt;/D&gt;&lt;D xsi:type="xsd:double"&gt;11.4166787093184&lt;/D&gt;&lt;D xsi:type="xsd:double"&gt;12.0231619789355&lt;/D&gt;&lt;D xsi:type="xsd:double"&gt;11.7962424348543&lt;/D&gt;&lt;D xsi:type="xsd:double"&gt;12.5330718202301&lt;/D&gt;&lt;D xsi:type="xsd:double"&gt;12.3953776849272&lt;/D&gt;&lt;D xsi:type="xsd:double"&gt;12.3888058659984&lt;/D&gt;&lt;D xsi:type="xsd:double"&gt;12.28717552886&lt;/D&gt;&lt;D xsi:type="xsd:double"&gt;11.9510061098303&lt;/D&gt;&lt;D xsi:type="xsd:double"&gt;11.9015840184227&lt;/D&gt;&lt;D xsi:type="xsd:double"&gt;12.1827851332175&lt;/D&gt;&lt;D xsi:type="xsd:double"&gt;12.0635230837875&lt;/D&gt;&lt;D xsi:type="xsd:double"&gt;11.6445461453511&lt;/D&gt;&lt;D xsi:type="xsd:double"&gt;11.611768376267&lt;/D&gt;&lt;D xsi:type="xsd:double"&gt;11.4869928012358&lt;/D&gt;&lt;D xsi:type="xsd:double"&gt;11.1920377066902&lt;/D&gt;&lt;D xsi:type="xsd:double"&gt;10.3332329217081&lt;/D&gt;&lt;D xsi:type="xsd:double"&gt;11.6033406892073&lt;/D&gt;&lt;D xsi:type="xsd:double"&gt;12.2566418429202&lt;/D&gt;&lt;D xsi:type="xsd:double"&gt;12.7210240993368&lt;/D&gt;&lt;D xsi:type="xsd:double"&gt;12.5300833548626&lt;/D&gt;&lt;D xsi:type="xsd:double"&gt;11.9521338577194&lt;/D&gt;&lt;D xsi:type="xsd:double"&gt;11.4917071357916&lt;/D&gt;&lt;D xsi:type="xsd:double"&gt;11.3826067044271&lt;/D&gt;&lt;D xsi:type="xsd:double"&gt;13.8156498512878&lt;/D&gt;&lt;/FQL&gt;&lt;FQL&gt;&lt;Q&gt;REFZAREPO-FDS^FG_YIELD(NOW,,,0)&lt;/Q&gt;&lt;R&gt;1&lt;/R&gt;&lt;C&gt;1&lt;/C&gt;&lt;D xsi:type="xsd:double"&gt;8&lt;/D&gt;&lt;/FQL&gt;&lt;FQL&gt;&lt;Q&gt;FC0000BR^FMA_EPS(NTMA,-20AY,0,CY,,"PORTAGG","MEANR")&lt;/Q&gt;&lt;R&gt;20&lt;/R&gt;&lt;C&gt;1&lt;/C&gt;&lt;D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xsi:type="xsd:double"&gt;20.1211777299994&lt;/D&gt;&lt;D xsi:type="xsd:double"&gt;14.9233562370336&lt;/D&gt;&lt;D xsi:type="xsd:double"&gt;18.5568688719949&lt;/D&gt;&lt;D xsi:type="xsd:double"&gt;21.055264215806&lt;/D&gt;&lt;D xsi:type="xsd:double"&gt;24.0427741588571&lt;/D&gt;&lt;/FQL&gt;&lt;FQL&gt;&lt;Q&gt;INDA^FG_ROE(0)&lt;/Q&gt;&lt;R&gt;1&lt;/R&gt;&lt;C&gt;1&lt;/C&gt;&lt;D xsi:type="xsd:double"&gt;15.6154002207806&lt;/D&gt;&lt;/FQL&gt;&lt;FQL&gt;&lt;Q&gt;USDVND^FG_PRICE_CHANGE(0,-6AM)&lt;/Q&gt;&lt;R&gt;1&lt;/R&gt;&lt;C&gt;1&lt;/C&gt;&lt;D xsi:type="xsd:double"&gt;-1.0198772&lt;/D&gt;&lt;/FQL&gt;&lt;FQL&gt;&lt;Q&gt;TIOS-FDS^FG_PRICE_CHANGE(0,-3AM)&lt;/Q&gt;&lt;R&gt;1&lt;/R&gt;&lt;C&gt;1&lt;/C&gt;&lt;D xsi:type="xsd:double"&gt;-4.20130903944808&lt;/D&gt;&lt;/FQL&gt;&lt;FQL&gt;&lt;Q&gt;USDVND^FG_PRICE_CHANGE(0,-1AY)&lt;/Q&gt;&lt;R&gt;1&lt;/R&gt;&lt;C&gt;1&lt;/C&gt;&lt;D xsi:type="xsd:double"&gt;1.447022&lt;/D&gt;&lt;/FQL&gt;&lt;FQL&gt;&lt;Q&gt;EIDO^P_PRICE(0)/P_PRICE_LOW_PR(0,,,,,,"PRICE","INTRA","52W")-1&lt;/Q&gt;&lt;R&gt;1&lt;/R&gt;&lt;C&gt;1&lt;/C&gt;&lt;D xsi:type="xsd:double"&gt;0.21945822&lt;/D&gt;&lt;/FQL&gt;&lt;FQL&gt;&lt;Q&gt;TUR^FMA_PE(LTMA,-10AY,0,AM,"PORTAGG","MEANR")&lt;/Q&gt;&lt;R&gt;121&lt;/R&gt;&lt;C&gt;1&lt;/C&gt;&lt;D xsi:type="xsd:double"&gt;10.2289053114354&lt;/D&gt;&lt;D xsi:type="xsd:double"&gt;10.9541726167005&lt;/D&gt;&lt;D xsi:type="xsd:double"&gt;11.7211799552844&lt;/D&gt;&lt;D xsi:type="xsd:double"&gt;11.8812960561631&lt;/D&gt;&lt;D xsi:type="xsd:double"&gt;12.361949702426&lt;/D&gt;&lt;D xsi:type="xsd:double"&gt;11.9169756606362&lt;/D&gt;&lt;D xsi:type="xsd:double"&gt;11.7153049974592&lt;/D&gt;&lt;D xsi:type="xsd:double"&gt;11.734737174734&lt;/D&gt;&lt;D xsi:type="xsd:double"&gt;11.6487921544053&lt;/D&gt;&lt;D xsi:type="xsd:double"&gt;11.500864471916&lt;/D&gt;&lt;D xsi:type="xsd:double"&gt;11.0955306512172&lt;/D&gt;&lt;D xsi:type="xsd:double"&gt;10.5857262114103&lt;/D&gt;&lt;D xsi:type="xsd:double"&gt;10.5369234423161&lt;/D&gt;&lt;D xsi:type="xsd:double"&gt;11.5450208932636&lt;/D&gt;&lt;D xsi:type="xsd:double"&gt;10.5387816369248&lt;/D&gt;&lt;D xsi:type="xsd:double"&gt;9.70127157487369&lt;/D&gt;&lt;D xsi:type="xsd:double"&gt;9.80106826322633&lt;/D&gt;&lt;D xsi:type="xsd:double"&gt;9.75531494997765&lt;/D&gt;&lt;D xsi:type="xsd:d</t>
        </r>
      </text>
    </comment>
    <comment ref="A21" authorId="0" shapeId="0" xr:uid="{48E22003-DB8E-4497-BAF2-7CB79DF05927}">
      <text>
        <r>
          <rPr>
            <b/>
            <sz val="9"/>
            <color indexed="81"/>
            <rFont val="Tahoma"/>
            <charset val="1"/>
          </rPr>
          <t>ouble"&gt;9.81947479886149&lt;/D&gt;&lt;D xsi:type="xsd:double"&gt;9.72794325130792&lt;/D&gt;&lt;D xsi:type="xsd:double"&gt;9.5646400224921&lt;/D&gt;&lt;D xsi:type="xsd:double"&gt;9.50698046131397&lt;/D&gt;&lt;D xsi:type="xsd:double"&gt;9.15306868060905&lt;/D&gt;&lt;D xsi:type="xsd:double"&gt;9.44723019715882&lt;/D&gt;&lt;D xsi:type="xsd:double"&gt;9.41225372147681&lt;/D&gt;&lt;D xsi:type="xsd:double"&gt;9.10408224329708&lt;/D&gt;&lt;D xsi:type="xsd:double"&gt;8.65042297463596&lt;/D&gt;&lt;D xsi:type="xsd:double"&gt;8.82378616825554&lt;/D&gt;&lt;D xsi:type="xsd:double"&gt;10.047071817686&lt;/D&gt;&lt;D xsi:type="xsd:double"&gt;9.89248697152555&lt;/D&gt;&lt;D xsi:type="xsd:double"&gt;9.72564159535522&lt;/D&gt;&lt;D xsi:type="xsd:double"&gt;9.75320740271449&lt;/D&gt;&lt;D xsi:type="xsd:double"&gt;9.78841443355562&lt;/D&gt;&lt;D xsi:type="xsd:double"&gt;9.63713345902915&lt;/D&gt;&lt;D xsi:type="xsd:double"&gt;9.65371553017745&lt;/D&gt;&lt;D xsi:type="xsd:double"&gt;9.59577465268634&lt;/D&gt;&lt;D xsi:type="xsd:double"&gt;9.03348117104945&lt;/D&gt;&lt;D xsi:type="xsd:double"&gt;9.31324165817099&lt;/D&gt;&lt;D xsi:type="xsd:double"&gt;8.52677865433461&lt;/D&gt;&lt;D xsi:type="xsd:double"&gt;9.09602996543967&lt;/D&gt;&lt;D xsi:type="xsd:double"&gt;9.08702183686794&lt;/D&gt;&lt;D xsi:type="xsd:double"&gt;9.2009941017301&lt;/D&gt;&lt;D xsi:type="xsd:double"&gt;9.02011458369778&lt;/D&gt;&lt;D xsi:type="xsd:double"&gt;8.64019149275441&lt;/D&gt;&lt;D xsi:type="xsd:double"&gt;8.35412936797398&lt;/D&gt;&lt;D xsi:type="xsd:double"&gt;8.06002803390209&lt;/D&gt;&lt;D xsi:type="xsd:double"&gt;7.7610316016543&lt;/D&gt;&lt;D xsi:type="xsd:double"&gt;7.45821518718773&lt;/D&gt;&lt;D xsi:type="xsd:double"&gt;7.53917311509482&lt;/D&gt;&lt;D xsi:type="xsd:double"&gt;7.16036559763417&lt;/D&gt;&lt;D xsi:type="xsd:double"&gt;7.01899955682397&lt;/D&gt;&lt;D xsi:type="xsd:double"&gt;6.35408389941184&lt;/D&gt;&lt;D xsi:type="xsd:double"&gt;7.54060833301482&lt;/D&gt;&lt;D xsi:type="xsd:double"&gt;7.40141206609877&lt;/D&gt;&lt;D xsi:type="xsd:double"&gt;7.22195252805366&lt;/D&gt;&lt;D xsi:type="xsd:double"&gt;7.14341491788393&lt;/D&gt;&lt;D xsi:type="xsd:double"&gt;7.1196406241162&lt;/D&gt;&lt;D xsi:type="xsd:double"&gt;7.44486373024919&lt;/D&gt;&lt;D xsi:type="xsd:double"&gt;7.5269386419446&lt;/D&gt;&lt;D xsi:type="xsd:double"&gt;7.53920739730419&lt;/D&gt;&lt;D xsi:type="xsd:double"&gt;7.76695301065567&lt;/D&gt;&lt;D xsi:type="xsd:double"&gt;7.61769987563857&lt;/D&gt;&lt;D xsi:type="xsd:double"&gt;8.4367984665599&lt;/D&gt;&lt;D xsi:type="xsd:double"&gt;9.06115837308499&lt;/D&gt;&lt;D xsi:type="xsd:double"&gt;9.15254448283975&lt;/D&gt;&lt;D xsi:type="xsd:double"&gt;8.10783904847813&lt;/D&gt;&lt;D xsi:type="xsd:double"&gt;7.71589996144067&lt;/D&gt;&lt;D xsi:type="xsd:double"&gt;7.94843195444614&lt;/D&gt;&lt;D xsi:type="xsd:double"&gt;8.87966468782532&lt;/D&gt;&lt;D xsi:type="xsd:double"&gt;9.53159677912301&lt;/D&gt;&lt;D xsi:type="xsd:double"&gt;9.5816789559699&lt;/D&gt;&lt;D xsi:type="xsd:double"&gt;9.73230484507989&lt;/D&gt;&lt;D xsi:type="xsd:double"&gt;10.5477378886172&lt;/D&gt;&lt;D xsi:type="xsd:double"&gt;11.4785471108408&lt;/D&gt;&lt;D xsi:type="xsd:double"&gt;12.2488137415928&lt;/D&gt;&lt;D xsi:type="xsd:double"&gt;13.5043294233344&lt;/D&gt;&lt;D xsi:type="xsd:double"&gt;12.7154802399865&lt;/D&gt;&lt;D xsi:type="xsd:double"&gt;11.5178373110127&lt;/D&gt;&lt;D xsi:type="xsd:double"&gt;11.006368841443&lt;/D&gt;&lt;D xsi:type="xsd:double"&gt;10.4687507968417&lt;/D&gt;&lt;D xsi:type="xsd:double"&gt;9.91896252904422&lt;/D&gt;&lt;D xsi:type="xsd:double"&gt;9.31559154535872&lt;/D&gt;&lt;D xsi:type="xsd:double"&gt;8.74840159009799&lt;/D&gt;&lt;D xsi:type="xsd:double"&gt;8.12832602121311&lt;/D&gt;&lt;D xsi:type="xsd:double"&gt;7.40511431795811&lt;/D&gt;&lt;D xsi:type="xsd:double"&gt;7.07095325802395&lt;/D&gt;&lt;D xsi:type="xsd:double"&gt;7.19221165280466&lt;/D&gt;&lt;D xsi:type="xsd:double"&gt;6.49140600365324&lt;/D&gt;&lt;D xsi:type="xsd:double"&gt;6.08756628944829&lt;/D&gt;&lt;D xsi:type="xsd:double"&gt;5.77839348638005&lt;/D&gt;&lt;D xsi:type="xsd:double"&gt;5.75230780702749&lt;/D&gt;&lt;D xsi:type="xsd:double"&gt;5.5793751505361&lt;/D&gt;&lt;D xsi:type="xsd:double"&gt;5.64648401249653&lt;/D&gt;&lt;D xsi:type="xsd:double"&gt;5.22111031779388&lt;/D&gt;&lt;D xsi:type="xsd:double"&gt;4.96967369518634&lt;/D&gt;&lt;D xsi:type="xsd:double"&gt;4.88285413245779&lt;/D&gt;&lt;D xsi:type="xsd:double"&gt;4.7155621144081&lt;/D&gt;&lt;D xsi:type="xsd:double"&gt;4.86417232738612&lt;/D&gt;&lt;D xsi:type="xsd:double"&gt;4.84596972550696&lt;/D&gt;&lt;D xsi:type="xsd:double"&gt;5.52688073697682&lt;/D&gt;&lt;D xsi:type="xsd:double"&gt;4.68346578049969&lt;/D&gt;&lt;D xsi:type="xsd:double"&gt;4.69703493557261&lt;/D&gt;&lt;D xsi:type="xsd:double"&gt;4.66210770217548&lt;/D&gt;&lt;D xsi:type="xsd:double"&gt;4.4924309076505&lt;/D&gt;&lt;D xsi:type="xsd:double"&gt;4.66019979827381&lt;/D&gt;&lt;D xsi:type="xsd:double"&gt;5.12470647489045&lt;/D&gt;&lt;D xsi:type="xsd:double"&gt;5.72042143095012&lt;/D&gt;&lt;D xsi:type="xsd:double"&gt;6.27486368673486&lt;/D&gt;&lt;D xsi:type="xsd:double"&gt;6.55213917572454&lt;/D&gt;&lt;D xsi:type="xsd:double"&gt;5.73288789587438&lt;/D&gt;&lt;D xsi:type="xsd:double"&gt;5.78759165941423&lt;/D&gt;&lt;D xsi:type="xsd:double"&gt;5.31269126030503&lt;/D&gt;&lt;D xsi:type="xsd:double"&gt;6.12103692828242&lt;/D&gt;&lt;D xsi:type="xsd:double"&gt;6.59880000843819&lt;/D&gt;&lt;D xsi:type="xsd:double"&gt;6.50071793602045&lt;/D&gt;&lt;D xsi:type="xsd:double"&gt;6.6278403545967&lt;/D&gt;&lt;D xsi:type="xsd:double"&gt;6.82310998219384&lt;/D&gt;&lt;D xsi:type="xsd:double"&gt;6.92510020354345&lt;/D&gt;&lt;D xsi:type="xsd:double"&gt;6.97065288369149&lt;/D&gt;&lt;D xsi:type="xsd:double"&gt;7.21959891987866&lt;/D&gt;&lt;D xsi:type="xsd:double"&gt;7.79029827819563&lt;/D&gt;&lt;/FQL&gt;&lt;FQL&gt;&lt;Q&gt;EIDO^FG_TOTAL_RETURNC(0,-6AM)&lt;/Q&gt;&lt;R&gt;1&lt;/R&gt;&lt;C&gt;1&lt;/C&gt;&lt;D xsi:type="xsd:double"&gt;4.272318&lt;/D&gt;&lt;/FQL&gt;&lt;FQL&gt;&lt;Q&gt;EWY^FG_ROE(0)&lt;/Q&gt;&lt;R&gt;1&lt;/R&gt;&lt;C&gt;1&lt;/C&gt;&lt;D xsi:type="xsd:double"&gt;7.14944251085991&lt;/D&gt;&lt;/FQL&gt;&lt;FQL&gt;&lt;Q&gt;REFPL7D-FDS^(SUBARRAY(NOT_NA(NO_REPEAT_F(FG_YIELD(NOW,-10AY,D))),0,1)-SUBARRAY(NOT_NA(NO_REPEAT_F(FG_YIELD(NOW,-10AY,D))),1,1))*100&lt;/Q&gt;&lt;R&gt;1&lt;/R&gt;&lt;C&gt;1&lt;/C&gt;&lt;D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xsi:type="xsd:double"&gt;2.004&lt;/D&gt;&lt;/FQL&gt;&lt;FQL&gt;&lt;Q&gt;VNM^P_PRICE(0)/P_PRICE_HIGH_PR(0,,,,,,"PRICE","INTRA","52W")&lt;/Q&gt;&lt;R&gt;1&lt;/R&gt;&lt;C&gt;1&lt;/C&gt;&lt;D xsi:type="xsd:double"&gt;0.9000719&lt;/D&gt;&lt;/FQL&gt;&lt;FQL&gt;&lt;Q&gt;SET-BKK^FMA_COS_DOWN("EPS","1M",+1,NOW,,,"PORTAGG","MEANR")&lt;/Q&gt;&lt;R&gt;1&lt;/R&gt;&lt;C&gt;1&lt;/C&gt;&lt;D xsi:type="xsd:double"&gt;60&lt;/D&gt;&lt;/FQL&gt;&lt;FQL&gt;&lt;Q&gt;TRYMX10Y-FDS^FG_YIELD(0,,,,"YTM")&lt;/Q&gt;&lt;R&gt;1&lt;/R&gt;&lt;C&gt;1&lt;/C&gt;&lt;D xsi:type="xsd:double"&gt;9.4002&lt;/D&gt;&lt;/FQL&gt;&lt;FQL&gt;&lt;Q&gt;TRYTR7Y-FDS^FG_YIELD(-10AY,0,Y,,"YTM")&lt;/Q&gt;&lt;R&gt;10&lt;/R&gt;&lt;C&gt;1&lt;/C&gt;&lt;D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xsi:type="xsd:double"&gt;21.984322&lt;/D&gt;&lt;/FQL&gt;&lt;FQL&gt;&lt;Q&gt;REFPHRREPO-FDS^PROPER_NAME(0,,,"SECURITY","NAME")&lt;/Q&gt;&lt;R&gt;1&lt;/R&gt;&lt;C&gt;1&lt;/C&gt;&lt;D xsi:type="xsd:string"&gt;Philippines Reverse Repo Rate - Overnight&lt;/D&gt;&lt;/FQL&gt;&lt;FQL&gt;&lt;Q&gt;CAGDPY@TH^EE_ACTUAL_ANNUAL(MED,0)&lt;/Q&gt;&lt;R&gt;1&lt;/R&gt;&lt;C&gt;1&lt;/C&gt;&lt;D xsi:type="xsd:double"&gt;1.24003730608342&lt;/D&gt;&lt;/FQL&gt;&lt;FQL&gt;&lt;Q&gt;USDTRY^STD(FG_PRICE_CHANGE(0,-3AY,M))&lt;/Q&gt;&lt;R&gt;1&lt;/R&gt;&lt;C&gt;1&lt;/C&gt;&lt;D xsi:type="xsd:double"&gt;7.46322493026029&lt;/D&gt;&lt;/FQL&gt;&lt;FQL&gt;&lt;Q&gt;VNM^FG_TOTAL_RETURNC(0,-3AM)&lt;/Q&gt;&lt;R&gt;1&lt;/R&gt;&lt;C&gt;1&lt;/C&gt;&lt;D xsi:type="xsd:double"&gt;0.52188635&lt;/D&gt;&lt;/FQL&gt;&lt;FQL&gt;&lt;Q&gt;EWJ^P_PRICE(0)/P_PRICE_HIGH_PR(0,,,,,,"PRICE","INTRA","52W")&lt;/Q&gt;&lt;R&gt;1&lt;/R&gt;&lt;C&gt;1&lt;/C&gt;&lt;D xsi:type="xsd:double"&gt;0.9687329&lt;/D&gt;&lt;/FQL&gt;&lt;FQL&gt;&lt;Q&gt;EIDO^FG_ROE(0)&lt;/Q&gt;&lt;R&gt;1&lt;/R&gt;&lt;C&gt;1&lt;/C&gt;&lt;D xsi:type="xsd:double"&gt;12.5186648346469&lt;/D&gt;&lt;/FQL&gt;&lt;FQL&gt;&lt;Q&gt;VNM^FMA_PE(NTMA,0,,,"PORTAGG","MEANR")&lt;/Q&gt;&lt;R&gt;1&lt;/R&gt;&lt;C&gt;1&lt;/C&gt;&lt;D xsi:type="xsd:double"&gt;13.6425544432831&lt;/D&gt;&lt;/FQL&gt;&lt;FQL&gt;&lt;Q&gt;EWT^FG_FCF_YIELD_NTM(0)&lt;/Q&gt;&lt;R&gt;1&lt;/R&gt;&lt;C&gt;1&lt;/C&gt;&lt;D xsi:type="xsd:double"&gt;4.29656944074506&lt;/D&gt;&lt;/FQL&gt;&lt;FQL&gt;&lt;Q&gt;USDPEN^STD(FG_PRICE_CHANGE(0,-1AY,AM))&lt;/Q&gt;&lt;R&gt;1&lt;/R&gt;&lt;C&gt;1&lt;/C&gt;&lt;D xsi:type="xsd:double"&gt;1.5865792630626&lt;/D&gt;&lt;/FQL&gt;&lt;FQL&gt;&lt;Q&gt;EWZ^FG_TOTAL_RETURNC(-10AY,0,AM)&lt;/Q&gt;&lt;R&gt;121&lt;/R&gt;&lt;C&gt;1&lt;/C&gt;&lt;D xsi:type="xsd:double"&gt;-19.666666&lt;/D&gt;&lt;D xsi:type="xsd:double"&gt;-2.7893126&lt;/D&gt;&lt;D xsi:type="xsd:double"&gt;-5.454111&lt;/D&gt;&lt;D xsi:type="xsd:double"&gt;-10.252344&lt;/D&gt;&lt;D xsi:type="xsd:double"&gt;0.93325377&lt;/D&gt;&lt;D xsi:type="xsd:double"&gt;-4.0907803&lt;/D&gt;&lt;D xsi:type="xsd:double"&gt;-2.8921962&lt;/D&gt;&lt;D xsi:type="xsd:double"&gt;8.935011&lt;/D&gt;&lt;D xsi:type="xsd:double"&gt;-8.119303&lt;/D&gt;&lt;D xsi:type="xsd:double"&gt;0.9865403&lt;/D&gt;&lt;D xsi:type="xsd:double"&gt;-14.978772&lt;/D&gt;&lt;D xsi:type="xsd:double"&gt;-13.587737&lt;/D&gt;&lt;D xsi:type="xsd:double"&gt;-4.9938083&lt;/D&gt;&lt;D xsi:type="xsd:double"&gt;7.6020837&lt;/D&gt;&lt;D xsi:type="xsd:double"&gt;-3.4719467&lt;/D&gt;&lt;D xsi:type="xsd:double"&gt;-12.538737&lt;/D&gt;&lt;D xsi:type="xsd:double"&gt;-4.642171&lt;/D&gt;&lt;D xsi:type="xsd:double"&gt;20.385397&lt;/D&gt;&lt;D xsi:type="xsd:double"&gt;13.268745&lt;/D&gt;&lt;D xsi:type="xsd:double"&gt;3.0122757&lt;/D&gt;&lt;D xsi:type="xsd:double"&gt;-1.5884519&lt;/D&gt;&lt;D xsi:type="xsd:double"&gt;12.830758&lt;/D&gt;&lt;D xsi:type="xsd:double"&gt;8.221424&lt;/D&gt;&lt;D xsi:type="xsd:double"&gt;4.1162252&lt;/D&gt;&lt;D xsi:type="xsd:double"&gt;0.75581074&lt;/D&gt;&lt;D xsi:type="xsd:double"&gt;2.4523854&lt;/D&gt;&lt;D xsi:type="xsd:double"&gt;-10.7856865&lt;/D&gt;&lt;D xsi:type="xsd:double"&gt;10.149443&lt;/D&gt;&lt;D xsi:type="xsd:double"&gt;9.112013&lt;/D&gt;&lt;D xsi:type="xsd:double"&gt;2.606392&lt;/D&gt;&lt;D xsi:type="xsd:double"&gt;-1.7625749&lt;/D&gt;&lt;D xsi:type="xsd:double"&gt;-0.052773952&lt;/D&gt;&lt;D xsi:type="xsd:double"&gt;-7.787752&lt;/D&gt;&lt;D xsi:type="xsd:double"&gt;-0.6869495&lt;/D&gt;&lt;D xsi:type="xsd:double"&gt;11.715115&lt;/D&gt;&lt;D xsi:type="xsd:double"&gt;5.6726575&lt;/D&gt;&lt;D xsi:type="xsd:double"&gt;6.3284874&lt;/D&gt;&lt;D xsi:type="xsd:double"&gt;-8.962482&lt;/D&gt;&lt;D xsi:type="xsd:double"&gt;-0.7122934&lt;/D&gt;&lt;D xsi:type="xsd:double"&gt;9.250855&lt;/D&gt;&lt;D xsi:type="xsd:double"&gt;6.802571&lt;/D&gt;&lt;D xsi:type="xsd:double"&gt;1.1983991&lt;/D&gt;&lt;D xsi:type="xsd:double"&gt;-3.9254308&lt;/D&gt;&lt;D xsi:type="xsd:double"&gt;-7.030362&lt;/D&gt;&lt;D xsi:type="xsd:double"&gt;-12.079543&lt;/D&gt;&lt;D xsi:type="xsd:double"&gt;-7.6286736&lt;/D&gt;&lt;D xsi:type="xsd:double"&gt;15.360987&lt;/D&gt;&lt;D xsi:type="xsd:double"&gt;-13.58189&lt;/D&gt;&lt;D xsi:type="xsd:double"&gt;13.7134075&lt;/D&gt;&lt;D xsi:type="xsd:double"&gt;12.764227&lt;/D&gt;&lt;D xsi:type="xsd:double"&gt;-3.893292&lt;/D&gt;&lt;D xsi:type="xsd:double"&gt;3.835547&lt;/D&gt;&lt;D xsi:type="xsd:double"&gt;11.002445&lt;/D&gt;&lt;D xsi:type="xsd:double"&gt;-6.718069&lt;/D&gt;&lt;D xsi:type="xsd:double"&gt;-2.7626872&lt;/D&gt;&lt;D xsi:type="xsd:double"&gt;0.024282932&lt;/D&gt;&lt;D xsi:type="xsd:double"&gt;1.8693924&lt;/D&gt;&lt;D xsi:type="xsd:double"&gt;5.9075117&lt;/D&gt;&lt;D xsi:type="xsd:double"&gt;0.09114742&lt;/D&gt;&lt;D xsi:type="xsd:double"&gt;-9.084696&lt;/D&gt;&lt;D xsi:type="xsd:double"&gt;3.1805634&lt;/D&gt;&lt;D xsi:type="xsd:double"&gt;9.441746&lt;/D&gt;&lt;D xsi:type="xsd:double"&gt;-4.3690443&lt;/D&gt;&lt;D xsi:type="xsd:double"&gt;12.936819&lt;/D&gt;&lt;D xsi:type="xsd:double"&gt;-7.4182153&lt;/D&gt;&lt;D xsi:type="xsd:double"&gt;-13.36934&lt;/D&gt;&lt;D xsi:type="xsd:double"&gt;-43.387897&lt;/D&gt;&lt;D xsi:type="xsd:double"&gt;8.214771&lt;/D&gt;&lt;D xsi:type="xsd:double"&gt;28.880405&lt;/D&gt;&lt;D xsi:type="xsd:double"&gt;-1.8869996&lt;/D&gt;&lt;D xsi:type="xsd:double"&gt;8.180594&lt;/D&gt;&lt;D xsi:type="xsd:double"&gt;-2.4160683&lt;/D&gt;&lt;D xsi:type="xsd:double"&gt;-12.668812&lt;/D&gt;&lt;D xsi:type="xsd:double"&gt;1.3254762&lt;/D&gt;&lt;D xsi:type="xsd:double"&gt;28.888083&lt;/D&gt;&lt;D xsi:type="xsd:double"&gt;5.3077817&lt;/D&gt;&lt;D xsi:type="xsd:double"&gt;-2.8055072&lt;/D&gt;&lt;D xsi:type="xsd:double"&gt;-10.657787&lt;/D&gt;&lt;D xsi:type="xsd:double"&gt;1.3358235&lt;/D&gt;&lt;D xsi:type="xsd:double"&gt;9.442067&lt;/D&gt;&lt;D xsi:type="xsd:double"&gt;14.397753&lt;/D&gt;&lt;D xsi:type="xsd:double"&gt;0.11403561&lt;/D&gt;&lt;D xsi:type="xsd:double"&gt;-5.338967&lt;/D&gt;&lt;D xsi:type="xsd:double"&gt;-5.9548798&lt;/D&gt;&lt;D xsi:type="xsd:double"&gt;-7.7266273&lt;/D&gt;&lt;D xsi:type="xsd:double"&gt;-9.189844&lt;/D&gt;&lt;D xsi:type="xsd:double"&gt;-0.8988023&lt;/D&gt;&lt;D xsi:type="xsd:double"&gt;-1.1101961&lt;/D&gt;&lt;D xsi:type="xsd:double"&gt;15.826023&lt;/D&gt;&lt;D xsi:type="xsd:double"&gt;9.088039&lt;/D&gt;&lt;D xsi:type="xsd:double"&gt;13.219559&lt;/D&gt;&lt;D xsi:type="xsd:double"&gt;-17.80787&lt;/D&gt;&lt;D xsi:type="xsd:double"&gt;9.543061&lt;/D&gt;&lt;D xsi:type="xsd:double"&gt;-19.525797&lt;/D&gt;&lt;D xsi:type="xsd:double"&gt;5.2826047&lt;/D&gt;&lt;D xsi:type="xsd:double"&gt;8.31579&lt;/D&gt;&lt;D xsi:type="xsd:double"&gt;5.4421663&lt;/D&gt;&lt;D xsi:type="xsd:double"&gt;1.5360951&lt;/D&gt;&lt;D xsi:type="xsd:double"&gt;-5.234492&lt;/D&gt;&lt;D xsi:type="xsd:double"&gt;-11.03071&lt;/D&gt;&lt;D xsi:type="xsd:double"&gt;10.544622&lt;/D&gt;&lt;D xsi:type="xsd:double"&gt;-4.786867&lt;/D&gt;&lt;D xsi:type="xsd:double"&gt;0.14679432&lt;/D&gt;&lt;D xsi:type="xsd:double"&gt;1.0993004&lt;/D&gt;&lt;D xsi:type="xsd:double"&gt;10.873508&lt;/D&gt;&lt;D xsi:type="xsd:double"&gt;9.956861&lt;/D&gt;&lt;D xsi:type="xsd:double"&gt;-1.6448379&lt;/D&gt;&lt;D xsi:type="xsd:double"&gt;-2.6323974&lt;/D&gt;&lt;D xsi:type="xsd:double"&gt;-7.315522&lt;/D&gt;&lt;D xsi:type="xsd:double"&gt;9.471512&lt;/D&gt;&lt;D xsi:type="xsd:double"&gt;7.8996778&lt;/D&gt;&lt;D xsi:type="xsd:double"&gt;3.6445737&lt;/D&gt;&lt;D xsi:type="xsd:double"&gt;-5.1118255&lt;/D&gt;&lt;D xsi:type="xsd:double"&gt;1.6222954&lt;/D&gt;&lt;D xsi:type="xsd:double"&gt;-3.3433735&lt;/D&gt;&lt;D xsi:type="xsd:double"&gt;0.6855726&lt;/D&gt;&lt;D xsi:type="xsd:double"&gt;-8.4494&lt;/D&gt;&lt;D xsi:type="xsd:double"&gt;-2.0590723&lt;/D&gt;&lt;D xsi:type="xsd:double"&gt;-3.1015992&lt;/D&gt;&lt;D xsi:type="xsd:double"&gt;8.094179&lt;/D&gt;&lt;D xsi:type="xsd:double"&gt;-0.54458976&lt;/D&gt;&lt;/FQL&gt;&lt;FQL&gt;&lt;Q&gt;PASP-FDS^FG_PRICE(0)/MAX(FG_PRICE(0,-1AY))&lt;/Q&gt;&lt;R&gt;1&lt;/R&gt;&lt;C&gt;1&lt;/C&gt;&lt;D xsi:type="xsd:double"&gt;0.79047619047619&lt;/D&gt;&lt;/FQL&gt;&lt;FQL&gt;&lt;Q&gt;UAE^FG_PRICE_MAVG(0,,,,200)&lt;/Q&gt;&lt;R&gt;1&lt;/R&gt;&lt;C&gt;1&lt;/C&gt;&lt;D xsi:type="xsd:double"&gt;14.552324&lt;/D&gt;&lt;/FQL&gt;&lt;FQL&gt;&lt;Q&gt;EWY^PERCENT_CHANGE(FMA_EPS(+1,0,,,,"PORTAGG","MEAN"),FMA_EPS(+1,-1AM,,,,"PORTAGG","MEAN"))&lt;/Q&gt;&lt;R&gt;1&lt;/R&gt;&lt;C&gt;1&lt;/C&gt;&lt;D xsi:type="xsd:double"&gt;3.12319015969127&lt;/D&gt;&lt;/FQL&gt;&lt;FQL&gt;&lt;Q&gt;EZA^SIZE(FG_CONSTITUENTS)&lt;/Q&gt;&lt;R&gt;1&lt;/R&gt;&lt;C&gt;1&lt;/C&gt;&lt;D xsi:type="xsd:long"&gt;33&lt;/D&gt;&lt;/FQL&gt;&lt;FQL&gt;&lt;Q&gt;REFIDRREPO-FDS^FG_YIELD(NOW,,,0)&lt;/Q&gt;&lt;R&gt;1&lt;/R&gt;&lt;C&gt;1&lt;/C&gt;&lt;D xsi:type="xsd:double"&gt;6&lt;/D&gt;&lt;/FQL&gt;&lt;FQL&gt;&lt;Q&gt;CAGDPY@QA^EE_ACTUAL_ANNUAL(MED,+1)&lt;/Q&gt;&lt;R&gt;1&lt;/R&gt;&lt;C&gt;1&lt;/C&gt;&lt;D xsi:type="xsd:double"&gt;17&lt;/D&gt;&lt;/FQL&gt;&lt;FQL&gt;&lt;Q&gt;USDTRY^FG_PRICE_CHANGE(0,-3AM)&lt;/Q&gt;&lt;R&gt;1&lt;/R&gt;&lt;C&gt;1&lt;/C&gt;&lt;D xsi:type="xsd:double"&gt;4.910612&lt;/D&gt;&lt;/FQL&gt;&lt;FQL&gt;&lt;Q&gt;EWJ^FG_TOTAL_RETURNC(0,-6AM)&lt;/Q&gt;&lt;R&gt;1&lt;/R&gt;&lt;C&gt;1&lt;/C&gt;&lt;D xsi:type="xsd:double"&gt;1.5344262&lt;/D&gt;&lt;/FQL&gt;&lt;FQL&gt;&lt;Q&gt;EZA^FMA_COS_DOWN("EPS","1M",+1,NOW,,,"PORTAGG","MEANR")&lt;/Q&gt;&lt;R&gt;1&lt;/R&gt;&lt;C&gt;1&lt;/C&gt;&lt;D xsi:type="xsd:double"&gt;16&lt;/D&gt;&lt;/FQL&gt;&lt;FQL&gt;&lt;Q&gt;REFCLMPR-FDS^FG_YIELD(NOW,,,0)&lt;/Q&gt;&lt;R&gt;1&lt;/R&gt;&lt;C&gt;1&lt;/C&gt;&lt;D xsi:type="xsd:double"&gt;5.5&lt;/D&gt;&lt;/FQL&gt;&lt;FQL&gt;&lt;Q&gt;TRYPE10Y-FDS^FG_YIELD(0,,,,"YTM")&lt;/Q&gt;&lt;R&gt;1&lt;/R&gt;&lt;C&gt;1&lt;/C&gt;&lt;D xsi:type="xsd:double"&gt;6.383559&lt;/D&gt;&lt;/FQL&gt;&lt;FQL&gt;&lt;Q&gt;SET-BKK^JULIAN(FMA_DIV_YLD(NTMA,NOW,NOW,M,"PORTAGG","MEANR").DATES)&lt;/Q&gt;&lt;R&gt;1&lt;/R&gt;&lt;C&gt;1&lt;/C&gt;&lt;D xsi:type="xsd:long"&gt;45565&lt;/D&gt;&lt;/FQL&gt;&lt;FQL&gt;&lt;Q&gt;EWT^FMA_DIV_YLD(NTMA,NOW,NOW,M,"PORTAGG","MEANR")&lt;/Q&gt;&lt;R&gt;1&lt;/R&gt;&lt;C&gt;1&lt;/C&gt;&lt;D xsi:type="xsd:double"&gt;3.41063854817355&lt;/D&gt;&lt;/FQL&gt;&lt;FQL&gt;&lt;Q&gt;USDPEN^FG_PRICE_CHANGE(0,-6AM)&lt;/Q&gt;&lt;R&gt;1&lt;/R&gt;&lt;C&gt;1&lt;/C&gt;&lt;D xsi:type="xsd:double"&gt;0.97676516&lt;/D&gt;&lt;/FQL&gt;&lt;FQL&gt;&lt;Q&gt;EWY^FG_TOTAL_RETURNC(-10AY,0,AM)&lt;/Q&gt;&lt;R&gt;121&lt;/R&gt;&lt;C&gt;1&lt;/C&gt;&lt;D xsi:type="xsd:double"&gt;-9.779274&lt;/D&gt;&lt;D xsi:type="xsd:double"&gt;-2.0557225&lt;/D&gt;&lt;D xsi:type="xsd:double"&gt;-2.2723377&lt;/D&gt;&lt;D xsi:type="xsd:double"&gt;-1.7272413&lt;/D&gt;&lt;D xsi:type="xsd:double"&gt;4.1857123&lt;/D&gt;&lt;D xsi:type="xsd:double"&gt;0.42105913&lt;/D&gt;&lt;D xsi:type="xsd:double"&gt;1.3452053&lt;/D&gt;&lt;D xsi:type="xsd:double"&gt;5.4301023&lt;/D&gt;&lt;D xsi:type="xsd:double"&gt;-7.292348&lt;/D&gt;&lt;D xsi:type="xsd:double"&gt;-1.6402125&lt;/D&gt;&lt;D xsi:type="xsd:double"&gt;-9.610903&lt;/D&gt;&lt;D xsi:type="xsd:double"&gt;-5.990875&lt;/D&gt;&lt;D xsi:type="xsd:double"&gt;5.6552052&lt;/D&gt;&lt;D xsi:type="xsd:double"&gt;12.023163&lt;/D&gt;&lt;D xsi:type="xsd:double"&gt;-6.9887695&lt;/D&gt;&lt;D xsi:type="xsd:double"&gt;-2.5332987&lt;/D&gt;&lt;D xsi:type="xsd:double"&gt;-4.9124184&lt;/D&gt;&lt;D xsi:type="xsd:double"&gt;3.6205769&lt;/D&gt;&lt;D xsi:type="xsd:double"&gt;6.375158&lt;/D&gt;&lt;D xsi:type="xsd:double"&gt;-1.0564804&lt;/D&gt;&lt;D xsi:type="xsd:double"&gt;-0.097066164&lt;/D&gt;&lt;D xsi:type="xsd:double"&gt;2.6622653&lt;/D&gt;&lt;D xsi:type="xsd:double"&gt;3.8614392&lt;/D&gt;&lt;D xsi:type="xsd:double"&gt;4.246402&lt;/D&gt;&lt;D xsi:type="xsd:double"&gt;1.4685273&lt;/D&gt;&lt;D xsi:type="xsd:double"&gt;-6.030321&lt;/D&gt;&lt;D xsi:type="xsd:double"&gt;-2.291894&lt;/D&gt;&lt;D xsi:type="xsd:double"&gt;2.6151538&lt;/D&gt;&lt;D xsi:type="xsd:double"&gt;9.032022&lt;/D&gt;&lt;D xsi:type="xsd:double"&gt;-2.0030558&lt;/D&gt;&lt;D xsi:type="xsd:double"&gt;7.517755&lt;/D&gt;&lt;D xsi:type="xsd:double"&gt;1.2405396&lt;/D&gt;&lt;D xsi:type="xsd:double"&gt;9.26162&lt;/D&gt;&lt;D xsi:type="xsd:double"&gt;-1.2525499&lt;/D&gt;&lt;D xsi:type="xsd:double"&gt;1.2979269&lt;/D&gt;&lt;D xsi:type="xsd:double"&gt;-0.029116869&lt;/D&gt;&lt;D xsi:type="xsd:double"&gt;1.7768621&lt;/D&gt;&lt;D xsi:type="xsd:double"&gt;8.457363&lt;/D&gt;&lt;D xsi:type="xsd:double"&gt;-0.9499967&lt;/D&gt;&lt;D xsi:type="xsd:double"&gt;5.003953&lt;/D&gt;&lt;D xsi:type="xsd:double"&gt;-3.266263&lt;/D&gt;&lt;D xsi:type="xsd:double"&gt;-2.35008&lt;/D&gt;&lt;D xsi:type="xsd:double"&gt;4.508984&lt;/D&gt;&lt;D xsi:type="xsd:double"&gt;-1.4425576&lt;/D&gt;&lt;D xsi:type="xsd:double"&gt;-1.3293922&lt;/D&gt;&lt;D xsi:type="xsd:double"&gt;-10.533487&lt;/D&gt;&lt;D xsi:type="xsd:double"&gt;0.33465624&lt;/D&gt;&lt;D xsi:type="xsd:double"&gt;2.0618558&lt;/D&gt;&lt;D xsi:type="xsd:double"&gt;-1.7379642&lt;/D&gt;&lt;D xsi:type="xsd:double"&gt;-8.11792&lt;/D&gt;&lt;D xsi:type="xsd:double"&gt;2.5008202&lt;/D&gt;&lt;D xsi:type="xsd:double"&gt;-7.5627509999999996&lt;/D&gt;&lt;D xsi:type="xsd:double"&gt;12.706793&lt;/D&gt;&lt;D xsi:type="xsd:double"&gt;-1.545912&lt;/D&gt;&lt;D xsi:type="xsd:double"&gt;0.1744628&lt;/D&gt;&lt;D xsi:type="xsd:double"&gt;-2.7232468&lt;/D&gt;&lt;D xsi:type="xsd:double"&gt;-7.84505&lt;/D&gt;&lt;D xsi:type="xsd:double"&gt;2.7552128&lt;/D&gt;&lt;D xsi:type="xsd:double"&gt;-7.6143026&lt;/D&gt;&lt;D xsi:type="xsd:double"&gt;-1.2651145&lt;/D&gt;&lt;D xsi:type="xsd:double"&gt;5.031097&lt;/D&gt;&lt;D xsi:type="xsd:double"&gt;7.804084&lt;/D&gt;&lt;D xsi:type="xsd:double"&gt;-4.426694&lt;/D&gt;&lt;D xsi:type="xsd:double"&gt;8.35911&lt;/D&gt;&lt;D xsi:type="xsd:double"&gt;-3.8253129&lt;/D&gt;&lt;D xsi:type="xsd:double"&gt;-5.206561&lt;/D&gt;&lt;D xsi:type="xsd:double"&gt;-18.692595&lt;/D&gt;&lt;D xsi:type="xsd:double"&gt;10.387588&lt;/D&gt;&lt;D xsi:type="xsd:double"&gt;17.636442&lt;/D&gt;&lt;D xsi:type="xsd:double"&gt;-0.40934682&lt;/D&gt;&lt;D xsi:type="xsd:double"&gt;4.418564&lt;/D&gt;&lt;D xsi:type="xsd:double"&gt;3.8215518&lt;/D&gt;&lt;D xsi:type="xsd:double"&gt;2.9857874&lt;/D&gt;&lt;D xsi:type="xsd:double"&gt;3.466785&lt;/D&gt;&lt;D xsi:type="xsd:double"&gt;19.733143&lt;/D&gt;&lt;D xsi:type="xsd:double"&gt;7.375777&lt;/D&gt;&lt;D xsi:type="xsd:double"&gt;8.099937&lt;/D&gt;&lt;D xsi:type="xsd:double"&gt;-4.138893&lt;/D&gt;&lt;D xsi:type="xsd:double"&gt;1.7046094&lt;/D&gt;&lt;D xsi:type="xsd:double"&gt;-0.34182668&lt;/D&gt;&lt;D xsi:type="xsd:double"&gt;2.5890708&lt;/D&gt;&lt;D xsi:type="xsd:double"&gt;0.30198097&lt;/D&gt;&lt;D xsi:type="xsd:double"&gt;-3.17204&lt;/D&gt;&lt;D xsi:type="xsd:double"&gt;-2.6096702&lt;/D&gt;&lt;D xsi:type="xsd:double"&gt;-8.221209&lt;/D&gt;&lt;D xsi:type="xsd:double"&gt;-1.2299657&lt;/D&gt;&lt;D xsi:type="xsd:double"&gt;-1.0188639&lt;/D&gt;&lt;D xsi:type="xsd:double"&gt;1.0736585&lt;/D&gt;&lt;D xsi:type="xsd:double"&gt;-7.552016&lt;/D&gt;&lt;D xsi:type="xsd:double"&gt;0.05556345&lt;/D&gt;&lt;D xsi:type="xsd:double"&gt;-1.3885021&lt;/D&gt;&lt;D xsi:type="xsd:double"&gt;-5.5618105&lt;/D&gt;&lt;D xsi:type="xsd:double"&gt;-0.07455349&lt;/D&gt;&lt;D xsi:type="xsd:double"&gt;-14.353919&lt;/D&gt;&lt;D xsi:type="xsd:double"&gt;5.3310037&lt;/D&gt;&lt;D xsi:type="xsd:double"&gt;-7.492554&lt;/D&gt;&lt;D xsi:type="xsd:double"&gt;-13.427502&lt;/D&gt;&lt;D xsi:type="xsd:double"&gt;7.4555993&lt;/D&gt;&lt;D xsi:type="xsd:double"&gt;14.241779&lt;/D&gt;&lt;D xsi:type="xsd:double"&gt;-5.629796&lt;/D&gt;&lt;D xsi:type="xsd:double"&gt;14.3785&lt;/D&gt;&lt;D xsi:type="xsd:double"&gt;-4.416406&lt;/D&gt;&lt;D xsi:type="xsd:double"&gt;0.42904615&lt;/D&gt;&lt;D xsi:type="xsd:double"&gt;-1.281625&lt;/D&gt;&lt;D xsi:type="xsd:double"&gt;8.455396&lt;/D&gt;&lt;D xsi:type="xsd:double"&gt;-0.56783557&lt;/D&gt;&lt;D xsi:type="xsd:double"&gt;1.0186672&lt;/D&gt;&lt;D xsi:type="xsd:double"&gt;-3.422457&lt;/D&gt;&lt;D xsi:type="xsd:double"&gt;-8.463848&lt;/D&gt;&lt;D xsi:type="xsd:double"&gt;3.1282306&lt;/D&gt;&lt;D xsi:type="xsd:double"&gt;6.1169744&lt;/D&gt;&lt;D xsi:type="xsd:double"&gt;2.6643038&lt;/D&gt;&lt;D xsi:type="xsd:double"&gt;-1.168108&lt;/D&gt;&lt;D xsi:type="xsd:double"&gt;3.7054777&lt;/D&gt;&lt;D xsi:type="xsd:double"&gt;2.4179935&lt;/D&gt;&lt;D xsi:type="xsd:double"&gt;-1.9849598&lt;/D&gt;&lt;D xsi:type="xsd:double"&gt;-3.0224025&lt;/D&gt;&lt;D xsi:type="xsd:double"&gt;5.7585835&lt;/D&gt;&lt;D xsi:type="xsd:double"&gt;-4.936421&lt;/D&gt;&lt;D xsi:type="xsd:double"&gt;-0.48779845&lt;/D&gt;&lt;D xsi:type="xsd:double"&gt;-0.8538902&lt;/D&gt;&lt;/FQL&gt;&lt;FQL&gt;&lt;Q&gt;PASP-FDS^FG_PRICE_CHANGE(0,-1AY)&lt;/Q&gt;&lt;R&gt;1&lt;/R&gt;&lt;C&gt;1&lt;/C&gt;&lt;D xsi:type="xsd:double"&gt;-16.652719665272&lt;/D&gt;&lt;/FQL&gt;&lt;FQL&gt;&lt;Q&gt;SET-BKK^FG_PRICE_MAVG(0,,,,30)&lt;/Q&gt;&lt;R&gt;1&lt;/R&gt;&lt;C&gt;1&lt;/C&gt;&lt;D xsi:type="xsd:double"&gt;1416.7063&lt;/D&gt;&lt;/FQL&gt;&lt;FQL&gt;&lt;Q&gt;UAE^FG_TOTAL_RETURNC(0,-1AM)&lt;/Q&gt;&lt;R&gt;1&lt;/R&gt;&lt;C&gt;1&lt;/C&gt;&lt;D xsi:type="xsd:double"&gt;-3.1125844&lt;/D&gt;&lt;/FQL&gt;&lt;FQL&gt;&lt;Q&gt;EWW^PERCENT_CHANGE(FMA_EPS(+1,0,,,,"PORTAGG","MEAN"),FMA_EPS(+1,-1AM,,,,"PORTAGG","MEAN"))&lt;/Q&gt;&lt;R&gt;1&lt;/R&gt;&lt;C&gt;1&lt;/C&gt;&lt;D xsi:type="xsd:double"&gt;0.512657628339302&lt;/D&gt;&lt;/FQL&gt;&lt;FQL&gt;&lt;Q&gt;QAT^FMA_EVAL_EBITDA(NTMA,0,,,"PORTAGG","MEANR")&lt;/Q&gt;&lt;R&gt;1&lt;/R&gt;&lt;C&gt;1&lt;/C&gt;&lt;D xsi:type="xsd:double"&gt;9.5197700350504&lt;/D&gt;&lt;/FQL&gt;&lt;FQL&gt;&lt;Q&gt;CAGDPY@GR^EE_ACTUAL_ANNUAL(MED,+1)&lt;/Q&gt;&lt;R&gt;1&lt;/R&gt;&lt;C&gt;1&lt;/C&gt;&lt;D xsi:type="xsd:double"&gt;-6.9&lt;/D&gt;&lt;/FQL&gt;&lt;FQL&gt;&lt;Q&gt;VWO^FG_TOTAL_RETURNC(0,-3AM)&lt;/Q&gt;&lt;R&gt;1&lt;/R&gt;&lt;C&gt;1&lt;/C&gt;&lt;D xsi:type="xsd:double"&gt;8.828831&lt;/D&gt;&lt;/FQL&gt;&lt;FQL&gt;&lt;Q&gt;EPU^FMA_COS_UP("EPS","1M",+1,NOW,,,"PORTAGG","MEANR")&lt;/Q&gt;&lt;R&gt;1&lt;/R&gt;&lt;C&gt;1&lt;/C&gt;&lt;D xsi:type="xsd:double"&gt;5&lt;/D&gt;&lt;/FQL&gt;&lt;FQL&gt;&lt;Q&gt;EWT^FMA_PE(NTMA,0,,,"PORTAGG","MEANR")&lt;/Q&gt;&lt;R&gt;1&lt;/R&gt;&lt;C&gt;1&lt;/C&gt;&lt;D xsi:type="xsd:double"&gt;15.8565134306786&lt;/D&gt;&lt;/FQL&gt;&lt;FQL&gt;&lt;Q&gt;CAGDPY@BR^EE_ACTUAL_ANNUAL(MED,0)&lt;/Q&gt;&lt;R&gt;1&lt;/R&gt;&lt;C&gt;1&lt;/C&gt;&lt;D xsi:type="xsd:double"&gt;-1.00044711100741&lt;/D&gt;&lt;/FQL&gt;&lt;FQL&gt;&lt;Q&gt;EWW^FG_TOTAL_RETURNC(-10AY,0,AM)&lt;/Q&gt;&lt;R&gt;121&lt;/R&gt;&lt;C&gt;1&lt;/C&gt;&lt;D xsi:type="xsd:double"&gt;-5.991679&lt;/D&gt;&lt;D xsi:type="xsd:double"&gt;0.25080442&lt;/D&gt;&lt;D xsi:type="xsd:double"&gt;-8.050031&lt;/D&gt;&lt;D xsi:type="xsd:double"&gt;-6.528908&lt;/D&gt;&lt;D xsi:type="xsd:double"&gt;0.0518322&lt;/D&gt;&lt;D xsi:type="xsd:double"&gt;2.0721793&lt;/D&gt;&lt;D xsi:type="xsd:double"&gt;1.1334777&lt;/D&gt;&lt;D xsi:type="xsd:double"&gt;-2.4255574&lt;/D&gt;&lt;D xsi:type="xsd:double"&gt;-0.42859316&lt;/D&gt;&lt;D xsi:type="xsd:double"&gt;-0.015449524&lt;/D&gt;&lt;D xsi:type="xsd:double"&gt;-2.3066223&lt;/D&gt;&lt;D xsi:type="xsd:double"&gt;-7.3850574&lt;/D&gt;&lt;D xsi:type="xsd:double"&gt;-0.21084547&lt;/D&gt;&lt;D xsi:type="xsd:double"&gt;7.779479&lt;/D&gt;&lt;D xsi:type="xsd:double"&gt;-6.415975&lt;/D&gt;&lt;D xsi:type="xsd:double"&gt;-3.7002206&lt;/D&gt;&lt;D xsi:type="xsd:double"&gt;-4.0337205&lt;/D&gt;&lt;D xsi:type="xsd:double"&gt;5.4579735&lt;/D&gt;&lt;D xsi:type="xsd:double"&gt;6.4445734&lt;/D&gt;&lt;D xsi:type="xsd:double"&gt;-2.1982133&lt;/D&gt;&lt;D xsi:type="xsd:double"&gt;-5.104762&lt;/D&gt;&lt;D xsi:type="xsd:double"&gt;2.5695086&lt;/D&gt;&lt;D xsi:type="xsd:double"&gt;-1.7224312&lt;/D&gt;&lt;D xsi:type="xsd:double"&gt;3.7066936&lt;/D&gt;&lt;D xsi:type="xsd:double"&gt;-4.506606&lt;/D&gt;&lt;D xsi:type="xsd:double"&gt;-0.63059926&lt;/D&gt;&lt;D xsi:type="xsd:double"&gt;-11.52507&lt;/D&gt;&lt;D xsi:type="xsd:double"&gt;1.4095426&lt;/D&gt;&lt;D xsi:type="xsd:double"&gt;5.4778814&lt;/D&gt;&lt;D xsi:type="xsd:double"&gt;4.2155504&lt;/D&gt;&lt;D xsi:type="xsd:double"&gt;7.673061&lt;/D&gt;&lt;D xsi:type="xsd:double"&gt;-0.096821785&lt;/D&gt;&lt;D xsi:type="xsd:double"&gt;0.7947326&lt;/D&gt;&lt;D xsi:type="xsd:double"&gt;4.7986627&lt;/D&gt;&lt;D xsi:type="xsd:double"&gt;4.58256&lt;/D&gt;&lt;D xsi:type="xsd:double"&gt;0.69185495&lt;/D&gt;&lt;D xsi:type="xsd:double"&gt;-3.382659&lt;/D&gt;&lt;D xsi:type="xsd:double"&gt;-8.588618&lt;/D&gt;&lt;D xsi:type="xsd:double"&gt;0.6582856&lt;/D&gt;&lt;D xsi:type="xsd:double"&gt;0.84758997&lt;/D&gt;&lt;D xsi:type="xsd:double"&gt;4.983127&lt;/D&gt;&lt;D xsi:type="xsd:double"&gt;-5.2382765&lt;/D&gt;&lt;D xsi:type="xsd:double"&gt;2.3149014&lt;/D&gt;&lt;D xsi:type="xsd:double"&gt;-3.6863625&lt;/D&gt;&lt;D xsi:type="xsd:double"&gt;-8.910495&lt;/D&gt;&lt;D xsi:type="xsd:double"&gt;6.65226&lt;/D&gt;&lt;D xsi:type="xsd:double"&gt;9.565031&lt;/D&gt;&lt;D xsi:type="xsd:double"&gt;-2.9870868&lt;/D&gt;&lt;D xsi:type="xsd:double"&gt;-0.6952703&lt;/D&gt;&lt;D xsi:type="xsd:double"&gt;-11.622328&lt;/D&gt;&lt;D xsi:type="xsd:double"&gt;-8.171118&lt;/D&gt;&lt;D xsi:type="xsd:double"&gt;3.9648056&lt;/D&gt;&lt;D xsi:type="xsd:double"&gt;7.3223233&lt;/D&gt;&lt;D xsi:type="xsd:double"&gt;-3.478253&lt;/D&gt;&lt;D xsi:type="xsd:double"&gt;2.1713972&lt;/D&gt;&lt;D xsi:type="xsd:double"&gt;4.001808&lt;/D&gt;&lt;D xsi:type="xsd:double"&gt;-7.239133&lt;/D&gt;&lt;D xsi:type="xsd:double"&gt;5.170822&lt;/D&gt;&lt;D xsi:type="xsd:double"&gt;-8.526606&lt;/D&gt;&lt;D xsi:type="xsd:double"&gt;1.814568&lt;/D&gt;&lt;D xsi:type="xsd:double"&gt;3.3691406&lt;/D&gt;&lt;D xsi:type="xsd:double"&gt;6.6131353&lt;/D&gt;&lt;D xsi:type="xsd:double"&gt;-5.1395655&lt;/D&gt;&lt;D xsi:type="xsd:double"&gt;8.258414&lt;/D&gt;&lt;D xsi:type="xsd:double"&gt;1.8074989&lt;/D&gt;&lt;D xsi:type="xsd:double"&gt;-7.95722&lt;/D&gt;&lt;D xsi:type="xsd:double"&gt;-40.50662&lt;/D&gt;&lt;D xsi:type="xsd:double"&gt;9.765625&lt;/D&gt;&lt;D xsi:type="xsd:double"&gt;22.562265&lt;/D&gt;&lt;D xsi:type="xsd:double"&gt;-4.692495&lt;/D&gt;&lt;D xsi:type="xsd:double"&gt;-0.6421983&lt;/D&gt;&lt;D xsi:type="xsd:double"&gt;1.2311459&lt;/D&gt;&lt;D xsi:type="xsd:double"&gt;1.1249542&lt;/D&gt;&lt;D xsi:type="xsd:double"&gt;4.0288687&lt;/D&gt;&lt;D xsi:type="xsd:double"&gt;24.27746&lt;/D&gt;&lt;D xsi:type="xsd:double"&gt;1.1392832&lt;/D&gt;&lt;D xsi:type="xsd:double"&gt;-3.5822332&lt;/D&gt;&lt;D xsi:type="xsd:double"&gt;1.5440226&lt;/D&gt;&lt;D xsi:type="xsd:double"&gt;5.8921337&lt;/D&gt;&lt;D xsi:type="xsd:double"&gt;3.5449862&lt;/D&gt;&lt;D xsi:type="xsd:double"&gt;4.182017&lt;/D&gt;&lt;D xsi:type="xsd:double"&gt;1.4543295&lt;/D&gt;&lt;D xsi:type="xsd:double"&gt;2.9752016&lt;/D&gt;&lt;D xsi:type="xsd:double"&gt;0.9630799&lt;/D&gt;&lt;D xsi:type="xsd:double"&gt;-3.557235&lt;/D&gt;&lt;D xsi:type="xsd:double"&gt;0.6181836&lt;/D&gt;&lt;D xsi:type="xsd:double"&gt;-4.3620768&lt;/D&gt;&lt;D xsi:type="xsd:double"&gt;9.495079&lt;/D&gt;&lt;D xsi:type="xsd:double"&gt;-3.82784&lt;/D&gt;&lt;D xsi:type="xsd:double"&gt;2.9696822&lt;/D&gt;&lt;D xsi:type="xsd:double"&gt;10.875225&lt;/D&gt;&lt;D xsi:type="xsd:double"&gt;-10.765892&lt;/D&gt;&lt;D xsi:type="xsd:double"&gt;3.7044525&lt;/D&gt;&lt;D xsi:type="xsd:double"&gt;-7.91986&lt;/D&gt;&lt;D xsi:type="xsd:double"&gt;-2.0662904&lt;/D&gt;&lt;D xsi:type="xsd:double"&gt;0.1758337&lt;/D&gt;&lt;D xsi:type="xsd:double"&gt;-0.7020712&lt;/D&gt;&lt;D xsi:type="xsd:double"&gt;13.411415&lt;/D&gt;&lt;D xsi:type="xsd:double"&gt;3.6236048&lt;/D&gt;&lt;D xsi:type="xsd:double"&gt;-3.4197807&lt;/D&gt;&lt;D xsi:type="xsd:double"&gt;13.150573&lt;/D&gt;&lt;D xsi:type="xsd:double"&gt;5.8813214&lt;/D&gt;&lt;D xsi:type="xsd:double"&gt;-1.7244279&lt;/D&gt;&lt;D xsi:type="xsd:double"&gt;2.5139213&lt;/D&gt;&lt;D xsi:type="xsd:double"&gt;-0.16458035&lt;/D&gt;&lt;D xsi:type="xsd:double"&gt;4.7757983&lt;/D&gt;&lt;D xsi:type="xsd:double"&gt;-2.9957175&lt;/D&gt;&lt;D xsi:type="xsd:double"&gt;0.42483807&lt;/D&gt;&lt;D xsi:type="xsd:double"&gt;-9.274328&lt;/D&gt;&lt;D xsi:type="xsd:double"&gt;6.7611217&lt;/D&gt;&lt;D xsi:type="xsd:double"&gt;7.1728587&lt;/D&gt;&lt;D xsi:type="xsd:double"&gt;4.5196176&lt;/D&gt;&lt;D xsi:type="xsd:double"&gt;3.456688&lt;/D&gt;&lt;D xsi:type="xsd:double"&gt;-3.3853471&lt;/D&gt;&lt;D xsi:type="xsd:double"&gt;5.149293&lt;/D&gt;&lt;D xsi:type="xsd:double"&gt;-3.2164514&lt;/D&gt;&lt;D xsi:type="xsd:double"&gt;-13.278448&lt;/D&gt;&lt;D xsi:type="xsd:double"&gt;0.5092025&lt;/D&gt;&lt;D xsi:type="xsd:double"&gt;-6.5292716&lt;/D&gt;&lt;D xsi:type="xsd:double"&gt;-3.557533&lt;/D&gt;&lt;D xsi:type="xsd:double"&gt;3.6503434&lt;/D&gt;&lt;/FQL&gt;&lt;FQL&gt;&lt;Q&gt;QAT^FG_PRICE_MAVG(0,,,,200)&lt;/Q&gt;&lt;R&gt;1&lt;/R&gt;&lt;C&gt;1&lt;/C&gt;&lt;D xsi:type="xsd:double"&gt;17.479965&lt;/D&gt;&lt;/FQL&gt;&lt;FQL&gt;&lt;Q&gt;TUR^P_PRICE(0)/P_PRICE_LOW_PR(0,,,,,,"PRICE","INTRA","52W")-1&lt;/Q&gt;&lt;R&gt;1&lt;/R&gt;&lt;C&gt;1&lt;/C&gt;&lt;D xsi:type="xsd:double"&gt;0.068142414&lt;/D&gt;&lt;/FQL&gt;&lt;FQL&gt;&lt;Q&gt;EWW^FMA_PCT_ABOVE_MAVG(200,0,,,,"PORTAGG")&lt;/Q&gt;&lt;R&gt;1&lt;/R&gt;&lt;C&gt;1&lt;/C&gt;&lt;D xsi:type="xsd:double"&gt;37.7777777777778&lt;/D&gt;&lt;/FQL&gt;&lt;FQL&gt;&lt;Q&gt;QAT^FG_FCF_YIELD_NTM(0)&lt;/Q&gt;&lt;R&gt;0&lt;/R&gt;&lt;C&gt;0&lt;/C&gt;&lt;/FQL&gt;&lt;FQL&gt;&lt;Q&gt;USDINR^STD(FG_PRICE_CHANGE(0,-3AY,M))&lt;/Q&gt;&lt;R&gt;1&lt;/R&gt;&lt;C&gt;1&lt;/C&gt;&lt;D xsi:type="xsd:double"&gt;0.847220689513896&lt;/D&gt;&lt;/FQL&gt;&lt;FQL&gt;&lt;Q&gt;USDPEN^FG_COMPANY_NAME&lt;/Q&gt;&lt;R&gt;1&lt;/R&gt;&lt;C&gt;1&lt;/C&gt;&lt;D xsi:type="xsd:string"&gt;Peruvian New Sol per U.S. Dollar&lt;/D&gt;&lt;/FQL&gt;&lt;FQL&gt;&lt;Q&gt;PASP-FDS^FG_PRICE_CHANGE(0,-1AM)&lt;/Q&gt;&lt;R&gt;1&lt;/R&gt;&lt;C&gt;1&lt;/C&gt;&lt;D xsi:type="xsd:double"&gt;3.21243523316062&lt;/D&gt;&lt;/FQL&gt;&lt;FQL&gt;&lt;Q&gt;VGK^P_PRICE(0)/P_PRICE_LOW_PR(0,,,,,,"PRICE","INTRA","52W")-1&lt;/Q&gt;&lt;R&gt;1&lt;/R&gt;&lt;C&gt;1&lt;/C&gt;&lt;D xsi:type="xsd:double"&gt;0.25844526&lt;/D&gt;&lt;/FQL&gt;&lt;FQL&gt;&lt;Q&gt;TRYAE10Y-FDS^PCTCHG(FG_YIELD(0,,,,"YTM"),FG_YIELD(-3AM,,,,"YTM"))&lt;/Q&gt;&lt;R&gt;1&lt;/R&gt;&lt;C&gt;1&lt;/C&gt;&lt;D xsi:type="xsd:double"&gt;-11.47563&lt;/D&gt;&lt;/FQL&gt;&lt;FQL&gt;&lt;Q&gt;CAGDPY@MX^EE_ACTUAL_ANNUAL(MED,+1)&lt;/Q&gt;&lt;R&gt;1&lt;/R&gt;&lt;C&gt;1&lt;/C&gt;&lt;D xsi:type="xsd:double"&gt;-0.5&lt;/D&gt;&lt;/FQL&gt;&lt;FQL&gt;&lt;Q&gt;EWT^FG_TOTAL_RETURNC(-10AY,0,AM)&lt;/Q&gt;&lt;R&gt;121&lt;/R&gt;&lt;C&gt;1&lt;/C&gt;&lt;D xsi:type="xsd:double"&gt;-5.5084763&lt;/D&gt;&lt;D xsi:type="xsd:double"&gt;0.5765557&lt;/D&gt;&lt;D xsi:type="xsd:double"&gt;0.22293329&lt;/D&gt;&lt;D xsi:type="xsd:double"&gt;-3.1727672&lt;/D&gt;&lt;D xsi:type="xsd:double"&gt;4.953146&lt;/D&gt;&lt;D xsi:type="xsd:double"&gt;1.6581535&lt;/D&gt;&lt;D xsi:type="xsd:double"&gt;0.81555843&lt;/D&gt;&lt;D xsi:type="xsd:double"&gt;3.1736135&lt;/D&gt;&lt;D xsi:type="xsd:double"&gt;-2.5934875&lt;/D&gt;&lt;D xsi:type="xsd:double"&gt;-0.99071264&lt;/D&gt;&lt;D xsi:type="xsd:double"&gt;-9.943718&lt;/D&gt;&lt;D xsi:type="xsd:double"&gt;-7.708329&lt;/D&gt;&lt;D xsi:type="xsd:double"&gt;2.2573352&lt;/D&gt;&lt;D xsi:type="xsd:double"&gt;5.886686&lt;/D&gt;&lt;D xsi:type="xsd:double"&gt;-5.837387&lt;/D&gt;&lt;D xsi:type="xsd:double"&gt;-2.8453588&lt;/D&gt;&lt;D xsi:type="xsd:double"&gt;-2.5058806&lt;/D&gt;&lt;D xsi:type="xsd:double"&gt;7.0682764&lt;/D&gt;&lt;D xsi:type="xsd:double"&gt;3.4508586&lt;/D&gt;&lt;D xsi:type="xsd:double"&gt;-6.961566&lt;/D&gt;&lt;D xsi:type="xsd:double"&gt;6.625104&lt;/D&gt;&lt;D xsi:type="xsd:double"&gt;3.8742661&lt;/D&gt;&lt;D xsi:type="xsd:double"&gt;6.403935&lt;/D&gt;&lt;D xsi:type="xsd:double"&gt;0.9259224&lt;/D&gt;&lt;D xsi:type="xsd:double"&gt;2.8833508&lt;/D&gt;&lt;D xsi:type="xsd:double"&gt;-1.9108295&lt;/D&gt;&lt;D xsi:type="xsd:double"&gt;-0.97402334&lt;/D&gt;&lt;D xsi:type="xsd:double"&gt;-0.17871857&lt;/D&gt;&lt;D xsi:type="xsd:double"&gt;6.556833&lt;/D&gt;&lt;D xsi:type="xsd:double"&gt;1.0097742&lt;/D&gt;&lt;D xsi:type="xsd:double"&gt;4.623568&lt;/D&gt;&lt;D xsi:type="xsd:double"&gt;2.3887753&lt;/D&gt;&lt;D xsi:type="xsd:double"&gt;1.9247532&lt;/D&gt;&lt;D xsi:type="xsd:double"&gt;2.4892688&lt;/D&gt;&lt;D xsi:type="xsd:double"&gt;3.042996&lt;/D&gt;&lt;D xsi:type="xsd:double"&gt;2.0861626&lt;/D&gt;&lt;D xsi:type="xsd:double"&gt;-3.5297275&lt;/D&gt;&lt;D xsi:type="xsd:double"&gt;4.291618&lt;/D&gt;&lt;D xsi:type="xsd:double"&gt;-2.400422&lt;/D&gt;&lt;D xsi:type="xsd:double"&gt;3.3599734&lt;/D&gt;&lt;D xsi:type="xsd:double"&gt;1.5873075&lt;/D&gt;&lt;D xsi:type="xsd:double"&gt;-1.9332588&lt;/D&gt;&lt;D xsi:type="xsd:double"&gt;2.4574637&lt;/D&gt;&lt;D xsi:type="xsd:double"&gt;-5.79862&lt;/D&gt;&lt;D xsi:type="xsd:double"&gt;4.3088913&lt;/D&gt;&lt;D xsi:type="xsd:double"&gt;-4.5869055&lt;/D&gt;&lt;D xsi:type="xsd:double"&gt;6.1006546&lt;/D&gt;&lt;D xsi:type="xsd:double"&gt;0.5034447&lt;/D&gt;&lt;D xsi:type="xsd:double"&gt;-2.8209865&lt;/D&gt;&lt;D xsi:type="xsd:double"&gt;-8.030385&lt;/D&gt;&lt;D xsi:type="xsd:double"&gt;1.1209369&lt;/D&gt;&lt;D xsi:type="xsd:double"&gt;-8.8249445&lt;/D&gt;&lt;D xsi:type="xsd:double"&gt;8.9769&lt;/D&gt;&lt;D xsi:type="xsd:double"&gt;0.9993911&lt;/D&gt;&lt;D xsi:type="xsd:double"&gt;5.127442&lt;/D&gt;&lt;D xsi:type="xsd:double"&gt;3.9075851&lt;/D&gt;&lt;D xsi:type="xsd:double"&gt;-8.811415&lt;/D&gt;&lt;D xsi:type="xsd:double"&gt;6.1107755&lt;/D&gt;&lt;D xsi:type="xsd:double"&gt;-3.2340407&lt;/D&gt;&lt;D xsi:type="xsd:double"&gt;1.9935489&lt;/D&gt;&lt;D xsi:type="xsd:double"&gt;4.8289776&lt;/D&gt;&lt;D xsi:type="xsd:double"&gt;7.7049613&lt;/D&gt;&lt;D xsi:type="xsd:double"&gt;0.43280125&lt;/D&gt;&lt;D xsi:type="xsd:double"&gt;6.686938&lt;/D&gt;&lt;D xsi:type="xsd:double"&gt;-6.234783&lt;/D&gt;&lt;D xsi:type="xsd:double"&gt;0.20779371&lt;/D&gt;&lt;D xsi:type="xsd:double"&gt;-15.65578&lt;/D&gt;&lt;D xsi:type="xsd:double"&gt;10.663795&lt;/D&gt;&lt;D xsi:type="xsd:double"&gt;8.692038&lt;/D&gt;&lt;D xsi:type="xsd:double"&gt;5.671954&lt;/D&gt;&lt;D xsi:type="xsd:double"&gt;7.3984504&lt;/D&gt;&lt;D xsi:type="xsd:double"&gt;-0.5853176&lt;/D&gt;&lt;D xsi:type="xsd:double"&gt;1.8342376&lt;/D&gt;&lt;D xsi:type="xsd:double"&gt;2.4905443&lt;/D&gt;&lt;D xsi:type="xsd:double"&gt;11.108696&lt;/D&gt;&lt;D xsi:type="xsd:double"&gt;5.6178093&lt;/D&gt;&lt;D xsi:type="xsd:double"&gt;8.57197&lt;/D&gt;&lt;D xsi:type="xsd:double"&gt;1.8566728&lt;/D&gt;&lt;D xsi:type="xsd:double"&gt;2.7427554&lt;/D&gt;&lt;D xsi:type="xsd:double"&gt;5.8365107&lt;/D&gt;&lt;D xsi:type="xsd:double"&gt;-1.0026693&lt;/D&gt;&lt;D xsi:type="xsd:double"&gt;1.535058&lt;/D&gt;&lt;D xsi:type="xsd:double"&gt;0.37406683&lt;/D&gt;&lt;D xsi:type="xsd:double"&gt;1.8633485&lt;/D&gt;&lt;D xsi:type="xsd:double"&gt;-5.685973&lt;/D&gt;&lt;D xsi:type="xsd:double"&gt;3.10328&lt;/D&gt;&lt;D xsi:type="xsd:double"&gt;3.1352878&lt;/D&gt;&lt;D xsi:type="xsd:double"&gt;4.9083114&lt;/D&gt;&lt;D xsi:type="xsd:double"&gt;-3.8410008&lt;/D&gt;&lt;D xsi:type="xsd:double"&gt;-1.4708102&lt;/D&gt;&lt;D xsi:type="xsd:double"&gt;-3.3783734&lt;/D&gt;&lt;D xsi:type="xsd:double"&gt;-8.6355505&lt;/D&gt;&lt;D xsi:type="xsd:double"&gt;0.089001656&lt;/D&gt;&lt;D xsi:type="xsd:double"&gt;-12.715626&lt;/D&gt;&lt;D xsi:type="xsd:double"&gt;2.8321147&lt;/D&gt;&lt;D xsi:type="xsd:double"&gt;-3.5664797&lt;/D&gt;&lt;D xsi:type="xsd:double"&gt;-10.417091&lt;/D&gt;&lt;D xsi:type="xsd:double"&gt;-4.4724703&lt;/D&gt;&lt;D xsi:type="xsd:double"&gt;21.560621&lt;/D&gt;&lt;D xsi:type="xsd:double"&gt;-5.9195876&lt;/D&gt;&lt;D xsi:type="xsd:double"&gt;11.645198&lt;/D&gt;&lt;D xsi:type="xsd:double"&gt;-0.46604872&lt;/D&gt;&lt;D xsi:type="xsd:double"&gt;1.6722441&lt;/D&gt;&lt;D xsi:type="xsd:double"&gt;-4.3859663&lt;/D&gt;&lt;D xsi:type="xsd:double"&gt;8.165145&lt;/D&gt;&lt;D xsi:type="xsd:double"&gt;0.8693814&lt;/D&gt;&lt;D xsi:type="xsd:double"&gt;-3.090185&lt;/D&gt;&lt;D xsi:type="xsd:double"&gt;-0.73753&lt;/D&gt;&lt;D xsi:type="xsd:double"&gt;-3.562057&lt;/D&gt;&lt;D xsi:type="xsd:double"&gt;3.6483169&lt;/D&gt;&lt;D xsi:type="xsd:double"&gt;7.1709633&lt;/D&gt;&lt;D xsi:type="xsd:double"&gt;1.8720627&lt;/D&gt;&lt;D xsi:type="xsd:double"&gt;1.0383725&lt;/D&gt;&lt;D xsi:type="xsd:double"&gt;4.691696&lt;/D&gt;&lt;D xsi:type="xsd:double"&gt;4.588127&lt;/D&gt;&lt;D xsi:type="xsd:double"&gt;-0.73453784&lt;/D&gt;&lt;D xsi:type="xsd:double"&gt;4.522085&lt;/D&gt;&lt;D xsi:type="xsd:double"&gt;8.692241&lt;/D&gt;&lt;D xsi:type="xsd:double"&gt;-9.010315&lt;/D&gt;&lt;D xsi:type="xsd:double"&gt;2.7440786&lt;/D&gt;&lt;D xsi:type="xsd:double"&gt;3.8320184&lt;/D&gt;&lt;/FQL&gt;&lt;FQL&gt;&lt;Q&gt;EWZ^FG_PRICE_MAVG(0,,,,200)&lt;/Q&gt;&lt;R&gt;1&lt;/R&gt;&lt;C&gt;1&lt;/C&gt;&lt;D xsi:type="xsd:double"&gt;30.96075&lt;/D&gt;&lt;/FQL&gt;&lt;FQL&gt;&lt;Q&gt;TUR^P_PRICE(0)/P_PRICE_HIGH_PR(0,,,,,,"PRICE","INTRA","52W")&lt;/Q&gt;&lt;R&gt;1&lt;/R&gt;&lt;C&gt;1&lt;/C&gt;&lt;D xsi:type="xsd:double"&gt;0.7588381&lt;/D&gt;&lt;/FQL&gt;&lt;FQL&gt;&lt;Q&gt;EWT^P_PRICE(0)/P_PRICE_LOW_PR(0,,,,,,"PRICE","INTRA","52W")-1&lt;/Q&gt;&lt;R&gt;1&lt;/R&gt;&lt;C&gt;1&lt;/C&gt;&lt;D xsi:type="xsd:double"&gt;0.27359056&lt;/D&gt;&lt;/FQL&gt;&lt;FQL&gt;&lt;Q&gt;EPHE^FMA_COS_UP("EPS","1M",+1,NOW,,,"PORTAGG","MEANR")&lt;/Q&gt;&lt;R&gt;1&lt;/R&gt;&lt;C&gt;1&lt;/C&gt;&lt;D xsi:type="xsd:double"&gt;16&lt;/D&gt;&lt;/FQL&gt;&lt;FQL&gt;&lt;Q&gt;TRYID10Y-FDS^FG_YIELD(0,,,,"YTM")&lt;/Q&gt;&lt;R&gt;1&lt;/R&gt;&lt;C&gt;1&lt;/C&gt;&lt;D xsi:type="xsd:double"&gt;6.573082&lt;/D&gt;&lt;/FQL&gt;&lt;FQL&gt;&lt;Q&gt;QAT^FMA_DIV_YLD(NTMA,NOW,NOW,M,"PORTAGG","MEANR")&lt;/Q&gt;&lt;R&gt;1&lt;/R&gt;&lt;C&gt;1&lt;/C&gt;&lt;D xsi:type="xsd:double"&gt;5.32753758864514&lt;/D&gt;&lt;/FQL&gt;&lt;FQL&gt;&lt;Q&gt;EPHE^FMA_EVAL_EBIT(LTMA,NOW,NOW,M,"PORTAGG","MEANR")&lt;/Q&gt;&lt;R&gt;1&lt;/R&gt;&lt;C&gt;1&lt;/C&gt;&lt;D xsi:type="xsd:double"&gt;12.2111974342539&lt;/D&gt;&lt;/FQL&gt;&lt;FQL&gt;&lt;Q&gt;USDINR^FG_PRICE_CHANGE(0,-6AM)&lt;/Q&gt;&lt;R&gt;1&lt;/R&gt;&lt;C&gt;1&lt;/C&gt;&lt;D xsi:type="xsd:double"&gt;0.63592196&lt;/D&gt;&lt;/FQL&gt;&lt;FQL&gt;&lt;Q&gt;VGK^P_PRICE(0)/P_PRICE_HIGH_PR(0,,,,,,"PRICE","INTRA","52W")&lt;/Q&gt;&lt;R&gt;1&lt;/R&gt;&lt;C&gt;1&lt;/C&gt;&lt;D xsi:type="xsd:double"&gt;0.961293&lt;/D&gt;&lt;/FQL&gt;&lt;FQL&gt;&lt;Q&gt;CC_VN^IMF_IFS_RCPI_Q(0)&lt;/Q&gt;&lt;R&gt;1&lt;/R&gt;&lt;C&gt;1&lt;/C&gt;&lt;D xsi:type="xsd:double"&gt;4.3949327&lt;/D&gt;&lt;/FQL&gt;&lt;FQL&gt;&lt;Q&gt;QAT^JULIAN(FMA_DIV_YLD(NTMA,NOW,NOW,M,"PORTAGG","MEANR").DATES)&lt;/Q&gt;&lt;R&gt;1&lt;/R&gt;&lt;C&gt;1&lt;/C&gt;&lt;D xsi:type="xsd:long"&gt;45565&lt;/D&gt;&lt;/FQL&gt;&lt;FQL&gt;&lt;Q&gt;CAGDPY@TW^EE_ACTUAL_ANNUAL(MED,+1)&lt;/Q&gt;&lt;R&gt;1&lt;/R&gt;&lt;C&gt;1&lt;/C&gt;&lt;D xsi:type="xsd:double"&gt;13.6&lt;/D&gt;&lt;/FQL&gt;&lt;FQL&gt;&lt;Q&gt;USDCLP^FG_PRICE_CHANGE(0,-1AY)&lt;/Q&gt;&lt;R&gt;1&lt;/R&gt;&lt;C&gt;1&lt;/C&gt;&lt;D xsi:type="xsd:double"&gt;0.5961299&lt;/D&gt;&lt;/FQL&gt;&lt;FQL&gt;&lt;Q&gt;KSA^FMA_DIV_YLD(NTMA,-10AY,0,AM,"PORTAGG","MEANR")&lt;/Q&gt;&lt;R&gt;121&lt;/R&gt;&lt;C&gt;1&lt;/C&gt;&lt;D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xsi:type="xsd:double"&gt;4.54992710264549&lt;/D&gt;&lt;D xsi:type="xsd:double"&gt;4.74014713152628&lt;/D&gt;&lt;D xsi:type="xsd:double"&gt;4.59366735865408&lt;/D&gt;&lt;D xsi:type="xsd:double"&gt;4.6782260930144&lt;/D&gt;&lt;D xsi:type="xsd:double"&gt;5.18982533887382&lt;/D&gt;&lt;D xsi:type="xsd:double"&gt;4.79893813185934&lt;/D&gt;&lt;D xsi:type="xsd:double"&gt;4.67533038750924&lt;/D&gt;&lt;D xsi:type="xsd:double"&gt;4.22437263258516&lt;/D&gt;&lt;D xsi:type="xsd:double"&gt;4.06636745562554&lt;/D&gt;&lt;D xsi:type="xsd:double"&gt;4.25538550661898&lt;/D&gt;&lt;D xsi:type="xsd:double"&gt;4.45416554416619&lt;/D&gt;&lt;D xsi:type="xsd:double"&gt;4.77721178850205&lt;/D&gt;&lt;D xsi:type="xsd:double"&gt;5.06582445238145&lt;/D&gt;&lt;D xsi:type="xsd:double"&gt;4.5844876873262&lt;/D&gt;&lt;D xsi:type="xsd:double"&gt;3.76294898964184&lt;/D&gt;&lt;D xsi:type="xsd:double"&gt;3.746931996579&lt;/D&gt;&lt;D xsi:type="xsd:double"&gt;3.77489653012546&lt;/D&gt;&lt;D xsi:type="xsd:double"&gt;3.86047584791442&lt;/D&gt;&lt;D xsi:type="xsd:double"&gt;4.0304563804717&lt;/D&gt;&lt;D xsi:type="xsd:double"&gt;4.06799619372623&lt;/D&gt;&lt;D xsi:type="xsd:d</t>
        </r>
      </text>
    </comment>
    <comment ref="A22" authorId="0" shapeId="0" xr:uid="{E6552CCA-CCC9-473F-A10F-2A2082BE76E6}">
      <text>
        <r>
          <rPr>
            <b/>
            <sz val="9"/>
            <color indexed="81"/>
            <rFont val="Tahoma"/>
            <charset val="1"/>
          </rPr>
          <t>ouble"&gt;3.98465467267617&lt;/D&gt;&lt;D xsi:type="xsd:double"&gt;3.59445337933167&lt;/D&gt;&lt;D xsi:type="xsd:double"&gt;3.83545138818642&lt;/D&gt;&lt;D xsi:type="xsd:double"&gt;4.07161994066141&lt;/D&gt;&lt;D xsi:type="xsd:double"&gt;4.31459376972558&lt;/D&gt;&lt;D xsi:type="xsd:double"&gt;4.40573346687041&lt;/D&gt;&lt;D xsi:type="xsd:double"&gt;4.29840546735928&lt;/D&gt;&lt;D xsi:type="xsd:double"&gt;4.28833843308818&lt;/D&gt;&lt;D xsi:type="xsd:double"&gt;4.13408236869018&lt;/D&gt;&lt;D xsi:type="xsd:double"&gt;4.30580272309706&lt;/D&gt;&lt;D xsi:type="xsd:double"&gt;3.92722016656828&lt;/D&gt;&lt;D xsi:type="xsd:double"&gt;3.84299042261729&lt;/D&gt;&lt;D xsi:type="xsd:double"&gt;3.73351149398529&lt;/D&gt;&lt;D xsi:type="xsd:double"&gt;3.86679988916358&lt;/D&gt;&lt;D xsi:type="xsd:double"&gt;3.88180709873168&lt;/D&gt;&lt;D xsi:type="xsd:double"&gt;4.1542516196182&lt;/D&gt;&lt;D xsi:type="xsd:double"&gt;4.1766113239269&lt;/D&gt;&lt;D xsi:type="xsd:double"&gt;4.21128187202341&lt;/D&gt;&lt;D xsi:type="xsd:double"&gt;4.17472184879882&lt;/D&gt;&lt;D xsi:type="xsd:double"&gt;4.24914323873209&lt;/D&gt;&lt;D xsi:type="xsd:double"&gt;3.94410200341186&lt;/D&gt;&lt;D xsi:type="xsd:double"&gt;3.90403633113326&lt;/D&gt;&lt;D xsi:type="xsd:double"&gt;3.72457562334619&lt;/D&gt;&lt;D xsi:type="xsd:double"&gt;3.56875548373701&lt;/D&gt;&lt;D xsi:type="xsd:double"&gt;3.98287180890155&lt;/D&gt;&lt;D xsi:type="xsd:double"&gt;3.85491756730705&lt;/D&gt;&lt;D xsi:type="xsd:double"&gt;3.95492013018087&lt;/D&gt;&lt;D xsi:type="xsd:double"&gt;4.19098506679292&lt;/D&gt;&lt;D xsi:type="xsd:double"&gt;4.2406093274241&lt;/D&gt;&lt;D xsi:type="xsd:double"&gt;4.2722669876018&lt;/D&gt;&lt;D xsi:type="xsd:double"&gt;4.2033866998615&lt;/D&gt;&lt;D xsi:type="xsd:double"&gt;3.98002905944866&lt;/D&gt;&lt;D xsi:type="xsd:double"&gt;4.23369989767138&lt;/D&gt;&lt;D xsi:type="xsd:double"&gt;4.62204264556198&lt;/D&gt;&lt;D xsi:type="xsd:double"&gt;4.98498816897806&lt;/D&gt;&lt;D xsi:type="xsd:double"&gt;4.35942284911029&lt;/D&gt;&lt;D xsi:type="xsd:double"&gt;4.14661764980487&lt;/D&gt;&lt;D xsi:type="xsd:double"&gt;3.90995194212733&lt;/D&gt;&lt;D xsi:type="xsd:double"&gt;3.77687782661509&lt;/D&gt;&lt;D xsi:type="xsd:double"&gt;3.49325902789665&lt;/D&gt;&lt;D xsi:type="xsd:double"&gt;3.40256721865974&lt;/D&gt;&lt;D xsi:type="xsd:double"&gt;3.54911159475075&lt;/D&gt;&lt;D xsi:type="xsd:double"&gt;3.38685927890217&lt;/D&gt;&lt;D xsi:type="xsd:double"&gt;3.53842188150519&lt;/D&gt;&lt;D xsi:type="xsd:double"&gt;3.66665548096887&lt;/D&gt;&lt;D xsi:type="xsd:double"&gt;3.48332747942066&lt;/D&gt;&lt;D xsi:type="xsd:double"&gt;3.33510941800302&lt;/D&gt;&lt;D xsi:type="xsd:double"&gt;3.25898317646289&lt;/D&gt;&lt;D xsi:type="xsd:double"&gt;3.24067684932723&lt;/D&gt;&lt;D xsi:type="xsd:double"&gt;3.22247572588708&lt;/D&gt;&lt;D xsi:type="xsd:double"&gt;3.18437296075615&lt;/D&gt;&lt;D xsi:type="xsd:double"&gt;3.08309651040829&lt;/D&gt;&lt;D xsi:type="xsd:double"&gt;3.06336665490556&lt;/D&gt;&lt;D xsi:type="xsd:double"&gt;2.9790027183602&lt;/D&gt;&lt;D xsi:type="xsd:double"&gt;3.27053949202073&lt;/D&gt;&lt;D xsi:type="xsd:double"&gt;3.23752708140395&lt;/D&gt;&lt;D xsi:type="xsd:double"&gt;3.09134132162133&lt;/D&gt;&lt;D xsi:type="xsd:double"&gt;2.90335373592494&lt;/D&gt;&lt;D xsi:type="xsd:double"&gt;2.85926093188891&lt;/D&gt;&lt;D xsi:type="xsd:double"&gt;2.63214118899179&lt;/D&gt;&lt;D xsi:type="xsd:double"&gt;2.97231998700283&lt;/D&gt;&lt;D xsi:type="xsd:double"&gt;3.25330730708555&lt;/D&gt;&lt;D xsi:type="xsd:double"&gt;3.15783298341879&lt;/D&gt;&lt;D xsi:type="xsd:double"&gt;3.2089453602975&lt;/D&gt;&lt;D xsi:type="xsd:double"&gt;3.40935602381397&lt;/D&gt;&lt;D xsi:type="xsd:double"&gt;3.40710968806445&lt;/D&gt;&lt;D xsi:type="xsd:double"&gt;3.58916919964584&lt;/D&gt;&lt;D xsi:type="xsd:double"&gt;3.69653289784268&lt;/D&gt;&lt;D xsi:type="xsd:double"&gt;3.74506419084603&lt;/D&gt;&lt;D xsi:type="xsd:double"&gt;3.84127357989005&lt;/D&gt;&lt;D xsi:type="xsd:double"&gt;3.57997230706749&lt;/D&gt;&lt;D xsi:type="xsd:double"&gt;3.46481060745365&lt;/D&gt;&lt;D xsi:type="xsd:double"&gt;3.56214589399406&lt;/D&gt;&lt;D xsi:type="xsd:double"&gt;3.42550186675364&lt;/D&gt;&lt;D xsi:type="xsd:double"&gt;3.53397729335541&lt;/D&gt;&lt;D xsi:type="xsd:double"&gt;3.5571922369724&lt;/D&gt;&lt;D xsi:type="xsd:double"&gt;3.75858335809788&lt;/D&gt;&lt;D xsi:type="xsd:double"&gt;3.83770879023215&lt;/D&gt;&lt;D xsi:type="xsd:double"&gt;3.75446797114687&lt;/D&gt;&lt;D xsi:type="xsd:double"&gt;3.47379868248096&lt;/D&gt;&lt;D xsi:type="xsd:double"&gt;3.45636034107013&lt;/D&gt;&lt;D xsi:type="xsd:double"&gt;3.26177535529678&lt;/D&gt;&lt;D xsi:type="xsd:double"&gt;3.35829382722267&lt;/D&gt;&lt;D xsi:type="xsd:double"&gt;3.52248585620057&lt;/D&gt;&lt;D xsi:type="xsd:double"&gt;3.62797328954466&lt;/D&gt;&lt;D xsi:type="xsd:double"&gt;3.67897474653942&lt;/D&gt;&lt;D xsi:type="xsd:double"&gt;3.5915013619932&lt;/D&gt;&lt;D xsi:type="xsd:double"&gt;3.6135300309909&lt;/D&gt;&lt;D xsi:type="xsd:double"&gt;3.58391783766996&lt;/D&gt;&lt;/FQL&gt;&lt;FQL&gt;&lt;Q&gt;NI-FDS^FG_PRICE(0)&lt;/Q&gt;&lt;R&gt;1&lt;/R&gt;&lt;C&gt;1&lt;/C&gt;&lt;D xsi:type="xsd:double"&gt;17920&lt;/D&gt;&lt;/FQL&gt;&lt;FQL&gt;&lt;Q&gt;EWW^FG_PRICE_MAVG(0,,,,60)&lt;/Q&gt;&lt;R&gt;1&lt;/R&gt;&lt;C&gt;1&lt;/C&gt;&lt;D xsi:type="xsd:double"&gt;55.2225&lt;/D&gt;&lt;/FQL&gt;&lt;FQL&gt;&lt;Q&gt;TUR^FG_TOTAL_RETURNC(0,-6AM)&lt;/Q&gt;&lt;R&gt;1&lt;/R&gt;&lt;C&gt;1&lt;/C&gt;&lt;D xsi:type="xsd:double"&gt;-5.701727&lt;/D&gt;&lt;/FQL&gt;&lt;FQL&gt;&lt;Q&gt;EWT^P_PRICE(0)/P_PRICE_HIGH_PR(0,,,,,,"PRICE","INTRA","52W")&lt;/Q&gt;&lt;R&gt;1&lt;/R&gt;&lt;C&gt;1&lt;/C&gt;&lt;D xsi:type="xsd:double"&gt;0.92997056&lt;/D&gt;&lt;/FQL&gt;&lt;FQL&gt;&lt;Q&gt;EIDO^SIZE(FG_CONSTITUENTS)&lt;/Q&gt;&lt;R&gt;1&lt;/R&gt;&lt;C&gt;1&lt;/C&gt;&lt;D xsi:type="xsd:long"&gt;75&lt;/D&gt;&lt;/FQL&gt;&lt;FQL&gt;&lt;Q&gt;TRYTR7Y-FDS^PCTCHG(FG_YIELD(0,,,,"YTM"),FG_YIELD(-3AM,,,,"YTM"))&lt;/Q&gt;&lt;R&gt;1&lt;/R&gt;&lt;C&gt;1&lt;/C&gt;&lt;D xsi:type="xsd:double"&gt;10.943791&lt;/D&gt;&lt;/FQL&gt;&lt;FQL&gt;&lt;Q&gt;EPHE^FMA_EVAL_EBITDA(NTMA,0,,,"PORTAGG","MEANR")&lt;/Q&gt;&lt;R&gt;1&lt;/R&gt;&lt;C&gt;1&lt;/C&gt;&lt;D xsi:type="xsd:double"&gt;8.15570308395574&lt;/D&gt;&lt;/FQL&gt;&lt;FQL&gt;&lt;Q&gt;USDINR^FG_PRICE_CHANGE(0,-3AM)&lt;/Q&gt;&lt;R&gt;1&lt;/R&gt;&lt;C&gt;1&lt;/C&gt;&lt;D xsi:type="xsd:double"&gt;0.526762&lt;/D&gt;&lt;/FQL&gt;&lt;FQL&gt;&lt;Q&gt;FC0000KR^FG_PRICE(0)&lt;/Q&gt;&lt;R&gt;1&lt;/R&gt;&lt;C&gt;1&lt;/C&gt;&lt;D xsi:type="xsd:double"&gt;453.4883&lt;/D&gt;&lt;/FQL&gt;&lt;FQL&gt;&lt;Q&gt;QAT^FMA_PCT_ABOVE_MAVG(200,0,,,,"PORTAGG")&lt;/Q&gt;&lt;R&gt;1&lt;/R&gt;&lt;C&gt;1&lt;/C&gt;&lt;D xsi:type="xsd:double"&gt;71.4285714285714&lt;/D&gt;&lt;/FQL&gt;&lt;FQL&gt;&lt;Q&gt;VGK^FG_TOTAL_RETURNC(0,-6AM)&lt;/Q&gt;&lt;R&gt;1&lt;/R&gt;&lt;C&gt;1&lt;/C&gt;&lt;D xsi:type="xsd:double"&gt;5.093336&lt;/D&gt;&lt;/FQL&gt;&lt;FQL&gt;&lt;Q&gt;REFTR1WREPO-FDS^FG_YIELD(NOW,,,0)&lt;/Q&gt;&lt;R&gt;1&lt;/R&gt;&lt;C&gt;1&lt;/C&gt;&lt;D xsi:type="xsd:double"&gt;50&lt;/D&gt;&lt;/FQL&gt;&lt;FQL&gt;&lt;Q&gt;CC_AE^IMF_IFS_RCPI_Q(0)&lt;/Q&gt;&lt;R&gt;0&lt;/R&gt;&lt;C&gt;0&lt;/C&gt;&lt;/FQL&gt;&lt;FQL&gt;&lt;Q&gt;MCHI^FMA_EVAL_EBITDA(NTMA,0,,,"PORTAGG","MEANR")&lt;/Q&gt;&lt;R&gt;1&lt;/R&gt;&lt;C&gt;1&lt;/C&gt;&lt;D xsi:type="xsd:double"&gt;10.0911216821289&lt;/D&gt;&lt;/FQL&gt;&lt;FQL&gt;&lt;Q&gt;CAGDPY@MY^EE_ACTUAL_ANNUAL(MED,+1)&lt;/Q&gt;&lt;R&gt;1&lt;/R&gt;&lt;C&gt;1&lt;/C&gt;&lt;D xsi:type="xsd:double"&gt;2.35&lt;/D&gt;&lt;/FQL&gt;&lt;FQL&gt;&lt;Q&gt;USDCLP^FG_PRICE(0)&lt;/Q&gt;&lt;R&gt;1&lt;/R&gt;&lt;C&gt;1&lt;/C&gt;&lt;D xsi:type="xsd:double"&gt;919.685&lt;/D&gt;&lt;/FQL&gt;&lt;FQL&gt;&lt;Q&gt;VNM^FMA_DIV_YLD(NTMA,-10AY,0,AM,"PORTAGG","MEANR")&lt;/Q&gt;&lt;R&gt;121&lt;/R&gt;&lt;C&gt;1&lt;/C&gt;&lt;D xsi:type="xsd:double"&gt;2.90212120485598&lt;/D&gt;&lt;D xsi:type="xsd:double"&gt;2.83811877109882&lt;/D&gt;&lt;D xsi:type="xsd:double"&gt;3.11630432173286&lt;/D&gt;&lt;D xsi:type="xsd:double"&gt;3.12925811135504&lt;/D&gt;&lt;D xsi:type="xsd:double"&gt;3.03517190095292&lt;/D&gt;&lt;D xsi:type="xsd:double"&gt;3.08501205404923&lt;/D&gt;&lt;D xsi:type="xsd:double"&gt;3.03475311018866&lt;/D&gt;&lt;D xsi:type="xsd:double"&gt;2.95515196898252&lt;/D&gt;&lt;D xsi:type="xsd:double"&gt;2.7320598746917&lt;/D&gt;&lt;D xsi:type="xsd:double"&gt;3.25016290207303&lt;/D&gt;&lt;D xsi:type="xsd:double"&gt;4.14081555308265&lt;/D&gt;&lt;D xsi:type="xsd:double"&gt;3.62314662212903&lt;/D&gt;&lt;D xsi:type="xsd:double"&gt;3.4881497650374&lt;/D&gt;&lt;D xsi:type="xsd:double"&gt;3.20078017816254&lt;/D&gt;&lt;D xsi:type="xsd:double"&gt;2.41531980964285&lt;/D&gt;&lt;D xsi:type="xsd:double"&gt;2.34582118880852&lt;/D&gt;&lt;D xsi:type="xsd:string"&gt;@NA&lt;/D&gt;&lt;D xsi:type="xsd:double"&gt;2.71882606681229&lt;/D&gt;&lt;D xsi:type="xsd:double"&gt;3.11961460726946&lt;/D&gt;&lt;D xsi:type="xsd:double"&gt;3.11088283657919&lt;/D&gt;&lt;D xsi:type="xsd:double"&gt;3.09964047986111&lt;/D&gt;&lt;D xsi:type="xsd:double"&gt;3.26693633321482&lt;/D&gt;&lt;D xsi:type="xsd:double"&gt;3.20407034060661&lt;/D&gt;&lt;D xsi:type="xsd:double"&gt;3.15138864984038&lt;/D&gt;&lt;D xsi:type="xsd:double"&gt;2.48223009889483&lt;/D&gt;&lt;D xsi:type="xsd:double"&gt;2.65772081473211&lt;/D&gt;&lt;D xsi:type="xsd:string"&gt;@NA&lt;/D&gt;&lt;D xsi:type="xsd:double"&gt;2.82563299206562&lt;/D&gt;&lt;D xsi:type="xsd:double"&gt;3.12749564184525&lt;/D&gt;&lt;D xsi:type="xsd:double"&gt;3.57143819094124&lt;/D&gt;&lt;D xsi:type="xsd:double"&gt;2.66234084298363&lt;/D&gt;&lt;D xsi:type="xsd:double"&gt;2.49491570710921&lt;/D&gt;&lt;D xsi:type="xsd:double"&gt;2.3791688396826&lt;/D&gt;&lt;D xsi:type="xsd:double"&gt;1.83846611338415&lt;/D&gt;&lt;D xsi:type="xsd:double"&gt;1.54220944595806&lt;/D&gt;&lt;D xsi:type="xsd:double"&gt;1.74240049561973&lt;/D&gt;&lt;D xsi:type="xsd:double"&gt;1.6882317201976&lt;/D&gt;&lt;D xsi:type="xsd:double"&gt;2.0763080351651&lt;/D&gt;&lt;D xsi:type="xsd:double"&gt;1.84750211639767&lt;/D&gt;&lt;D xsi:type="xsd:double"&gt;1.41451790484264&lt;/D&gt;&lt;D xsi:type="xsd:double"&gt;1.74441744442295&lt;/D&gt;&lt;D xsi:type="xsd:double"&gt;1.7222509809738&lt;/D&gt;&lt;D xsi:type="xsd:double"&gt;1.83693174361388&lt;/D&gt;&lt;D xsi:type="xsd:double"&gt;1.94315602749851&lt;/D&gt;&lt;D xsi:type="xsd:double"&gt;1.4886957015392&lt;/D&gt;&lt;D xsi:type="xsd:double"&gt;1.70926383441686&lt;/D&gt;&lt;D xsi:type="xsd:double"&gt;1.68619278047491&lt;/D&gt;&lt;D xsi:type="xsd:double"&gt;1.64658672062775&lt;/D&gt;&lt;D xsi:type="xsd:double"&gt;1.57792359349087&lt;/D&gt;&lt;D xsi:type="xsd:double"&gt;1.76861703987385&lt;/D&gt;&lt;D xsi:type="xsd:double"&gt;1.76017213142667&lt;/D&gt;&lt;D xsi:type="xsd:double"&gt;1.87500353175367&lt;/D&gt;&lt;D xsi:type="xsd:double"&gt;1.76388082777863&lt;/D&gt;&lt;D xsi:type="xsd:double"&gt;1.54378404569347&lt;/D&gt;&lt;D xsi:type="xsd:double"&gt;1.585251649356&lt;/D&gt;&lt;D xsi:type="xsd:double"&gt;1.54037940113774&lt;/D&gt;&lt;D xsi:type="xsd:double"&gt;1.5993444093351&lt;/D&gt;&lt;D xsi:type="xsd:double"&gt;1.71849173132086&lt;/D&gt;&lt;D xsi:type="xsd:double"&gt;1.82375020296979&lt;/D&gt;&lt;D xsi:type="xsd:double"&gt;1.93691963438714&lt;/D&gt;&lt;D xsi:type="xsd:double"&gt;1.63742699237355&lt;/D&gt;&lt;D xsi:type="xsd:double"&gt;1.65094398471957&lt;/D&gt;&lt;D xsi:type="xsd:double"&gt;1.63025001897512&lt;/D&gt;&lt;D xsi:type="xsd:double"&gt;1.51516262971723&lt;/D&gt;&lt;D xsi:type="xsd:double"&gt;1.61860727469852&lt;/D&gt;&lt;D xsi:type="xsd:double"&gt;1.62052338886425&lt;/D&gt;&lt;D xsi:type="xsd:double"&gt;2.06593260932819&lt;/D&gt;&lt;D xsi:type="xsd:double"&gt;1.75630297311576&lt;/D&gt;&lt;D xsi:type="xsd:double"&gt;1.35547001328513&lt;/D&gt;&lt;D xsi:type="xsd:double"&gt;1.40437322740404&lt;/D&gt;&lt;D xsi:type="xsd:double"&gt;1.39151244662086&lt;/D&gt;&lt;D xsi:type="xsd:double"&gt;1.25816575512361&lt;/D&gt;&lt;D xsi:type="xsd:double"&gt;1.32908420054389&lt;/D&gt;&lt;D xsi:type="xsd:double"&gt;1.34002311473393&lt;/D&gt;&lt;D xsi:type="xsd:double"&gt;1.28629052657037&lt;/D&gt;&lt;D xsi:type="xsd:double"&gt;1.19456300971647&lt;/D&gt;&lt;D xsi:type="xsd:double"&gt;1.20910165980735&lt;/D&gt;&lt;D xsi:type="xsd:double"&gt;1.20569828153858&lt;/D&gt;&lt;D xsi:type="xsd:double"&gt;1.17105567366378&lt;/D&gt;&lt;D xsi:type="xsd:double"&gt;1.15517375473643&lt;/D&gt;&lt;D xsi:type="xsd:double"&gt;1.1674059979756&lt;/D&gt;&lt;D xsi:type="xsd:double"&gt;1.34555662268996&lt;/D&gt;&lt;D xsi:type="xsd:double"&gt;1.39370139437059&lt;/D&gt;&lt;D xsi:type="xsd:double"&gt;1.40424878598684&lt;/D&gt;&lt;D xsi:type="xsd:double"&gt;1.46549836126856&lt;/D&gt;&lt;D xsi:type="xsd:double"&gt;1.38224005887571&lt;/D&gt;&lt;D xsi:type="xsd:double"&gt;1.52254583271519&lt;/D&gt;&lt;D xsi:type="xsd:double"&gt;1.48430600885982&lt;/D&gt;&lt;D xsi:type="xsd:double"&gt;1.64700329262356&lt;/D&gt;&lt;D xsi:type="xsd:double"&gt;1.82920048568382&lt;/D&gt;&lt;D xsi:type="xsd:double"&gt;1.51359223491667&lt;/D&gt;&lt;D xsi:type="xsd:double"&gt;1.7274668072349&lt;/D&gt;&lt;D xsi:type="xsd:double"&gt;1.77865411769673&lt;/D&gt;&lt;D xsi:type="xsd:double"&gt;1.94673063549841&lt;/D&gt;&lt;D xsi:type="xsd:double"&gt;1.8837707752206&lt;/D&gt;&lt;D xsi:type="xsd:double"&gt;1.97354007958785&lt;/D&gt;&lt;D xsi:type="xsd:double"&gt;2.44348235331956&lt;/D&gt;&lt;D xsi:type="xsd:double"&gt;2.5659184695527&lt;/D&gt;&lt;D xsi:type="xsd:double"&gt;2.22061652829107&lt;/D&gt;&lt;D xsi:type="xsd:double"&gt;2.6910824729078&lt;/D&gt;&lt;D xsi:type="xsd:double"&gt;2.61522025821177&lt;/D&gt;&lt;D xsi:type="xsd:double"&gt;2.57587869881716&lt;/D&gt;&lt;D xsi:type="xsd:double"&gt;2.45304667379885&lt;/D&gt;&lt;D xsi:type="xsd:double"&gt;2.60868593068906&lt;/D&gt;&lt;D xsi:type="xsd:double"&gt;2.57870418689641&lt;/D&gt;&lt;D xsi:type="xsd:double"&gt;2.74185663482439&lt;/D&gt;&lt;D xsi:type="xsd:double"&gt;2.64479274618663&lt;/D&gt;&lt;D xsi:type="xsd:double"&gt;2.68515476501706&lt;/D&gt;&lt;D xsi:type="xsd:double"&gt;3.1172296629163&lt;/D&gt;&lt;D xsi:type="xsd:double"&gt;3.09524547267824&lt;/D&gt;&lt;D xsi:type="xsd:double"&gt;2.89332997355611&lt;/D&gt;&lt;D xsi:type="xsd:double"&gt;2.78073050350425&lt;/D&gt;&lt;D xsi:type="xsd:double"&gt;2.80579262080594&lt;/D&gt;&lt;D xsi:type="xsd:double"&gt;2.76431659559756&lt;/D&gt;&lt;D xsi:type="xsd:double"&gt;2.18620998893383&lt;/D&gt;&lt;D xsi:type="xsd:double"&gt;2.36883906840157&lt;/D&gt;&lt;D xsi:type="xsd:double"&gt;1.89495405657057&lt;/D&gt;&lt;D xsi:type="xsd:double"&gt;1.83928098668102&lt;/D&gt;&lt;D xsi:type="xsd:double"&gt;1.98139689751203&lt;/D&gt;&lt;D xsi:type="xsd:double"&gt;1.91769277795398&lt;/D&gt;&lt;D xsi:type="xsd:double"&gt;2.02967791693902&lt;/D&gt;&lt;/FQL&gt;&lt;FQL&gt;&lt;Q&gt;PLATI-FDS^FG_PRICE(0)/MAX(FG_PRICE(0,-1AY))&lt;/Q&gt;&lt;R&gt;1&lt;/R&gt;&lt;C&gt;1&lt;/C&gt;&lt;D xsi:type="xsd:double"&gt;0.926099158091674&lt;/D&gt;&lt;/FQL&gt;&lt;FQL&gt;&lt;Q&gt;EWT^FG_TOTAL_RETURNC(0,-3AM)&lt;/Q&gt;&lt;R&gt;1&lt;/R&gt;&lt;C&gt;1&lt;/C&gt;&lt;D xsi:type="xsd:double"&gt;-2.9310644&lt;/D&gt;&lt;/FQL&gt;&lt;FQL&gt;&lt;Q&gt;EIDO^FMA_COS_DOWN("EPS","1M",+1,NOW,,,"PORTAGG","MEANR")&lt;/Q&gt;&lt;R&gt;1&lt;/R&gt;&lt;C&gt;1&lt;/C&gt;&lt;D xsi:type="xsd:double"&gt;21&lt;/D&gt;&lt;/FQL&gt;&lt;FQL&gt;&lt;Q&gt;TRYTR7Y-FDS^PCTCHG(FG_YIELD(0,,,,"YTM"),FG_YIELD(-1AM,,,,"YTM"))&lt;/Q&gt;&lt;R&gt;1&lt;/R&gt;&lt;C&gt;1&lt;/C&gt;&lt;D xsi:type="xsd:double"&gt;3.0382314&lt;/D&gt;&lt;/FQL&gt;&lt;FQL&gt;&lt;Q&gt;USDEUR^STD(FG_PRICE_CHANGE(0,-3AY,M))&lt;/Q&gt;&lt;R&gt;1&lt;/R&gt;&lt;C&gt;1&lt;/C&gt;&lt;D xsi:type="xsd:double"&gt;2.17172756290048&lt;/D&gt;&lt;/FQL&gt;&lt;FQL&gt;&lt;Q&gt;EWW^FG_PRICE(0)&lt;/Q&gt;&lt;R&gt;1&lt;/R&gt;&lt;C&gt;1&lt;/C&gt;&lt;D xsi:type="xsd:double"&gt;53.95&lt;/D&gt;&lt;/FQL&gt;&lt;FQL&gt;&lt;Q&gt;MCHI^FG_TOTAL_RETURNC(0,-6AM)&lt;/Q&gt;&lt;R&gt;1&lt;/R&gt;&lt;C&gt;1&lt;/C&gt;&lt;D xsi:type="xsd:double"&gt;36.78056&lt;/D&gt;&lt;/FQL&gt;&lt;FQL&gt;&lt;Q&gt;REFTHREPO-FDS^(SUBARRAY(NOT_NA(NO_REPEAT_F(FG_YIELD(NOW,-10AY,D))),0,1)-SUBARRAY(NOT_NA(NO_REPEAT_F(FG_YIELD(NOW,-10AY,D))),1,1))*100&lt;/Q&gt;&lt;R&gt;1&lt;/R&gt;&lt;C&gt;1&lt;/C&gt;&lt;D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xsi:type="xsd:double"&gt;25&lt;/D&gt;&lt;/FQL&gt;&lt;FQL&gt;&lt;Q&gt;TRYPE10Y-FDS^PCTCHG(FG_YIELD(0,,,,"YTM"),FG_YIELD(-3AM,,,,"YTM"))&lt;/Q&gt;&lt;R&gt;1&lt;/R&gt;&lt;C&gt;1&lt;/C&gt;&lt;D xsi:type="xsd:double"&gt;-9.24306&lt;/D&gt;&lt;/FQL&gt;&lt;FQL&gt;&lt;Q&gt;CC_TR^IMF_IFS_RCPI_Q(0)&lt;/Q&gt;&lt;R&gt;1&lt;/R&gt;&lt;C&gt;1&lt;/C&gt;&lt;D xsi:type="xsd:double"&gt;72.27338&lt;/D&gt;&lt;/FQL&gt;&lt;FQL&gt;&lt;Q&gt;INDA^FMA_EVAL_EBIT(LTMA,NOW,NOW,M,"PORTAGG","MEANR")&lt;/Q&gt;&lt;R&gt;1&lt;/R&gt;&lt;C&gt;1&lt;/C&gt;&lt;D xsi:type="xsd:double"&gt;24.4679274184448&lt;/D&gt;&lt;/FQL&gt;&lt;FQL&gt;&lt;Q&gt;EIDO^FMA_EVAL_EBIT(LTMA,NOW,NOW,M,"PORTAGG","MEANR")&lt;/Q&gt;&lt;R&gt;1&lt;/R&gt;&lt;C&gt;1&lt;/C&gt;&lt;D xsi:type="xsd:double"&gt;10.1198704587507&lt;/D&gt;&lt;/FQL&gt;&lt;FQL&gt;&lt;Q&gt;CAGDPY@MY^EE_ACTUAL_ANNUAL(MED,0)&lt;/Q&gt;&lt;R&gt;1&lt;/R&gt;&lt;C&gt;1&lt;/C&gt;&lt;D xsi:type="xsd:double"&gt;1.54713940757014&lt;/D&gt;&lt;/FQL&gt;&lt;FQL&gt;&lt;Q&gt;UAE^FMA_PE(NTMA,-10AY,0,AM,"PORTAGG","MEANR")&lt;/Q&gt;&lt;R&gt;121&lt;/R&gt;&lt;C&gt;1&lt;/C&gt;&lt;D xsi:type="xsd:double"&gt;14.8009086323599&lt;/D&gt;&lt;D xsi:type="xsd:double"&gt;14.1460228440638&lt;/D&gt;&lt;D xsi:type="xsd:double"&gt;13.420515688592&lt;/D&gt;&lt;D xsi:type="xsd:double"&gt;12.0228587640456&lt;/D&gt;&lt;D xsi:type="xsd:double"&gt;12.619936528507&lt;/D&gt;&lt;D xsi:type="xsd:double"&gt;12.9104783745867&lt;/D&gt;&lt;D xsi:type="xsd:double"&gt;12.2833039917793&lt;/D&gt;&lt;D xsi:type="xsd:double"&gt;14.4526236140597&lt;/D&gt;&lt;D xsi:type="xsd:double"&gt;13.0081026566004&lt;/D&gt;&lt;D xsi:type="xsd:double"&gt;12.9013251175112&lt;/D&gt;&lt;D xsi:type="xsd:double"&gt;12.7166693124419&lt;/D&gt;&lt;D xsi:type="xsd:double"&gt;11.9388880437404&lt;/D&gt;&lt;D xsi:type="xsd:double"&gt;12.067323782202&lt;/D&gt;&lt;D xsi:type="xsd:double"&gt;11.504693814734&lt;/D&gt;&lt;D xsi:type="xsd:double"&gt;10.5157899459396&lt;/D&gt;&lt;D xsi:type="xsd:double"&gt;11.7472493471513&lt;/D&gt;&lt;D xsi:type="xsd:double"&gt;10.7160659504992&lt;/D&gt;&lt;D xsi:type="xsd:double"&gt;12.2453739523593&lt;/D&gt;&lt;D xsi:type="xsd:double"&gt;12.3418673626681&lt;/D&gt;&lt;D xsi:type="xsd:double"&gt;12.6467120619516&lt;/D&gt;&lt;D xsi:type="xsd:double"&gt;12.3878913354281&lt;/D&gt;&lt;D xsi:type="xsd:double"&gt;12.5410289126565&lt;/D&gt;&lt;D xsi:type="xsd:double"&gt;12.3249190958321&lt;/D&gt;&lt;D xsi:type="xsd:double"&gt;12.2659017230623&lt;/D&gt;&lt;D xsi:type="xsd:double"&gt;12.568744340866&lt;/D&gt;&lt;D xsi:type="xsd:double"&gt;11.6800212066429&lt;/D&gt;&lt;D xsi:type="xsd:double"&gt;11.2748401039742&lt;/D&gt;&lt;D xsi:type="xsd:double"&gt;11.9794636453812&lt;/D&gt;&lt;D xsi:type="xsd:double"&gt;11.9195063009381&lt;/D&gt;&lt;D xsi:type="xsd:double"&gt;12.0860175197882&lt;/D&gt;&lt;D xsi:type="xsd:double"&gt;11.9551745391001&lt;/D&gt;&lt;D xsi:type="xsd:double"&gt;12.0282548032573&lt;/D&gt;&lt;D xsi:type="xsd:double"&gt;11.0928527308532&lt;/D&gt;&lt;D xsi:type="xsd:double"&gt;11.1215941280298&lt;/D&gt;&lt;D xsi:type="xsd:double"&gt;11.9698025064098&lt;/D&gt;&lt;D xsi:type="xsd:double"&gt;11.404510203833&lt;/D&gt;&lt;D xsi:type="xsd:double"&gt;11.1152511930644&lt;/D&gt;&lt;D xsi:type="xsd:double"&gt;11.3464688947697&lt;/D&gt;&lt;D xsi:type="xsd:double"&gt;10.7474838375928&lt;/D&gt;&lt;D xsi:type="xsd:double"&gt;11.195553312349&lt;/D&gt;&lt;D xsi:type="xsd:double"&gt;11.4966957035643&lt;/D&gt;&lt;D xsi:type="xsd:double"&gt;11.2855100040864&lt;/D&gt;&lt;D xsi:type="xsd:double"&gt;11.0118747968452&lt;/D&gt;&lt;D xsi:type="xsd:double"&gt;10.8120348503656&lt;/D&gt;&lt;D xsi:type="xsd:double"&gt;10.7143123470767&lt;/D&gt;&lt;D xsi:type="xsd:double"&gt;10.7447326493558&lt;/D&gt;&lt;D xsi:type="xsd:double"&gt;11.307459787993&lt;/D&gt;&lt;D xsi:type="xsd:double"&gt;12.1590432125926&lt;/D&gt;&lt;D xsi:type="xsd:double"&gt;11.9545466861905&lt;/D&gt;&lt;D xsi:type="xsd:double"&gt;11.5498275554137&lt;/D&gt;&lt;D xsi:type="xsd:double"&gt;11.1202161133134&lt;/D&gt;&lt;D xsi:type="xsd:double"&gt;11.0444714288486&lt;/D&gt;&lt;D xsi:type="xsd:double"&gt;11.131380504848&lt;/D&gt;&lt;D xsi:type="xsd:double"&gt;12.612659607176&lt;/D&gt;&lt;D xsi:type="xsd:double"&gt;11.7341165072896&lt;/D&gt;&lt;D xsi:type="xsd:double"&gt;12.0928078115361&lt;/D&gt;&lt;D xsi:type="xsd:double"&gt;11.5860509891292&lt;/D&gt;&lt;D xsi:type="xsd:double"&gt;11.981933925665&lt;/D&gt;&lt;D xsi:type="xsd:double"&gt;12.7726312028888&lt;/D&gt;&lt;D xsi:type="xsd:double"&gt;12.7011265530638&lt;/D&gt;&lt;D xsi:type="xsd:double"&gt;12.7388248797739&lt;/D&gt;&lt;D xsi:type="xsd:double"&gt;13.1197613828372&lt;/D&gt;&lt;D xsi:type="xsd:double"&gt;12.6357827808441&lt;/D&gt;&lt;D xsi:type="xsd:double"&gt;13.6758971221669&lt;/D&gt;&lt;D xsi:type="xsd:double"&gt;12.8208637192325&lt;/D&gt;&lt;D xsi:type="xsd:double"&gt;12.2337052222603&lt;/D&gt;&lt;D xsi:type="xsd:double"&gt;10.1334081153131&lt;/D&gt;&lt;D xsi:type="xsd:double"&gt;15.7093869866323&lt;/D&gt;&lt;D xsi:type="xsd:double"&gt;14.7006647027855&lt;/D&gt;&lt;D xsi:type="xsd:double"&gt;16.8592821973982&lt;/D&gt;&lt;D xsi:type="xsd:double"&gt;12.9877926420861&lt;/D&gt;&lt;D xsi:type="xsd:double"&gt;13.624653581997&lt;/D&gt;&lt;D xsi:type="xsd:double"&gt;12.672879986464&lt;/D&gt;&lt;D xsi:type="xsd:double"&gt;14.6308001325944&lt;/D&gt;&lt;D xsi:type="xsd:double"&gt;16.3483655926652&lt;/D&gt;&lt;D xsi:type="xsd:double"&gt;14.6567103704802&lt;/D&gt;&lt;D xsi:type="xsd:double"&gt;15.6124781642876&lt;/D&gt;&lt;D xsi:type="xsd:double"&gt;14.9445322153339&lt;/D&gt;&lt;D xsi:type="xsd:double"&gt;14.2653668890813&lt;/D&gt;&lt;D xsi:type="xsd:double"&gt;14.0543691160329&lt;/D&gt;&lt;D xsi:type="xsd:double"&gt;15.0854689027523&lt;/D&gt;&lt;D xsi:type="xsd:double"&gt;14.5894081749215&lt;/D&gt;&lt;D xsi:type="xsd:double"&gt;14.5506112816551&lt;/D&gt;&lt;D xsi:type="xsd:double"&gt;14.5699511877764&lt;/D&gt;&lt;D xsi:type="xsd:double"&gt;14.556010960728&lt;/D&gt;&lt;D xsi:type="xsd:double"&gt;15.0846250516958&lt;/D&gt;&lt;D xsi:type="xsd:double"&gt;15.8256683243211&lt;/D&gt;&lt;D xsi:type="xsd:double"&gt;15.6282324069656&lt;/D&gt;&lt;D xsi:type="xsd:double"&gt;15.7961320009656&lt;/D&gt;&lt;D xsi:type="xsd:double"&gt;16.6450197447488&lt;/D&gt;&lt;D xsi:type="xsd:double"&gt;16.4586119041697&lt;/D&gt;&lt;D xsi:type="xsd:double"&gt;16.1906082190201&lt;/D&gt;&lt;D xsi:type="xsd:double"&gt;14.5115283320062&lt;/D&gt;&lt;D xsi:type="xsd:double"&gt;12.8570207016468&lt;/D&gt;&lt;D xsi:type="xsd:double"&gt;13.4641030696641&lt;/D&gt;&lt;D xsi:type="xsd:double"&gt;13.0266208894349&lt;/D&gt;&lt;D xsi:type="xsd:double"&gt;12.4628324987968&lt;/D&gt;&lt;D xsi:type="xsd:double"&gt;12.3202003890555&lt;/D&gt;&lt;D xsi:type="xsd:double"&gt;12.4341714172022&lt;/D&gt;&lt;D xsi:type="xsd:double"&gt;12.0773330935621&lt;/D&gt;&lt;D xsi:type="xsd:double"&gt;12.1073635104458&lt;/D&gt;&lt;D xsi:type="xsd:double"&gt;11.3225457556929&lt;/D&gt;&lt;D xsi:type="xsd:double"&gt;10.9254638179231&lt;/D&gt;&lt;D xsi:type="xsd:double"&gt;11.3427713615593&lt;/D&gt;&lt;D xsi:type="xsd:double"&gt;11.0309217411891&lt;/D&gt;&lt;D xsi:type="xsd:double"&gt;11.3245711402292&lt;/D&gt;&lt;D xsi:type="xsd:double"&gt;11.4770095020857&lt;/D&gt;&lt;D xsi:type="xsd:double"&gt;11.0282302340959&lt;/D&gt;&lt;D xsi:type="xsd:double"&gt;11.4104547249715&lt;/D&gt;&lt;D xsi:type="xsd:double"&gt;10.1980779132098&lt;/D&gt;&lt;D xsi:type="xsd:double"&gt;10.3865871692667&lt;/D&gt;&lt;D xsi:type="xsd:double"&gt;10.5181950630936&lt;/D&gt;&lt;D xsi:type="xsd:double"&gt;10.3627097500788&lt;/D&gt;&lt;D xsi:type="xsd:double"&gt;10.0247086972001&lt;/D&gt;&lt;D xsi:type="xsd:double"&gt;9.61904614650104&lt;/D&gt;&lt;D xsi:type="xsd:double"&gt;8.88523546896562&lt;/D&gt;&lt;D xsi:type="xsd:double"&gt;8.39654820857743&lt;/D&gt;&lt;D xsi:type="xsd:double"&gt;8.66220875219925&lt;/D&gt;&lt;D xsi:type="xsd:double"&gt;8.99712886818159&lt;/D&gt;&lt;D xsi:type="xsd:double"&gt;9.5552632593567&lt;/D&gt;&lt;D xsi:type="xsd:double"&gt;9.61592915992619&lt;/D&gt;&lt;/FQL&gt;&lt;FQL&gt;&lt;Q&gt;PLATI-FDS^FG_PRICE_CHANGE(0,-1AY)&lt;/Q&gt;&lt;R&gt;1&lt;/R&gt;&lt;C&gt;1&lt;/C&gt;&lt;D xsi:type="xsd:double"&gt;11.6121758737317&lt;/D&gt;&lt;/FQL&gt;&lt;FQL&gt;&lt;Q&gt;^FG_YIELD(-10AY,0,Y,,"YTM")&lt;/Q&gt;&lt;R&gt;10&lt;/R&gt;&lt;C&gt;1&lt;/C&gt;&lt;D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xsi:type="xsd:string"&gt;@NA&lt;/D&gt;&lt;/FQL&gt;&lt;FQL&gt;&lt;Q&gt;CAGDPY@CL^EE_ACTUAL_ANNUAL(MED,0)&lt;/Q&gt;&lt;R&gt;1&lt;/R&gt;&lt;C&gt;1&lt;/C&gt;&lt;D xsi:type="xsd:double"&gt;-3.68653581083686&lt;/D&gt;&lt;/FQL&gt;&lt;FQL&gt;&lt;Q&gt;FC0000SA^FMA_EPS(NTMA,-20AY,0,CY,,"PORTAGG","MEANR")&lt;/Q&gt;&lt;R&gt;20&lt;/R&gt;&lt;C&gt;1&lt;/C&gt;&lt;D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xsi:type="xsd:double"&gt;3.01150373764985&lt;/D&gt;&lt;/FQL&gt;&lt;FQL&gt;&lt;Q&gt;EWY^FMA_PE(NTMA,-10AY,0,AM,"PORTAGG","MEANR")&lt;/Q&gt;&lt;R&gt;121&lt;/R&gt;&lt;C&gt;1&lt;/C&gt;&lt;D xsi:type="xsd:double"&gt;9.76703399044993&lt;/D&gt;&lt;D xsi:type="xsd:double"&gt;9.74263259466085&lt;/D&gt;&lt;D xsi:type="xsd:double"&gt;9.87854431389831&lt;/D&gt;&lt;D xsi:type="xsd:double"&gt;9.45805190500041&lt;/D&gt;&lt;D xsi:type="xsd:double"&gt;9.81482096936493&lt;/D&gt;&lt;D xsi:type="xsd:double"&gt;9.97256066680415&lt;/D&gt;&lt;D xsi:type="xsd:double"&gt;9.8780607495454&lt;/D&gt;&lt;D xsi:type="xsd:double"&gt;10.1395989760775&lt;/D&gt;&lt;D xsi:type="xsd:double"&gt;9.55130766277733&lt;/D&gt;&lt;D xsi:type="xsd:double"&gt;9.68596645485529&lt;/D&gt;&lt;D xsi:type="xsd:double"&gt;9.68926449162117&lt;/D&gt;&lt;D xsi:type="xsd:double"&gt;9.24728154552411&lt;/D&gt;&lt;D xsi:type="xsd:double"&gt;9.68399744151388&lt;/D&gt;&lt;D xsi:type="xsd:double"&gt;10.4994250442343&lt;/D&gt;&lt;D xsi:type="xsd:double"&gt;10.0949998098373&lt;/D&gt;&lt;D xsi:type="xsd:double"&gt;10.1001639262629&lt;/D&gt;&lt;D xsi:type="xsd:double"&gt;10.0970660781562&lt;/D&gt;&lt;D xsi:type="xsd:double"&gt;10.5042412327474&lt;/D&gt;&lt;D xsi:type="xsd:double"&gt;10.5049197682735&lt;/D&gt;&lt;D xsi:type="xsd:double"&gt;10.108876733043&lt;/D&gt;&lt;D xsi:type="xsd:double"&gt;10.0483136967126&lt;/D&gt;&lt;D xsi:type="xsd:double"&gt;10.0068242268966&lt;/D&gt;&lt;D xsi:type="xsd:double"&gt;9.82780666037502&lt;/D&gt;&lt;D xsi:type="xsd:double"&gt;10.1465319642702&lt;/D&gt;&lt;D xsi:type="xsd:double"&gt;10.0036056543411&lt;/D&gt;&lt;D xsi:type="xsd:double"&gt;9.77117584664027&lt;/D&gt;&lt;D xsi:type="xsd:double"&gt;9.66327111066665&lt;/D&gt;&lt;D xsi:type="xsd:double"&gt;9.76508078956273&lt;/D&gt;&lt;D xsi:type="xsd:double"&gt;9.50007389383318&lt;/D&gt;&lt;D xsi:type="xsd:double"&gt;9.44939296673337&lt;/D&gt;&lt;D xsi:type="xsd:double"&gt;9.44180181446185&lt;/D&gt;&lt;D xsi:type="xsd:double"&gt;9.10149392766582&lt;/D&gt;&lt;D xsi:type="xsd:double"&gt;9.68478395061013&lt;/D&gt;&lt;D xsi:type="xsd:double"&gt;9.5625924291584&lt;/D&gt;&lt;D xsi:type="xsd:double"&gt;9.29747230049263&lt;/D&gt;&lt;D xsi:type="xsd:double"&gt;9.08816876163614&lt;/D&gt;&lt;D xsi:type="xsd:double"&gt;9.18853691991257&lt;/D&gt;&lt;D xsi:type="xsd:double"&gt;9.50994948307501&lt;/D&gt;&lt;D xsi:type="xsd:double"&gt;9.16201946386512&lt;/D&gt;&lt;D xsi:type="xsd:double"&gt;9.10530205262886&lt;/D&gt;&lt;D xsi:type="xsd:double"&gt;9.27139497942229&lt;/D&gt;&lt;D xsi:type="xsd:double"&gt;8.7637493782098&lt;/D&gt;&lt;D xsi:type="xsd:double"&gt;8.89287302290847&lt;/D&gt;&lt;D xsi:type="xsd:double"&gt;8.97575196279632&lt;/D&gt;&lt;D xsi:type="xsd:double"&gt;8.80398792808001&lt;/D&gt;&lt;D xsi:type="xsd:double"&gt;8.20950731101674&lt;/D&gt;&lt;D xsi:type="xsd:double"&gt;8.28168409433575&lt;/D&gt;&lt;D xsi:type="xsd:double"&gt;8.37842951526403&lt;/D&gt;&lt;D xsi:type="xsd:double"&gt;8.35034980722325&lt;/D&gt;&lt;D xsi:type="xsd:double"&gt;7.96518471123885&lt;/D&gt;&lt;D xsi:type="xsd:double"&gt;8.14651627440517&lt;/D&gt;&lt;D xsi:type="xsd:double"&gt;8.07724533527611&lt;/D&gt;&lt;D xsi:type="xsd:double"&gt;10.2270930771434&lt;/D&gt;&lt;D xsi:type="xsd:double"&gt;10.346473849075&lt;/D&gt;&lt;D xsi:type="xsd:double"&gt;11.0739529732888&lt;/D&gt;&lt;D xsi:type="xsd:double"&gt;11.3036029637991&lt;/D&gt;&lt;D xsi:type="xsd:double"&gt;10.801672865684&lt;/D&gt;&lt;D xsi:type="xsd:double"&gt;11.1506009312463&lt;/D&gt;&lt;D xsi:type="xsd:double"&gt;10.820457898025&lt;/D&gt;&lt;D xsi:type="xsd:double"&gt;10.6108394332332&lt;/D&gt;&lt;D xsi:type="xsd:double"&gt;10.795056295191&lt;/D&gt;&lt;D xsi:type="xsd:double"&gt;11.3027173105726&lt;/D&gt;&lt;D xsi:type="xsd:double"&gt;10.9802649027629&lt;/D&gt;&lt;D xsi:type="xsd:double"&gt;11.2415429433632&lt;/D&gt;&lt;D xsi:type="xsd:double"&gt;10.8718227915128&lt;/D&gt;&lt;D xsi:type="xsd:double"&gt;10.2706283483588&lt;/D&gt;&lt;D xsi:type="xsd:double"&gt;9.43020725647846&lt;/D&gt;&lt;D xsi:type="xsd:double"&gt;11.5272848063438&lt;/D&gt;&lt;D xsi:type="xsd:double"&gt;12.9266084076817&lt;/D&gt;&lt;D xsi:type="xsd:double"&gt;12.5972099285024&lt;/D&gt;&lt;D xsi:type="xsd:double"&gt;12.7077655137981&lt;/D&gt;&lt;D xsi:type="xsd:double"&gt;13.0236140582375&lt;/D&gt;&lt;D xsi:type="xsd:double"&gt;12.3035413519543&lt;/D&gt;&lt;D xsi:type="xsd:double"&gt;11.7556101308083&lt;/D&gt;&lt;D xsi:type="xsd:double"&gt;13.2259136254097&lt;/D&gt;&lt;D xsi:type="xsd:double"&gt;13.4395984987927&lt;/D&gt;&lt;D xsi:type="xsd:double"&gt;14.222262102198&lt;/D&gt;&lt;D xsi:type="xsd:double"&gt;13.6125427211106&lt;/D&gt;&lt;D xsi:type="xsd:double"&gt;13.1074775218953&lt;/D&gt;&lt;D xsi:type="xsd:double"&gt;11.2305975404176&lt;/D&gt;&lt;D xsi:type="xsd:double"&gt;11.3293965388048&lt;/D&gt;&lt;D xsi:type="xsd:double"&gt;11.2267273427036&lt;/D&gt;&lt;D xsi:type="xsd:double"&gt;10.6589425885535&lt;/D&gt;&lt;D xsi:type="xsd:double"&gt;10.4941818471777&lt;/D&gt;&lt;D xsi:type="xsd:double"&gt;9.89201057248191&lt;/D&gt;&lt;D xsi:type="xsd:double"&gt;9.97365010240304&lt;/D&gt;&lt;D xsi:type="xsd:double"&gt;10.1580374109199&lt;/D&gt;&lt;D xsi:type="xsd:double"&gt;10.1772463653889&lt;/D&gt;&lt;D xsi:type="xsd:double"&gt;9.1986301819161&lt;/D&gt;&lt;D xsi:type="xsd:double"&gt;9.53107293597608&lt;/D&gt;&lt;D xsi:type="xsd:double"&gt;9.372299147364&lt;/D&gt;&lt;D xsi:type="xsd:double"&gt;8.90949160627979&lt;/D&gt;&lt;D xsi:type="xsd:double"&gt;8.93548818542532&lt;/D&gt;&lt;D xsi:type="xsd:double"&gt;8.01755420341189&lt;/D&gt;&lt;D xsi:type="xsd:double"&gt;8.70308656896286&lt;/D&gt;&lt;D xsi:type="xsd:double"&gt;8.52541347549921&lt;/D&gt;&lt;D xsi:type="xsd:double"&gt;8.19186477642245&lt;/D&gt;&lt;D xsi:type="xsd:double"&gt;9.8279160798726&lt;/D&gt;&lt;D xsi:type="xsd:double"&gt;10.8078663927062&lt;/D&gt;&lt;D xsi:type="xsd:double"&gt;10.2879314096364&lt;/D&gt;&lt;D xsi:type="xsd:double"&gt;12.7097103039747&lt;/D&gt;&lt;D xsi:type="xsd:double"&gt;12.9085795926887&lt;/D&gt;&lt;D xsi:type="xsd:double"&gt;13.4681048368227&lt;/D&gt;&lt;D xsi:type="xsd:double"&gt;13.2486086325531&lt;/D&gt;&lt;D xsi:type="xsd:double"&gt;12.9510243476598&lt;/D&gt;&lt;D xsi:type="xsd:double"&gt;12.2220611793317&lt;/D&gt;&lt;D xsi:type="xsd:double"&gt;11.827583243698&lt;/D&gt;&lt;D xsi:type="xsd:double"&gt;11.4244651515696&lt;/D&gt;&lt;D xsi:type="xsd:double"&gt;10.4831291661306&lt;/D&gt;&lt;D xsi:type="xsd:double"&gt;9.8982618715085&lt;/D&gt;&lt;D xsi:type="xsd:double"&gt;10.1857613970884&lt;/D&gt;&lt;D xsi:type="xsd:double"&gt;10.1441076399185&lt;/D&gt;&lt;D xsi:type="xsd:double"&gt;10.4150943838286&lt;/D&gt;&lt;D xsi:type="xsd:double"&gt;10.4956158302449&lt;/D&gt;&lt;D xsi:type="xsd:double"&gt;10.4045035937459&lt;/D&gt;&lt;D xsi:type="xsd:double"&gt;9.74792790042598&lt;/D&gt;&lt;D xsi:type="xsd:double"&gt;9.61809737248537&lt;/D&gt;&lt;D xsi:type="xsd:double"&gt;9.63546725335829&lt;/D&gt;&lt;D xsi:type="xsd:double"&gt;8.76880519960288&lt;/D&gt;&lt;D xsi:type="xsd:double"&gt;8.40970893258924&lt;/D&gt;&lt;D xsi:type="xsd:double"&gt;8.23821280676318&lt;/D&gt;&lt;/FQL&gt;&lt;FQL&gt;&lt;Q&gt;EWT^FG_PRICE_MAVG(0,,,,200)&lt;/Q&gt;&lt;R&gt;1&lt;/R&gt;&lt;C&gt;1&lt;/C&gt;&lt;D xsi:type="xsd:double"&gt;49.7715&lt;/D&gt;&lt;/FQL&gt;&lt;FQL&gt;&lt;Q&gt;MCHI^FG_TOTAL_RETURNC(0,-3AM)&lt;/Q&gt;&lt;R&gt;1&lt;/R&gt;&lt;C&gt;1&lt;/C&gt;&lt;D xsi:type="xsd:double"&gt;26.792717&lt;/D&gt;&lt;/FQL&gt;&lt;FQL&gt;&lt;Q&gt;CNYA^FMA_COS_DOWN("EPS","1M",+1,NOW,,,"PORTAGG","MEANR")&lt;/Q&gt;&lt;R&gt;1&lt;/R&gt;&lt;C&gt;1&lt;/C&gt;&lt;D xsi:type="xsd:double"&gt;167&lt;/D&gt;&lt;/FQL&gt;&lt;FQL&gt;&lt;Q&gt;TRYPE10Y-FDS^PCTCHG(FG_YIELD(0,,,,"YTM"),FG_YIELD(-1AM,,,,"YTM"))&lt;/Q&gt;&lt;R&gt;1&lt;/R&gt;&lt;C&gt;1&lt;/C&gt;&lt;D xsi:type="xsd:double"&gt;-2.268615&lt;/D&gt;&lt;/FQL&gt;&lt;FQL&gt;&lt;Q&gt;CC_QA^IMF_IFS_RCPI_Q(0)&lt;/Q&gt;&lt;R&gt;0&lt;/R&gt;&lt;C&gt;0&lt;/C&gt;&lt;/FQL&gt;&lt;FQL&gt;&lt;Q&gt;INDA^FMA_EVAL_EBITDA(NTMA,0,,,"PORTAGG","MEANR")&lt;/Q&gt;&lt;R&gt;1&lt;/R&gt;&lt;C&gt;1&lt;/C&gt;&lt;D xsi:type="xsd:double"&gt;16.3192631396692&lt;/D&gt;&lt;/FQL&gt;&lt;FQL&gt;&lt;Q&gt;USDZAR^FG_PRICE_CHANGE(0,-6AM)&lt;/Q&gt;&lt;R&gt;1&lt;/R&gt;&lt;C&gt;1&lt;/C&gt;&lt;D xsi:type="xsd:double"&gt;-6.360543&lt;/D&gt;&lt;/FQL&gt;&lt;FQL&gt;&lt;Q&gt;EPOL^PERCENT_CHANGE(FMA_EPS(+1,0,,,,"PORTAGG","MEAN"),FMA_EPS(+1,-3AM,,,,"PORTAGG","MEAN"))&lt;/Q&gt;&lt;R&gt;1&lt;/R&gt;&lt;C&gt;1&lt;/C&gt;&lt;D xsi:type="xsd:double"&gt;6.91250721372971&lt;/D&gt;&lt;/FQL&gt;&lt;FQL&gt;&lt;Q&gt;ECH^FMA_EVAL_EBITDA(NTMA,0,,,"PORTAGG","MEANR")&lt;/Q&gt;&lt;R&gt;1&lt;/R&gt;&lt;C&gt;1&lt;/C&gt;&lt;D xsi:type="xsd:double"&gt;5.74710746839284&lt;/D&gt;&lt;/FQL&gt;&lt;FQL&gt;&lt;Q&gt;TRYID10Y-FDS^FG_YIELD(-10AY,0,Y,,"YTM")&lt;/Q&gt;&lt;R&gt;10&lt;/R&gt;&lt;C&gt;1&lt;/C&gt;&lt;D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xsi:type="xsd:double"&gt;1.03737378869621&lt;/D&gt;&lt;D xsi:type="xsd:double"&gt;1.28884333622767&lt;/D&gt;&lt;D xsi:type="xsd:double"&gt;1.11127493421201&lt;/D&gt;&lt;D xsi:type="xsd:double"&gt;0.886057286970892&lt;/D&gt;&lt;/FQL&gt;&lt;FQL&gt;&lt;Q&gt;EWT^FMA_PE(NTMA,-10AY,0,AM,"PORTAGG","MEANR")&lt;/Q&gt;&lt;R&gt;121&lt;/R&gt;&lt;C&gt;1&lt;/C&gt;&lt;D xsi:type="xsd:double"&gt;13.253779108288&lt;/D&gt;&lt;D xsi:type="xsd:double"&gt;13.1008898783815&lt;/D&gt;&lt;D xsi:type="xsd:double"&gt;13.1402949618154&lt;/D&gt;&lt;D xsi:type="xsd:double"&gt;13.1254679895667&lt;/D&gt;&lt;D xsi:type="xsd:double"&gt;12.7297474511744&lt;/D&gt;&lt;D xsi:type="xsd:double"&gt;12.8088594038833&lt;/D&gt;&lt;D xsi:type="xsd:double"&gt;12.6065540599903&lt;/D&gt;&lt;D xsi:type="xsd:double"&gt;13.0156202736971&lt;/D&gt;&lt;D xsi:type="xsd:double"&gt;12.6865205817772&lt;/D&gt;&lt;D xsi:type="xsd:double"&gt;12.6129960868857&lt;/D&gt;&lt;D xsi:type="xsd:double"&gt;11.8928161647164&lt;/D&gt;&lt;D xsi:type="xsd:double"&gt;11.4020654699482&lt;/D&gt;&lt;D xsi:type="xsd:double"&gt;11.7152162015626&lt;/D&gt;&lt;D xsi:type="xsd:double"&gt;12.3536847867896&lt;/D&gt;&lt;D xsi:type="xsd:double"&gt;11.9939799016888&lt;/D&gt;&lt;D xsi:type="xsd:double"&gt;11.8252529920768&lt;/D&gt;&lt;D xsi:type="xsd:double"&gt;11.7797942852145&lt;/D&gt;&lt;D xsi:type="xsd:double"&gt;12.5317432847089&lt;/D&gt;&lt;D xsi:type="xsd:double"&gt;12.739754429386&lt;/D&gt;&lt;D xsi:type="xsd:double"&gt;12.1412256198566&lt;/D&gt;&lt;D xsi:type="xsd:double"&gt;12.9902093895443&lt;/D&gt;&lt;D xsi:type="xsd:double"&gt;13.2171437499916&lt;/D&gt;&lt;D xsi:type="xsd:double"&gt;13.5513738881131&lt;/D&gt;&lt;D xsi:type="xsd:double"&gt;13.4102865476984&lt;/D&gt;&lt;D xsi:type="xsd:double"&gt;13.7017912820407&lt;/D&gt;&lt;D xsi:type="xsd:double"&gt;13.1928544181264&lt;/D&gt;&lt;D xsi:type="xsd:double"&gt;12.9707625808825&lt;/D&gt;&lt;D xsi:type="xsd:double"&gt;12.9400005186178&lt;/D&gt;&lt;D xsi:type="xsd:double"&gt;13.0028639434866&lt;/D&gt;&lt;D xsi:type="xsd:double"&gt;12.9000372702394&lt;/D&gt;&lt;D xsi:type="xsd:double"&gt;13.002554086246&lt;/D&gt;&lt;D xsi:type="xsd:double"&gt;13.3495627908087&lt;/D&gt;&lt;D xsi:type="xsd:double"&gt;13.5806430829211&lt;/D&gt;&lt;D xsi:type="xsd:double"&gt;13.9564714038353&lt;/D&gt;&lt;D xsi:type="xsd:double"&gt;14.0745816171399&lt;/D&gt;&lt;D xsi:type="xsd:double"&gt;13.9758036137347&lt;/D&gt;&lt;D xsi:type="xsd:double"&gt;13.401868572446&lt;/D&gt;&lt;D xsi:type="xsd:double"&gt;13.8799869168277&lt;/D&gt;&lt;D xsi:type="xsd:double"&gt;13.4486604801671&lt;/D&gt;&lt;D xsi:type="xsd:double"&gt;13.4569606158684&lt;/D&gt;&lt;D xsi:type="xsd:double"&gt;13.8662396619782&lt;/D&gt;&lt;D xsi:type="xsd:double"&gt;13.2306237226533&lt;/D&gt;&lt;D xsi:type="xsd:double"&gt;13.3718332141397&lt;/D&gt;&lt;D xsi:type="xsd:double"&gt;13.0038302624495&lt;/D&gt;&lt;D xsi:type="xsd:double"&gt;13.5409525484744&lt;/D&gt;&lt;D xsi:type="xsd:double"&gt;13.0948988725777&lt;/D&gt;&lt;D xsi:type="xsd:double"&gt;13.5947638525096&lt;/D&gt;&lt;D xsi:type="xsd:double"&gt;13.5918597678094&lt;/D&gt;&lt;D xsi:type="xsd:double"&gt;13.0745531725052&lt;/D&gt;&lt;D xsi:type="xsd:double"&gt;12.261562102802&lt;/D&gt;&lt;D xsi:type="xsd:double"&gt;12.7620779204355&lt;/D&gt;&lt;D xsi:type="xsd:double"&gt;12.2128710731551&lt;/D&gt;&lt;D xsi:type="xsd:double"&gt;13.5398470036075&lt;/D&gt;&lt;D xsi:type="xsd:double"&gt;14.3028496509133&lt;/D&gt;&lt;D xsi:type="xsd:double"&gt;14.8254479059944&lt;/D&gt;&lt;D xsi:type="xsd:double"&gt;15.4579908528081&lt;/D&gt;&lt;D xsi:type="xsd:double"&gt;14.5221130559922&lt;/D&gt;&lt;D xsi:type="xsd:double"&gt;14.9729438922097&lt;/D&gt;&lt;D xsi:type="xsd:double"&gt;14.6715850290425&lt;/D&gt;&lt;D xsi:type="xsd:double"&gt;14.6867800939483&lt;/D&gt;&lt;D xsi:type="xsd:double"&gt;15.1086501243609&lt;/D&gt;&lt;D xsi:type="xsd:double"&gt;15.6574337927428&lt;/D&gt;&lt;D xsi:type="xsd:double"&gt;15.2625967074247&lt;/D&gt;&lt;D xsi:type="xsd:double"&gt;15.7702414313035&lt;/D&gt;&lt;D xsi:type="xsd:double"&gt;14.639465005379&lt;/D&gt;&lt;D xsi:type="xsd:double"&gt;14.5215781756723&lt;/D&gt;&lt;D xsi:type="xsd:double"&gt;13.3778222744115&lt;/D&gt;&lt;D xsi:type="xsd:double"&gt;15.4228639344699&lt;/D&gt;&lt;D xsi:type="xsd:double"&gt;16.0422748606999&lt;/D&gt;&lt;D xsi:type="xsd:double"&gt;16.4971246800095&lt;/D&gt;&lt;D xsi:type="xsd:double"&gt;16.7330555448627&lt;/D&gt;&lt;D xsi:type="xsd:double"&gt;15.7430239584142&lt;/D&gt;&lt;D xsi:type="xsd:double"&gt;15.1945621474376&lt;/D&gt;&lt;D xsi:type="xsd:double"&gt;14.7256117318902&lt;/D&gt;&lt;D xsi:type="xsd:double"&gt;15.4482629580798&lt;/D&gt;&lt;D xsi:type="xsd:double"&gt;16.0057988381466&lt;/D&gt;&lt;D xsi:type="xsd:double"&gt;16.4150552698145&lt;/D&gt;&lt;D xsi:type="xsd:double"&gt;15.6632003832723&lt;/D&gt;&lt;D xsi:type="xsd:double"&gt;15.4461668153416&lt;/D&gt;&lt;D xsi:type="xsd:double"&gt;14.6158533542469&lt;/D&gt;&lt;D xsi:type="xsd:double"&gt;13.9570134057395&lt;/D&gt;&lt;D xsi:type="xsd:double"&gt;13.8883421082442&lt;/D&gt;&lt;D xsi:type="xsd:double"&gt;13.4421657751699&lt;/D&gt;&lt;D xsi:type="xsd:double"&gt;13.2991403555681&lt;/D&gt;&lt;D xsi:type="xsd:double"&gt;12.5697579285304&lt;/D&gt;&lt;D xsi:type="xsd:double"&gt;12.9443837866285&lt;/D&gt;&lt;D xsi:type="xsd:double"&gt;13.3404277850839&lt;/D&gt;&lt;D xsi:type="xsd:double"&gt;13.8059881088568&lt;/D&gt;&lt;D xsi:type="xsd:double"&gt;12.5967744300156&lt;/D&gt;&lt;D xsi:type="xsd:double"&gt;12.6926186114479&lt;/D&gt;&lt;D xsi:type="xsd:double"&gt;12.2671624292234&lt;/D&gt;&lt;D xsi:type="xsd:double"&gt;11.5543523813151&lt;/D&gt;&lt;D xsi:type="xsd:double"&gt;11.5626942502912&lt;/D&gt;&lt;D xsi:type="xsd:double"&gt;10.1088662681693&lt;/D&gt;&lt;D xsi:type="xsd:double"&gt;10.5723641365055&lt;/D&gt;&lt;D xsi:type="xsd:double"&gt;10.7721629678317&lt;/D&gt;&lt;D xsi:type="xsd:double"&gt;10.0128596152803&lt;/D&gt;&lt;D xsi:type="xsd:double"&gt;10.7689864334392&lt;/D&gt;&lt;D xsi:type="xsd:double"&gt;13.0121616643782&lt;/D&gt;&lt;D xsi:type="xsd:double"&gt;12.6376958084359&lt;/D&gt;&lt;D xsi:type="xsd:double"&gt;14.4226759865472&lt;/D&gt;&lt;D xsi:type="xsd:double"&gt;14.5100105443498&lt;/D&gt;&lt;D xsi:type="xsd:double"&gt;15.0672803037281&lt;/D&gt;&lt;D xsi:type="xsd:double"&gt;15.098978010427&lt;/D&gt;&lt;D xsi:type="xsd:double"&gt;16.2748626137377&lt;/D&gt;&lt;D xsi:type="xsd:double"&gt;16.2958564219604&lt;/D&gt;&lt;D xsi:type="xsd:double"&gt;16.4430240232361&lt;/D&gt;&lt;D xsi:type="xsd:double"&gt;15.7229280434122&lt;/D&gt;&lt;D xsi:type="xsd:double"&gt;15.32295600281&lt;/D&gt;&lt;D xsi:type="xsd:double"&gt;15.1721058209279&lt;/D&gt;&lt;D xsi:type="xsd:double"&gt;15.7943842200764&lt;/D&gt;&lt;D xsi:type="xsd:double"&gt;</t>
        </r>
      </text>
    </comment>
    <comment ref="A23" authorId="0" shapeId="0" xr:uid="{0DEB35EF-9C4F-4FAD-B463-EDE3C65B5870}">
      <text>
        <r>
          <rPr>
            <b/>
            <sz val="9"/>
            <color indexed="81"/>
            <rFont val="Tahoma"/>
            <charset val="1"/>
          </rPr>
          <t>15.8409543279432&lt;/D&gt;&lt;D xsi:type="xsd:double"&gt;15.9884062007636&lt;/D&gt;&lt;D xsi:type="xsd:double"&gt;16.6072659795017&lt;/D&gt;&lt;D xsi:type="xsd:double"&gt;17.4940364457816&lt;/D&gt;&lt;D xsi:type="xsd:double"&gt;17.1134159435509&lt;/D&gt;&lt;D xsi:type="xsd:double"&gt;17.5401291009557&lt;/D&gt;&lt;D xsi:type="xsd:double"&gt;18.3504737694249&lt;/D&gt;&lt;D xsi:type="xsd:double"&gt;16.3393849898526&lt;/D&gt;&lt;D xsi:type="xsd:double"&gt;16.1855522034723&lt;/D&gt;&lt;D xsi:type="xsd:double"&gt;15.8565134306786&lt;/D&gt;&lt;/FQL&gt;&lt;FQL&gt;&lt;Q&gt;BRENT-FDS^FG_PRICE_MAVG(0,,,,30)&lt;/Q&gt;&lt;R&gt;1&lt;/R&gt;&lt;C&gt;1&lt;/C&gt;&lt;D xsi:type="xsd:double"&gt;85.86&lt;/D&gt;&lt;/FQL&gt;&lt;FQL&gt;&lt;Q&gt;VWO^PERCENT_CHANGE(FMA_EPS(+1,0,,,,"PORTAGG","MEAN"),FMA_EPS(+1,-3AM,,,,"PORTAGG","MEAN"))&lt;/Q&gt;&lt;R&gt;1&lt;/R&gt;&lt;C&gt;1&lt;/C&gt;&lt;D xsi:type="xsd:double"&gt;0.966803940686287&lt;/D&gt;&lt;/FQL&gt;&lt;FQL&gt;&lt;Q&gt;CNYA^FMA_COS_UP("EPS","1M",+1,NOW,,,"PORTAGG","MEANR")&lt;/Q&gt;&lt;R&gt;1&lt;/R&gt;&lt;C&gt;1&lt;/C&gt;&lt;D xsi:type="xsd:double"&gt;114&lt;/D&gt;&lt;/FQL&gt;&lt;FQL&gt;&lt;Q&gt;TRYPL10Y-FDS^PCTCHG(FG_YIELD(0,,,,"YTM"),FG_YIELD(-3AM,,,,"YTM"))&lt;/Q&gt;&lt;R&gt;1&lt;/R&gt;&lt;C&gt;1&lt;/C&gt;&lt;D xsi:type="xsd:double"&gt;-7.5173736&lt;/D&gt;&lt;/FQL&gt;&lt;FQL&gt;&lt;Q&gt;USDZAR^FG_PRICE_CHANGE(0,-3AM)&lt;/Q&gt;&lt;R&gt;1&lt;/R&gt;&lt;C&gt;1&lt;/C&gt;&lt;D xsi:type="xsd:double"&gt;-4.316992&lt;/D&gt;&lt;/FQL&gt;&lt;FQL&gt;&lt;Q&gt;INDA^FG_TOTAL_RETURNC(0,-12AM)&lt;/Q&gt;&lt;R&gt;1&lt;/R&gt;&lt;C&gt;1&lt;/C&gt;&lt;D xsi:type="xsd:double"&gt;30.443691&lt;/D&gt;&lt;/FQL&gt;&lt;FQL&gt;&lt;Q&gt;TRYPL10Y-FDS^PCTCHG(FG_YIELD(0,,,,"YTM"),FG_YIELD(-1AM,,,,"YTM"))&lt;/Q&gt;&lt;R&gt;1&lt;/R&gt;&lt;C&gt;1&lt;/C&gt;&lt;D xsi:type="xsd:double"&gt;-1.5496986&lt;/D&gt;&lt;/FQL&gt;&lt;FQL&gt;&lt;Q&gt;INDA^FMA_PE(LTM,0,,,"PORTAGG","MEANR")&lt;/Q&gt;&lt;R&gt;1&lt;/R&gt;&lt;C&gt;1&lt;/C&gt;&lt;D xsi:type="xsd:double"&gt;28.6753801224604&lt;/D&gt;&lt;/FQL&gt;&lt;FQL&gt;&lt;Q&gt;FC0000TR^FMA_EPS(NTMA,-20AY,0,CY,,"PORTAGG","MEANR")&lt;/Q&gt;&lt;R&gt;20&lt;/R&gt;&lt;C&gt;1&lt;/C&gt;&lt;D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xsi:type="xsd:double"&gt;22.5659661247494&lt;/D&gt;&lt;D xsi:type="xsd:double"&gt;23.2814283465185&lt;/D&gt;&lt;D xsi:type="xsd:double"&gt;19.7583571216769&lt;/D&gt;&lt;D xsi:type="xsd:double"&gt;36.4008288961816&lt;/D&gt;&lt;D xsi:type="xsd:double"&gt;47.7168789602001&lt;/D&gt;&lt;/FQL&gt;&lt;FQL&gt;&lt;Q&gt;USDZAR^FG_PRICE(0)&lt;/Q&gt;&lt;R&gt;1&lt;/R&gt;&lt;C&gt;1&lt;/C&gt;&lt;D xsi:type="xsd:double"&gt;17.5375&lt;/D&gt;&lt;/FQL&gt;&lt;FQL&gt;&lt;Q&gt;EPU^FG_PRICE_MAVG(0,,,,30)&lt;/Q&gt;&lt;R&gt;1&lt;/R&gt;&lt;C&gt;1&lt;/C&gt;&lt;D xsi:type="xsd:double"&gt;40.969074&lt;/D&gt;&lt;/FQL&gt;&lt;FQL&gt;&lt;Q&gt;KSA^FMA_COS_DOWN("EPS","1M",+1,NOW,,,"PORTAGG","MEANR")&lt;/Q&gt;&lt;R&gt;1&lt;/R&gt;&lt;C&gt;1&lt;/C&gt;&lt;D xsi:type="xsd:double"&gt;29&lt;/D&gt;&lt;/FQL&gt;&lt;FQL&gt;&lt;Q&gt;TIPSCL10Y-FDS^PCTCHG(FG_YIELD(0,,,,"YTM"),FG_YIELD(-3AM,,,,"YTM"))&lt;/Q&gt;&lt;R&gt;1&lt;/R&gt;&lt;C&gt;1&lt;/C&gt;&lt;D xsi:type="xsd:double"&gt;-38.607887&lt;/D&gt;&lt;/FQL&gt;&lt;FQL&gt;&lt;Q&gt;INDA^JULIAN(FMA_DIV_YLD(NTMA,NOW,NOW,M,"PORTAGG","MEANR").DATES)&lt;/Q&gt;&lt;R&gt;1&lt;/R&gt;&lt;C&gt;1&lt;/C&gt;&lt;D xsi:type="xsd:long"&gt;45565&lt;/D&gt;&lt;/FQL&gt;&lt;FQL&gt;&lt;Q&gt;ECH^FMA_DIV_YLD(NTMA,NOW,NOW,M,"PORTAGG","MEANR")&lt;/Q&gt;&lt;R&gt;1&lt;/R&gt;&lt;C&gt;1&lt;/C&gt;&lt;D xsi:type="xsd:double"&gt;4.77100937751293&lt;/D&gt;&lt;/FQL&gt;&lt;FQL&gt;&lt;Q&gt;FC0000GR^FMA_EPS(NTMA,-20AY,0,CY,,"PORTAGG","MEANR")&lt;/Q&gt;&lt;R&gt;20&lt;/R&gt;&lt;C&gt;1&lt;/C&gt;&lt;D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xsi:type="xsd:double"&gt;1.21959709581891&lt;/D&gt;&lt;/FQL&gt;&lt;FQL&gt;&lt;Q&gt;USDZAR^FG_COMPANY_NAME&lt;/Q&gt;&lt;R&gt;1&lt;/R&gt;&lt;C&gt;1&lt;/C&gt;&lt;D xsi:type="xsd:string"&gt;South African Rand per U.S. Dollar&lt;/D&gt;&lt;/FQL&gt;&lt;FQL&gt;&lt;Q&gt;COPP-FDS^FG_PRICE_CHANGE(0,-6AM)&lt;/Q&gt;&lt;R&gt;1&lt;/R&gt;&lt;C&gt;1&lt;/C&gt;&lt;D xsi:type="xsd:double"&gt;7.36942523253041&lt;/D&gt;&lt;/FQL&gt;&lt;FQL&gt;&lt;Q&gt;ECH^FMA_PE(NTMA,0,,,"PORTAGG","MEANR")&lt;/Q&gt;&lt;R&gt;1&lt;/R&gt;&lt;C&gt;1&lt;/C&gt;&lt;D xsi:type="xsd:double"&gt;9.33803764006629&lt;/D&gt;&lt;/FQL&gt;&lt;FQL&gt;&lt;Q&gt;MCHI^FG_ROE(0)&lt;/Q&gt;&lt;R&gt;1&lt;/R&gt;&lt;C&gt;1&lt;/C&gt;&lt;D xsi:type="xsd:double"&gt;11.025173801845&lt;/D&gt;&lt;/FQL&gt;&lt;FQL&gt;&lt;Q&gt;USDVND^STD(FG_PRICE_CHANGE(0,-1AY,AM))&lt;/Q&gt;&lt;R&gt;1&lt;/R&gt;&lt;C&gt;1&lt;/C&gt;&lt;D xsi:type="xsd:double"&gt;0.98995364773589&lt;/D&gt;&lt;/FQL&gt;&lt;FQL&gt;&lt;Q&gt;COPP-FDS^FG_PRICE_CHANGE(0,-3AM)&lt;/Q&gt;&lt;R&gt;1&lt;/R&gt;&lt;C&gt;1&lt;/C&gt;&lt;D xsi:type="xsd:double"&gt;-0.858841664831544&lt;/D&gt;&lt;/FQL&gt;&lt;FQL&gt;&lt;Q&gt;EPOL^FG_PRICE_MAVG(0,,,,200)&lt;/Q&gt;&lt;R&gt;1&lt;/R&gt;&lt;C&gt;1&lt;/C&gt;&lt;D xsi:type="xsd:double"&gt;23.614475&lt;/D&gt;&lt;/FQL&gt;&lt;FQL&gt;&lt;Q&gt;INDA^FMA_PCT_ABOVE_MAVG(200,0,,,,"PORTAGG")&lt;/Q&gt;&lt;R&gt;1&lt;/R&gt;&lt;C&gt;1&lt;/C&gt;&lt;D xsi:type="xsd:double"&gt;92.1052631578947&lt;/D&gt;&lt;/FQL&gt;&lt;FQL&gt;&lt;Q&gt;EWY^FG_FCF_YIELD_NTM(0)&lt;/Q&gt;&lt;R&gt;1&lt;/R&gt;&lt;C&gt;1&lt;/C&gt;&lt;D xsi:type="xsd:double"&gt;7.50007285955544&lt;/D&gt;&lt;/FQL&gt;&lt;FQL&gt;&lt;Q&gt;ECH^FMA_PE(LTM,0,,,"PORTAGG","MEANR")&lt;/Q&gt;&lt;R&gt;1&lt;/R&gt;&lt;C&gt;1&lt;/C&gt;&lt;D xsi:type="xsd:double"&gt;12.8293556388871&lt;/D&gt;&lt;/FQL&gt;&lt;FQL&gt;&lt;Q&gt;EIDO^FG_TOTAL_RETURNC(0,-12AM)&lt;/Q&gt;&lt;R&gt;1&lt;/R&gt;&lt;C&gt;1&lt;/C&gt;&lt;D xsi:type="xsd:double"&gt;3.881979&lt;/D&gt;&lt;/FQL&gt;&lt;FQL&gt;&lt;Q&gt;FC0000ID^FMA_EPS(NTMA,-20AY,0,CY,,"PORTAGG","MEANR")&lt;/Q&gt;&lt;R&gt;20&lt;/R&gt;&lt;C&gt;1&lt;/C&gt;&lt;D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xsi:type="xsd:double"&gt;67.9891570247354&lt;/D&gt;&lt;/FQL&gt;&lt;FQL&gt;&lt;Q&gt;GREK^FG_TOTAL_RETURNC(0,-6AM)&lt;/Q&gt;&lt;R&gt;1&lt;/R&gt;&lt;C&gt;1&lt;/C&gt;&lt;D xsi:type="xsd:double"&gt;6.5948367&lt;/D&gt;&lt;/FQL&gt;&lt;FQL&gt;&lt;Q&gt;REFZAREPO-FDS^PROPER_NAME(0,,,"SECURITY","NAME")&lt;/Q&gt;&lt;R&gt;1&lt;/R&gt;&lt;C&gt;1&lt;/C&gt;&lt;D xsi:type="xsd:string"&gt;South Africa Repo Rate&lt;/D&gt;&lt;/FQL&gt;&lt;FQL&gt;&lt;Q&gt;VNM^FG_PRICE_MAVG(0,,,,200)&lt;/Q&gt;&lt;R&gt;1&lt;/R&gt;&lt;C&gt;1&lt;/C&gt;&lt;D xsi:type="xsd:double"&gt;12.712325&lt;/D&gt;&lt;/FQL&gt;&lt;FQL&gt;&lt;Q&gt;VNM^P_PRICE(0)/P_PRICE_LOW_PR(0,,,,,,"PRICE","INTRA","52W")-1&lt;/Q&gt;&lt;R&gt;1&lt;/R&gt;&lt;C&gt;1&lt;/C&gt;&lt;D xsi:type="xsd:double"&gt;0.11288893&lt;/D&gt;&lt;/FQL&gt;&lt;FQL&gt;&lt;Q&gt;SET-BKK^SIZE(FG_CONSTITUENTS)&lt;/Q&gt;&lt;R&gt;1&lt;/R&gt;&lt;C&gt;1&lt;/C&gt;&lt;D xsi:type="xsd:long"&gt;1&lt;/D&gt;&lt;/FQL&gt;&lt;FQL&gt;&lt;Q&gt;EWW^FMA_EVAL_EBIT(LTMA,NOW,NOW,M,"PORTAGG","MEANR")&lt;/Q&gt;&lt;R&gt;1&lt;/R&gt;&lt;C&gt;1&lt;/C&gt;&lt;D xsi:type="xsd:double"&gt;9.9801939595512&lt;/D&gt;&lt;/FQL&gt;&lt;FQL&gt;&lt;Q&gt;EWT^FG_COMPANY_NAME&lt;/Q&gt;&lt;R&gt;1&lt;/R&gt;&lt;C&gt;1&lt;/C&gt;&lt;D xsi:type="xsd:string"&gt;iShares MSCI Taiwan ETF&lt;/D&gt;&lt;/FQL&gt;&lt;FQL&gt;&lt;Q&gt;TIOS-FDS^FG_PRICE_CHANGE(0,-1AM)&lt;/Q&gt;&lt;R&gt;1&lt;/R&gt;&lt;C&gt;1&lt;/C&gt;&lt;D xsi:type="xsd:double"&gt;7.71755345599205&lt;/D&gt;&lt;/FQL&gt;&lt;FQL&gt;&lt;Q&gt;GREK^FG_TOTAL_RETURNC(0,-3AM)&lt;/Q&gt;&lt;R&gt;1&lt;/R&gt;&lt;C&gt;1&lt;/C&gt;&lt;D xsi:type="xsd:double"&gt;3.0880332&lt;/D&gt;&lt;/FQL&gt;&lt;FQL&gt;&lt;Q&gt;TRYAE10Y-FDS^FG_YIELD(0,,,,"YTM")&lt;/Q&gt;&lt;R&gt;1&lt;/R&gt;&lt;C&gt;1&lt;/C&gt;&lt;D xsi:type="xsd:double"&gt;4.326932&lt;/D&gt;&lt;/FQL&gt;&lt;FQL&gt;&lt;Q&gt;CNYA^P_PRICE_RETURNS_PR('52W',2,-10AY,0,AM)&lt;/Q&gt;&lt;R&gt;121&lt;/R&gt;&lt;C&gt;1&lt;/C&gt;&lt;D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xsi:type="xsd:double"&gt;14.10327&lt;/D&gt;&lt;D xsi:type="xsd:double"&gt;15.62407&lt;/D&gt;&lt;D xsi:type="xsd:double"&gt;18.900085&lt;/D&gt;&lt;D xsi:type="xsd:double"&gt;22.192823&lt;/D&gt;&lt;D xsi:type="xsd:double"&gt;20.309973&lt;/D&gt;&lt;D xsi:type="xsd:double"&gt;16.438448&lt;/D&gt;&lt;D xsi:type="xsd:double"&gt;32.354485&lt;/D&gt;&lt;D xsi:type="xsd:double"&gt;32.71549&lt;/D&gt;&lt;D xsi:type="xsd:double"&gt;25.833023&lt;/D&gt;&lt;D xsi:type="xsd:double"&gt;21.882439&lt;/D&gt;&lt;D xsi:type="xsd:double"&gt;18.777609&lt;/D&gt;&lt;D xsi:type="xsd:double"&gt;16.102875&lt;/D&gt;&lt;D xsi:type="xsd:double"&gt;-4.672164&lt;/D&gt;&lt;D xsi:type="xsd:double"&gt;-10.540706&lt;/D&gt;&lt;D xsi:type="xsd:double"&gt;-14.792931&lt;/D&gt;&lt;D xsi:type="xsd:double"&gt;-15.743458&lt;/D&gt;&lt;D xsi:type="xsd:double"&gt;-19.388432&lt;/D&gt;&lt;D xsi:type="xsd:double"&gt;-18.746735&lt;/D&gt;&lt;D xsi:type="xsd:double"&gt;-29.34593&lt;/D&gt;&lt;D xsi:type="xsd:double"&gt;-24.37675&lt;/D&gt;&lt;D xsi:type="xsd:double"&gt;-7.35147&lt;/D&gt;&lt;D xsi:type="xsd:double"&gt;-0.9692371&lt;/D&gt;&lt;D xsi:type="xsd:double"&gt;0.7364869&lt;/D&gt;&lt;D xsi:type="xsd:double"&gt;-9.83808&lt;/D&gt;&lt;D xsi:type="xsd:double"&gt;13.376904&lt;/D&gt;&lt;D xsi:type="xsd:double"&gt;8.428764&lt;/D&gt;&lt;D xsi:type="xsd:double"&gt;12.321245&lt;/D&gt;&lt;D xsi:type="xsd:double"&gt;9.984231&lt;/D&gt;&lt;D xsi:type="xsd:double"&gt;19.697262&lt;/D&gt;&lt;D xsi:type="xsd:double"&gt;15.50845&lt;/D&gt;&lt;D xsi:type="xsd:double"&gt;38.72352&lt;/D&gt;&lt;D xsi:type="xsd:double"&gt;9.506726&lt;/D&gt;&lt;D xsi:type="xsd:double"&gt;8.1749325&lt;/D&gt;&lt;D xsi:type="xsd:double"&gt;-8.395338&lt;/D&gt;&lt;D xsi:type="xsd:double"&gt;-5.4763556&lt;/D&gt;&lt;D xsi:type="xsd:double"&gt;13.1641865&lt;/D&gt;&lt;D xsi:type="xsd:double"&gt;15.21014&lt;/D&gt;&lt;D xsi:type="xsd:double"&gt;38.28721&lt;/D&gt;&lt;D xsi:type="xsd:double"&gt;37.74253&lt;/D&gt;&lt;D xsi:type="xsd:double"&gt;36.096775&lt;/D&gt;&lt;D xsi:type="xsd:double"&gt;33.717335&lt;/D&gt;&lt;D xsi:type="xsd:double"&gt;47.977055&lt;/D&gt;&lt;D xsi:type="xsd:double"&gt;41.521442&lt;/D&gt;&lt;D xsi:type="xsd:double"&gt;70.75418&lt;/D&gt;&lt;D xsi:type="xsd:double"&gt;44.014694&lt;/D&gt;&lt;D xsi:type="xsd:double"&gt;57.189583&lt;/D&gt;&lt;D xsi:type="xsd:double"&gt;54.651676&lt;/D&gt;&lt;D xsi:type="xsd:double"&gt;49.71092&lt;/D&gt;&lt;D xsi:type="xsd:double"&gt;31.9363&lt;/D&gt;&lt;D xsi:type="xsd:double"&gt;15.032661&lt;/D&gt;&lt;D xsi:type="xsd:double"&gt;13.240933&lt;/D&gt;&lt;D xsi:type="xsd:double"&gt;14.198709&lt;/D&gt;&lt;D xsi:type="xsd:double"&gt;12.678909&lt;/D&gt;&lt;D xsi:type="xsd:double"&gt;7.33546&lt;/D&gt;&lt;D xsi:type="xsd:double"&gt;3.389573&lt;/D&gt;&lt;D xsi:type="xsd:double"&gt;-11.333704&lt;/D&gt;&lt;D xsi:type="xsd:double"&gt;-7.838565&lt;/D&gt;&lt;D xsi:type="xsd:double"&gt;-8.765209&lt;/D&gt;&lt;D xsi:type="xsd:double"&gt;-19.749624&lt;/D&gt;&lt;D xsi:type="xsd:double"&gt;-20.827902&lt;/D&gt;&lt;D xsi:type="xsd:double"&gt;-12.8353&lt;/D&gt;&lt;D xsi:type="xsd:double"&gt;-17.858433&lt;/D&gt;&lt;D xsi:type="xsd:double"&gt;-21.350903&lt;/D&gt;&lt;D xsi:type="xsd:double"&gt;-26.227629&lt;/D&gt;&lt;D xsi:type="xsd:double"&gt;-31.55622&lt;/D&gt;&lt;D xsi:type="xsd:double"&gt;-24.680412&lt;/D&gt;&lt;D xsi:type="xsd:double"&gt;-25.749237&lt;/D&gt;&lt;D xsi:type="xsd:double"&gt;-13.743782&lt;/D&gt;&lt;D xsi:type="xsd:double"&gt;-14.691281&lt;/D&gt;&lt;D xsi:type="xsd:double"&gt;-9.706491&lt;/D&gt;&lt;D xsi:type="xsd:double"&gt;-2.1218002&lt;/D&gt;&lt;D xsi:type="xsd:double"&gt;-11.9429&lt;/D&gt;&lt;D xsi:type="xsd:double"&gt;-20.211231&lt;/D&gt;&lt;D xsi:type="xsd:double"&gt;-7.5632277&lt;/D&gt;&lt;D xsi:type="xsd:double"&gt;-11.682093&lt;/D&gt;&lt;D xsi:type="xsd:double"&gt;-7.3294344&lt;/D&gt;&lt;D xsi:type="xsd:double"&gt;-3.0044436&lt;/D&gt;&lt;D xsi:type="xsd:double"&gt;-12.275142&lt;/D&gt;&lt;D xsi:type="xsd:double"&gt;-15.863955&lt;/D&gt;&lt;D xsi:type="xsd:double"&gt;-30.199516&lt;/D&gt;&lt;D xsi:type="xsd:double"&gt;-18.203133&lt;/D&gt;&lt;D xsi:type="xsd:double"&gt;-16.663969&lt;/D&gt;&lt;D xsi:type="xsd:double"&gt;-10.659636&lt;/D&gt;&lt;D xsi:type="xsd:double"&gt;-8.70378&lt;/D&gt;&lt;D xsi:type="xsd:double"&gt;-9.977579&lt;/D&gt;&lt;D xsi:type="xsd:double"&gt;-13.15304&lt;/D&gt;&lt;D xsi:type="xsd:double"&gt;-11.144024&lt;/D&gt;&lt;D xsi:type="xsd:double"&gt;24.272573&lt;/D&gt;&lt;/FQL&gt;&lt;FQL&gt;&lt;Q&gt;EZA^FMA_PE(LTMA,-10AY,0,AM,"PORTAGG","MEANR")&lt;/Q&gt;&lt;R&gt;121&lt;/R&gt;&lt;C&gt;1&lt;/C&gt;&lt;D xsi:type="xsd:double"&gt;16.0881687100127&lt;/D&gt;&lt;D xsi:type="xsd:double"&gt;16.9664686166416&lt;/D&gt;&lt;D xsi:type="xsd:double"&gt;16.458272936114&lt;/D&gt;&lt;D xsi:type="xsd:double"&gt;16.9127637754384&lt;/D&gt;&lt;D xsi:type="xsd:double"&gt;18.4345780034716&lt;/D&gt;&lt;D xsi:type="xsd:double"&gt;18.4458113234778&lt;/D&gt;&lt;D xsi:type="xsd:double"&gt;18.4516734666941&lt;/D&gt;&lt;D xsi:type="xsd:double"&gt;18.5821306975753&lt;/D&gt;&lt;D xsi:type="xsd:double"&gt;17.9613727746719&lt;/D&gt;&lt;D xsi:type="xsd:double"&gt;18.1490850083144&lt;/D&gt;&lt;D xsi:type="xsd:double"&gt;17.6259645017491&lt;/D&gt;&lt;D xsi:type="xsd:double"&gt;17.4096201548978&lt;/D&gt;&lt;D xsi:type="xsd:double"&gt;17.0965782695215&lt;/D&gt;&lt;D xsi:type="xsd:double"&gt;17.8805243995271&lt;/D&gt;&lt;D xsi:type="xsd:double"&gt;16.8787842136593&lt;/D&gt;&lt;D xsi:type="xsd:double"&gt;16.6848328408485&lt;/D&gt;&lt;D xsi:type="xsd:double"&gt;15.5734481202244&lt;/D&gt;&lt;D xsi:type="xsd:double"&gt;16.021794715732&lt;/D&gt;&lt;D xsi:type="xsd:double"&gt;15.9725278736685&lt;/D&gt;&lt;D xsi:type="xsd:double"&gt;15.8372427080557&lt;/D&gt;&lt;D xsi:type="xsd:double"&gt;16.0864522589377&lt;/D&gt;&lt;D xsi:type="xsd:double"&gt;16.0521610413542&lt;/D&gt;&lt;D xsi:type="xsd:double"&gt;16.241406318786&lt;/D&gt;&lt;D xsi:type="xsd:double"&gt;16.5588813408636&lt;/D&gt;&lt;D xsi:type="xsd:double"&gt;16.6061909113305&lt;/D&gt;&lt;D xsi:type="xsd:double"&gt;16.6962360074537&lt;/D&gt;&lt;D xsi:type="xsd:double"&gt;15.8916549012327&lt;/D&gt;&lt;D xsi:type="xsd:double"&gt;17.3125202118194&lt;/D&gt;&lt;D xsi:type="xsd:double"&gt;17.4439318321981&lt;/D&gt;&lt;D xsi:type="xsd:double"&gt;18.4690895188876&lt;/D&gt;&lt;D xsi:type="xsd:double"&gt;18.2743287696081&lt;/D&gt;&lt;D xsi:type="xsd:double"&gt;18.3238877317314&lt;/D&gt;&lt;D xsi:type="xsd:double"&gt;17.95624571326&lt;/D&gt;&lt;D xsi:type="xsd:double"&gt;17.6869230351012&lt;/D&gt;&lt;D xsi:type="xsd:double"&gt;18.0662412217746&lt;/D&gt;&lt;D xsi:type="xsd:double"&gt;18.0271050876085&lt;/D&gt;&lt;D xsi:type="xsd:double"&gt;17.4597226532972&lt;/D&gt;&lt;D xsi:type="xsd:double"&gt;18.3475621755598&lt;/D&gt;&lt;D xsi:type="xsd:double"&gt;18.4749822579134&lt;/D&gt;&lt;D xsi:type="xsd:double"&gt;18.5276385978441&lt;/D&gt;&lt;D xsi:type="xsd:double"&gt;17.9852640280375&lt;/D&gt;&lt;D xsi:type="xsd:double"&gt;18.1034345377524&lt;/D&gt;&lt;D xsi:type="xsd:double"&gt;17.8232727453238&lt;/D&gt;&lt;D xsi:type="xsd:double"&gt;17.6301201250005&lt;/D&gt;&lt;D xsi:type="xsd:double"&gt;17.3124695839988&lt;/D&gt;&lt;D xsi:type="xsd:double"&gt;17.0315475754608&lt;/D&gt;&lt;D xsi:type="xsd:double"&gt;16.6155705322358&lt;/D&gt;&lt;D xsi:type="xsd:double"&gt;16.5181068075408&lt;/D&gt;&lt;D xsi:type="xsd:double"&gt;15.337223212103&lt;/D&gt;&lt;D xsi:type="xsd:double"&gt;14.91713072424&lt;/D&gt;&lt;D xsi:type="xsd:double"&gt;15.1237108174367&lt;/D&gt;&lt;D xsi:type="xsd:double"&gt;14.6419034192506&lt;/D&gt;&lt;D xsi:type="xsd:double"&gt;15.370967438576&lt;/D&gt;&lt;D xsi:type="xsd:double"&gt;15.4110810795795&lt;/D&gt;&lt;D xsi:type="xsd:double"&gt;15.306096742838&lt;/D&gt;&lt;D xsi:type="xsd:double"&gt;15.3901006050413&lt;/D&gt;&lt;D xsi:type="xsd:double"&gt;14.9914780053925&lt;/D&gt;&lt;D xsi:type="xsd:double"&gt;14.8981347010104&lt;/D&gt;&lt;D xsi:type="xsd:double"&gt;14.5221307167601&lt;/D&gt;&lt;D xsi:type="xsd:double"&gt;13.972460950882&lt;/D&gt;&lt;D xsi:type="xsd:double"&gt;13.3116022399293&lt;/D&gt;&lt;D xsi:type="xsd:double"&gt;13.5157240948929&lt;/D&gt;&lt;D xsi:type="xsd:double"&gt;13.7393498089184&lt;/D&gt;&lt;D xsi:type="xsd:double"&gt;14.6927814561332&lt;/D&gt;&lt;D xsi:type="xsd:double"&gt;13.7063070137865&lt;/D&gt;&lt;D xsi:type="xsd:double"&gt;12.64280795298&lt;/D&gt;&lt;D xsi:type="xsd:double"&gt;11.9100272391718&lt;/D&gt;&lt;D xsi:type="xsd:double"&gt;12.4377309654778&lt;/D&gt;&lt;D xsi:type="xsd:double"&gt;12.8224404435856&lt;/D&gt;&lt;D xsi:type="xsd:double"&gt;12.9974859640228&lt;/D&gt;&lt;D xsi:type="xsd:double"&gt;13.3764744239421&lt;/D&gt;&lt;D xsi:type="xsd:double"&gt;13.2026844193988&lt;/D&gt;&lt;D xsi:type="xsd:double"&gt;13.1679593725817&lt;/D&gt;&lt;D xsi:type="xsd:double"&gt;13.0368794134625&lt;/D&gt;&lt;D xsi:type="xsd:double"&gt;13.518528586403&lt;/D&gt;&lt;D xsi:type="xsd:double"&gt;14.0355409323112&lt;/D&gt;&lt;D xsi:type="xsd:double"&gt;13.8585280895579&lt;/D&gt;&lt;D xsi:type="xsd:double"&gt;13.6619689560583&lt;/D&gt;&lt;D xsi:type="xsd:double"&gt;13.3134160404435&lt;/D&gt;&lt;D xsi:type="xsd:double"&gt;12.7494497669307&lt;/D&gt;&lt;D xsi:type="xsd:double"&gt;12.6264776399383&lt;/D&gt;&lt;D xsi:type="xsd:double"&gt;11.9980563647593&lt;/D&gt;&lt;D xsi:type="xsd:double"&gt;11.6386245898051&lt;/D&gt;&lt;D xsi:type="xsd:double"&gt;11.1302337979842&lt;/D&gt;&lt;D xsi:type="xsd:double"&gt;10.8424214259546&lt;/D&gt;&lt;D xsi:type="xsd:double"&gt;10.8681803723819&lt;/D&gt;&lt;D xsi:type="xsd:double"&gt;10.5553260195963&lt;/D&gt;&lt;D xsi:type="xsd:double"&gt;10.4391997759513&lt;/D&gt;&lt;D xsi:type="xsd:double"&gt;10.807706687083&lt;/D&gt;&lt;D xsi:type="xsd:double"&gt;11.2547809566703&lt;/D&gt;&lt;D xsi:type="xsd:double"&gt;11.1012271592651&lt;/D&gt;&lt;D xsi:type="xsd:double"&gt;10.7311496102433&lt;/D&gt;&lt;D xsi:type="xsd:double"&gt;10.5108163188026&lt;/D&gt;&lt;D xsi:type="xsd:double"&gt;10.1410044940954&lt;/D&gt;&lt;D xsi:type="xsd:double"&gt;10.1698993743178&lt;/D&gt;&lt;D xsi:type="xsd:double"&gt;9.95575807069149&lt;/D&gt;&lt;D xsi:type="xsd:double"&gt;9.40705664982708&lt;/D&gt;&lt;D xsi:type="xsd:double"&gt;9.5658315926544&lt;/D&gt;&lt;D xsi:type="xsd:double"&gt;10.1990986787057&lt;/D&gt;&lt;D xsi:type="xsd:double"&gt;10.342199823972&lt;/D&gt;&lt;D xsi:type="xsd:double"&gt;10.8537359432521&lt;/D&gt;&lt;D xsi:type="xsd:double"&gt;10.3062064076585&lt;/D&gt;&lt;D xsi:type="xsd:double"&gt;10.2321220105555&lt;/D&gt;&lt;D xsi:type="xsd:double"&gt;10.1767626250979&lt;/D&gt;&lt;D xsi:type="xsd:double"&gt;9.99804438354169&lt;/D&gt;&lt;D xsi:type="xsd:double"&gt;10.3081153708245&lt;/D&gt;&lt;D xsi:type="xsd:double"&gt;10.55445530721&lt;/D&gt;&lt;D xsi:type="xsd:double"&gt;10.6528409267021&lt;/D&gt;&lt;D xsi:type="xsd:double"&gt;10.2474337202661&lt;/D&gt;&lt;D xsi:type="xsd:double"&gt;10.8590283543061&lt;/D&gt;&lt;D xsi:type="xsd:double"&gt;11.2058870122715&lt;/D&gt;&lt;D xsi:type="xsd:double"&gt;11.3017955831246&lt;/D&gt;&lt;D xsi:type="xsd:double"&gt;11.1929654604071&lt;/D&gt;&lt;D xsi:type="xsd:double"&gt;10.7000156212472&lt;/D&gt;&lt;D xsi:type="xsd:double"&gt;10.6324992104858&lt;/D&gt;&lt;D xsi:type="xsd:double"&gt;10.5982489022977&lt;/D&gt;&lt;D xsi:type="xsd:double"&gt;10.5914142248273&lt;/D&gt;&lt;D xsi:type="xsd:double"&gt;10.7661755308482&lt;/D&gt;&lt;D xsi:type="xsd:double"&gt;10.8997845270464&lt;/D&gt;&lt;D xsi:type="xsd:double"&gt;11.4456734207328&lt;/D&gt;&lt;D xsi:type="xsd:double"&gt;11.9734908790935&lt;/D&gt;&lt;/FQL&gt;&lt;FQL&gt;&lt;Q&gt;ECH^P_PRICE(0)/P_PRICE_HIGH_PR(0,,,,,,"PRICE","INTRA","52W")&lt;/Q&gt;&lt;R&gt;1&lt;/R&gt;&lt;C&gt;1&lt;/C&gt;&lt;D xsi:type="xsd:double"&gt;0.8880953&lt;/D&gt;&lt;/FQL&gt;&lt;FQL&gt;&lt;Q&gt;VNM^FG_FCF_YIELD_NTM(0)&lt;/Q&gt;&lt;R&gt;1&lt;/R&gt;&lt;C&gt;1&lt;/C&gt;&lt;D xsi:type="xsd:double"&gt;2.60382415412595&lt;/D&gt;&lt;/FQL&gt;&lt;FQL&gt;&lt;Q&gt;VNM^FG_PRICE_MAVG(0,,,,30)&lt;/Q&gt;&lt;R&gt;1&lt;/R&gt;&lt;C&gt;1&lt;/C&gt;&lt;D xsi:type="xsd:double"&gt;12.556334&lt;/D&gt;&lt;/FQL&gt;&lt;FQL&gt;&lt;Q&gt;EPHE^FG_COMPANY_NAME&lt;/Q&gt;&lt;R&gt;1&lt;/R&gt;&lt;C&gt;1&lt;/C&gt;&lt;D xsi:type="xsd:string"&gt;iShares MSCI Philippines ETF&lt;/D&gt;&lt;/FQL&gt;&lt;FQL&gt;&lt;Q&gt;TIPSCL10Y-FDS^FG_YIELD(-10AY,0,Y,,"YTM")&lt;/Q&gt;&lt;R&gt;10&lt;/R&gt;&lt;C&gt;1&lt;/C&gt;&lt;D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xsi:type="xsd:string"&gt;@NA&lt;/D&gt;&lt;/FQL&gt;&lt;FQL&gt;&lt;Q&gt;WL-FDS^MAX(FG_PRICE(0,-5AY))&lt;/Q&gt;&lt;R&gt;1&lt;/R&gt;&lt;C&gt;1&lt;/C&gt;&lt;D xsi:type="xsd:double"&gt;763.4&lt;/D&gt;&lt;/FQL&gt;&lt;FQL&gt;&lt;Q&gt;USDPEN^STD(FG_PRICE_CHANGE(0,-3AY,M))&lt;/Q&gt;&lt;R&gt;1&lt;/R&gt;&lt;C&gt;1&lt;/C&gt;&lt;D xsi:type="xsd:double"&gt;2.22805126129193&lt;/D&gt;&lt;/FQL&gt;&lt;FQL&gt;&lt;Q&gt;VNM^FG_PRICE(0)&lt;/Q&gt;&lt;R&gt;1&lt;/R&gt;&lt;C&gt;1&lt;/C&gt;&lt;D xsi:type="xsd:double"&gt;12.52&lt;/D&gt;&lt;/FQL&gt;&lt;FQL&gt;&lt;Q&gt;USDVND^FG_PRICE(0)&lt;/Q&gt;&lt;R&gt;1&lt;/R&gt;&lt;C&gt;1&lt;/C&gt;&lt;D xsi:type="xsd:double"&gt;24748&lt;/D&gt;&lt;/FQL&gt;&lt;FQL&gt;&lt;Q&gt;EWY^P_PRICE(0)/P_PRICE_LOW_PR(0,,,,,,"PRICE","INTRA","52W")-1&lt;/Q&gt;&lt;R&gt;1&lt;/R&gt;&lt;C&gt;1&lt;/C&gt;&lt;D xsi:type="xsd:double"&gt;0.15066981&lt;/D&gt;&lt;/FQL&gt;&lt;FQL&gt;&lt;Q&gt;REFPHRREPO-FDS^(SUBARRAY(NOT_NA(NO_REPEAT_F(FG_YIELD(NOW,-10AY,D))),0,1)-SUBARRAY(NOT_NA(NO_REPEAT_F(FG_YIELD(NOW,-10AY,D))),1,1))*100&lt;/Q&gt;&lt;R&gt;1&lt;/R&gt;&lt;C&gt;1&lt;/C&gt;&lt;D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xsi:type="xsd:double"&gt;-25&lt;/D&gt;&lt;/FQL&gt;&lt;FQL&gt;&lt;Q&gt;EWW^FMA_EVAL_EBITDA(NTMA,0,,,"PORTAGG","MEANR")&lt;/Q&gt;&lt;R&gt;1&lt;/R&gt;&lt;C&gt;1&lt;/C&gt;&lt;D xsi:type="xsd:double"&gt;5.87579078507112&lt;/D&gt;&lt;/FQL&gt;&lt;FQL&gt;&lt;Q&gt;USDMYR^STD(FG_PRICE_CHANGE(0,-1AY,AM))&lt;/Q&gt;&lt;R&gt;1&lt;/R&gt;&lt;C&gt;1&lt;/C&gt;&lt;D xsi:type="xsd:double"&gt;1.92658024869479&lt;/D&gt;&lt;/FQL&gt;&lt;FQL&gt;&lt;Q&gt;EWT^FG_ROE(0)&lt;/Q&gt;&lt;R&gt;1&lt;/R&gt;&lt;C&gt;1&lt;/C&gt;&lt;D xsi:type="xsd:double"&gt;11.0405932612739&lt;/D&gt;&lt;/FQL&gt;&lt;FQL&gt;&lt;Q&gt;USDVND^FG_COMPANY_NAME&lt;/Q&gt;&lt;R&gt;1&lt;/R&gt;&lt;C&gt;1&lt;/C&gt;&lt;D xsi:type="xsd:string"&gt;Vietnam Dong per U.S. Dollar&lt;/D&gt;&lt;/FQL&gt;&lt;FQL&gt;&lt;Q&gt;ECH^JULIAN(P_PRICE_RETURNS_PR('52W',2,-10AY,0,AM).DATES)&lt;/Q&gt;&lt;R&gt;121&lt;/R&gt;&lt;C&gt;1&lt;/C&gt;&lt;D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xsi:type="xsd:long"&gt;45568&lt;/D&gt;&lt;/FQL&gt;&lt;FQL&gt;&lt;Q&gt;VNM^FG_TOTAL_RETURNC(0,-6AM)&lt;/Q&gt;&lt;R&gt;1&lt;/R&gt;&lt;C&gt;1&lt;/C&gt;&lt;D xsi:type="xsd:double"&gt;-7.6696157&lt;/D&gt;&lt;/FQL&gt;&lt;FQL&gt;&lt;Q&gt;EWY^P_PRICE(0)/P_PRICE_HIGH_PR(0,,,,,,"PRICE","INTRA","52W")&lt;/Q&gt;&lt;R&gt;1&lt;/R&gt;&lt;C&gt;1&lt;/C&gt;&lt;D xsi:type="xsd:double"&gt;0.90196365&lt;/D&gt;&lt;/FQL&gt;&lt;FQL&gt;&lt;Q&gt;ECH^FG_TOTAL_RETURNC(0,-6AM)&lt;/Q&gt;&lt;R&gt;1&lt;/R&gt;&lt;C&gt;1&lt;/C&gt;&lt;D xsi:type="xsd:double"&gt;-0.95269084&lt;/D&gt;&lt;/FQL&gt;&lt;FQL&gt;&lt;Q&gt;VNM^FMA_DIV_YLD(NTMA,NOW,NOW,M,"PORTAGG","MEANR")&lt;/Q&gt;&lt;R&gt;1&lt;/R&gt;&lt;C&gt;1&lt;/C&gt;&lt;D xsi:type="xsd:double"&gt;2.00279736465386&lt;/D&gt;&lt;/FQL&gt;&lt;FQL&gt;&lt;Q&gt;WL-FDS^FG_PRICE_CHANGE(0,-1AM)&lt;/Q&gt;&lt;R&gt;1&lt;/R&gt;&lt;C&gt;1&lt;/C&gt;&lt;D xsi:type="xsd:double"&gt;7.78885197489849&lt;/D&gt;&lt;/FQL&gt;&lt;FQL&gt;&lt;Q&gt;EWY^PERCENT_CHANGE(FMA_EPS(+1,0,,,,"PORTAGG","MEAN"),FMA_EPS(+1,-3AM,,,,"PORTAGG","MEAN"))&lt;/Q&gt;&lt;R&gt;1&lt;/R&gt;&lt;C&gt;1&lt;/C&gt;&lt;D xsi:type="xsd:double"&gt;7.36880447402747&lt;/D&gt;&lt;/FQL&gt;&lt;FQL&gt;&lt;Q&gt;INDA^FMA_COS_DOWN("EPS","1M",+1,NOW,,,"PORTAGG","MEANR")&lt;/Q&gt;&lt;R&gt;1&lt;/R&gt;&lt;C&gt;1&lt;/C&gt;&lt;D xsi:type="xsd:double"&gt;46&lt;/D&gt;&lt;/FQL&gt;&lt;FQL&gt;&lt;Q&gt;EIDO^FG_COMPANY_NAME&lt;/Q&gt;&lt;R&gt;1&lt;/R&gt;&lt;C&gt;1&lt;/C&gt;&lt;D xsi:type="xsd:string"&gt;iShares MSCI Indonesia ETF&lt;/D&gt;&lt;/FQL&gt;&lt;FQL&gt;&lt;Q&gt;DUMMY^ECON_DATE(45447,,, 'MM/YYYY')&lt;/Q&gt;&lt;R&gt;1&lt;/R&gt;&lt;C&gt;1&lt;/C&gt;&lt;D xsi:type="xsd:string"&gt;06/2024&lt;/D&gt;&lt;/FQL&gt;&lt;FQL&gt;&lt;Q&gt;DUMMY^ECON_DATE(45539,,, 'MM/YYYY')&lt;/Q&gt;&lt;R&gt;1&lt;/R&gt;&lt;C&gt;1&lt;/C&gt;&lt;D xsi:type="xsd:string"&gt;09/2024&lt;/D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IN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xsi:type="xsd:double"&gt;51.999874&lt;/D&gt;&lt;/FQL&gt;&lt;FQL&gt;&lt;Q&gt;DUMMY^ECON_EXPR_DATA('FDS_ECON[NTCPMIMFGSA@CN]',09/2024,,Q)&lt;/Q&gt;&lt;R&gt;1&lt;/R&gt;&lt;C&gt;1&lt;/C&gt;&lt;D xsi:type="xsd:double"&gt;49.840874&lt;/D&gt;&lt;/FQL&gt;&lt;FQL&gt;&lt;Q&gt;DUMMY^ECON_EXPR_DATA('FDS_ECON[NTCPMIMFGSA@CN]',06/2024,,Q)&lt;/Q&gt;&lt;R&gt;1&lt;/R&gt;&lt;C&gt;1&lt;/C&gt;&lt;D xsi:type="xsd:double"&gt;51.64454&lt;/D&gt;&lt;/FQL&gt;&lt;FQL&gt;&lt;Q&gt;DUMMY^ECON_EXPR_DATA('FDS_ECON[NTCPMIMFGSA@CL]',09/2024,,Q)&lt;/Q&gt;&lt;R&gt;0&lt;/R&gt;&lt;C&gt;0&lt;/C&gt;&lt;/FQL&gt;&lt;FQL&gt;&lt;Q&gt;DUMMY^ECON_EXPR_DATA('FDS_ECON[NTCPMIMFGSA@CL]',06/2024,,Q)&lt;/Q&gt;&lt;R&gt;0&lt;/R&gt;&lt;C&gt;0&lt;/C&gt;&lt;/FQL&gt;&lt;FQL&gt;&lt;Q&gt;DUMMY^ECON_EXPR_DATA('FDS_ECON[NTCPMIMFGSA@ID]',09/2024,,Q)&lt;/Q&gt;&lt;R&gt;1&lt;/R&gt;&lt;C&gt;1&lt;/C&gt;&lt;D xsi:type="xsd:double"&gt;49.1036&lt;/D&gt;&lt;/FQL&gt;&lt;FQL&gt;&lt;Q&gt;DUMMY^ECON_EXPR_DATA('FDS_ECON[NTCPMIMFGSA@ID]',06/2024,,Q)&lt;/Q&gt;&lt;R&gt;1&lt;/R&gt;&lt;C&gt;1&lt;/C&gt;&lt;D xsi:type="xsd:double"&gt;51.87755&lt;/D&gt;&lt;/FQL&gt;&lt;FQL&gt;&lt;Q&gt;DUMMY^ECON_EXPR_DATA('FDS_ECON[NTCPMIPHMANHE]',09/2024,,Q)&lt;/Q&gt;&lt;R&gt;1&lt;/R&gt;&lt;C&gt;1&lt;/C&gt;&lt;D xsi:type="xsd:double"&gt;52.022453&lt;/D&gt;&lt;/FQL&gt;&lt;FQL&gt;&lt;Q&gt;DUMMY^ECON_EXPR_DATA('FDS_ECON[NTCPMIPHMANHE]',06/2024,,Q)&lt;/Q&gt;&lt;R&gt;1&lt;/R&gt;&lt;C&gt;1&lt;/C&gt;&lt;D xsi:type="xsd:double"&gt;51.78043&lt;/D&gt;&lt;/FQL&gt;&lt;FQL&gt;&lt;Q&gt;DUMMY^ECON_EXPR_DATA('FDS_ECON[NTCPMIMFGSA@PL]',09/2024,,Q)&lt;/Q&gt;&lt;R&gt;1&lt;/R&gt;&lt;C&gt;1&lt;/C&gt;&lt;D xsi:type="xsd:double"&gt;47.9283&lt;/D&gt;&lt;/FQL&gt;&lt;FQL&gt;&lt;Q&gt;DUMMY^ECON_EXPR_DATA('FDS_ECON[NTCPMIMFGSA@PL]',06/2024,,Q)&lt;/Q&gt;&lt;R&gt;1&lt;/R&gt;&lt;C&gt;1&lt;/C&gt;&lt;D xsi:type="xsd:double"&gt;45.313137&lt;/D&gt;&lt;/FQL&gt;&lt;FQL&gt;&lt;Q&gt;DUMMY^ECON_EXPR_DATA('FDS_ECON[NTCPMIMFGSA@PE]',09/2024,,Q)&lt;/Q&gt;&lt;R&gt;0&lt;/R&gt;&lt;C&gt;0&lt;/C&gt;&lt;/FQL&gt;&lt;FQL&gt;&lt;Q&gt;DUMMY^ECON_EXPR_DATA('FDS_ECON[NTCPMIMFGSA@PE]',06/2024,,Q)&lt;/Q&gt;&lt;R&gt;0&lt;/R&gt;&lt;C&gt;0&lt;/C&gt;&lt;/FQL&gt;&lt;FQL&gt;&lt;Q&gt;DUMMY^ECON_EXPR_DATA('FDS_ECON[PMIMYMANHE]',09/2024,,Q)&lt;/Q&gt;&lt;R&gt;1&lt;/R&gt;&lt;C&gt;1&lt;/C&gt;&lt;D xsi:type="xsd:double"&gt;49.64469&lt;/D&gt;&lt;/FQL&gt;&lt;FQL&gt;&lt;Q&gt;DUMMY^ECON_EXPR_DATA('FDS_ECON[PMIMYMANHE]',06/2024,,Q)&lt;/Q&gt;&lt;R&gt;1&lt;/R&gt;&lt;C&gt;1&lt;/C&gt;&lt;D xsi:type="xsd:double"&gt;49.6697&lt;/D&gt;&lt;/FQL&gt;&lt;FQL&gt;&lt;Q&gt;DUMMY^ECON_EXPR_DATA('FDS_ECON[NTCPMIMFGSA@TW]',09/2024,,Q)&lt;/Q&gt;&lt;R&gt;1&lt;/R&gt;&lt;C&gt;1&lt;/C&gt;&lt;D xsi:type="xsd:double"&gt;51.745625&lt;/D&gt;&lt;/FQL&gt;&lt;FQL&gt;&lt;Q&gt;DUMMY^ECON_EXPR_DATA('FDS_ECON[NTCPMIMFGSA@TW]',06/2024,,Q)&lt;/Q&gt;&lt;R&gt;1&lt;/R&gt;&lt;C&gt;1&lt;/C&gt;&lt;D xsi:type="xsd:double"&gt;51.407047&lt;/D&gt;&lt;/FQL&gt;&lt;FQL&gt;&lt;Q&gt;DUMMY^ECON_EXPR_DATA('FDS_ECON[NTCPMIMFGSA@MX]',09/2024,,Q)&lt;/Q&gt;&lt;R&gt;1&lt;/R&gt;&lt;C&gt;1&lt;/C&gt;&lt;D xsi:type="xsd:double"&gt;48.471558&lt;/D&gt;&lt;/FQL&gt;&lt;FQL&gt;&lt;Q&gt;DUMMY^ECON_EXPR_DATA('FDS_ECON[NTCPMIMFGSA@MX]',06/2024,,Q)&lt;/Q&gt;&lt;R&gt;1&lt;/R&gt;&lt;C&gt;1&lt;/C&gt;&lt;D xsi:type="xsd:double"&gt;51.090343&lt;/D&gt;&lt;/FQL&gt;&lt;FQL&gt;&lt;Q&gt;DUMMY^ECON_EXPR_DATA('FDS_ECON[NTCPMIMFGSA@KR]',09/2024,,Q)&lt;/Q&gt;&lt;R&gt;1&lt;/R&gt;&lt;C&gt;1&lt;/C&gt;&lt;D xsi:type="xsd:double"&gt;50.546005&lt;/D&gt;&lt;/FQL&gt;&lt;FQL&gt;&lt;Q&gt;DUMMY^ECON_EXPR_DATA('FDS_ECON[NTCPMIMFGSA@KR]',06/2024,,Q)&lt;/Q&gt;&lt;R&gt;1&lt;/R&gt;&lt;C&gt;1&lt;/C&gt;&lt;D xsi:type="xsd:double"&gt;51.02443&lt;/D&gt;&lt;/FQL&gt;&lt;FQL&gt;&lt;Q&gt;DUMMY^ECON_EXPR_DATA('FDS_ECON[NTCPMIMFGSA@BR]',09/2024,,Q)&lt;/Q&gt;&lt;R&gt;1&lt;/R&gt;&lt;C&gt;1&lt;/C&gt;&lt;D xsi:type="xsd:double"&gt;52.54214&lt;/D&gt;&lt;/FQL&gt;&lt;FQL&gt;&lt;Q&gt;DUMMY^ECON_EXPR_DATA('FDS_ECON[NTCPMIMFGSA@BR]',06/2024,,Q)&lt;/Q&gt;&lt;R&gt;1&lt;/R&gt;&lt;C&gt;1&lt;/C&gt;&lt;D xsi:type="xsd:double"&gt;53.488384&lt;/D&gt;&lt;/FQL&gt;&lt;FQL&gt;&lt;Q&gt;DUMMY^ECON_EXPR_DATA('FDS_ECON[PMIMFGSA@ZA]',09/2024,,Q)&lt;/Q&gt;&lt;R&gt;1&lt;/R&gt;&lt;C&gt;1&lt;/C&gt;&lt;D xsi:type="xsd:double"&gt;50.251415&lt;/D&gt;&lt;/FQL&gt;&lt;FQL&gt;&lt;Q&gt;DUMMY^ECON_EXPR_DATA('FDS_ECON[PMIMFGSA@ZA]',06/2024,,Q)&lt;/Q&gt;&lt;R&gt;1&lt;/R&gt;&lt;C&gt;1&lt;/C&gt;&lt;D xsi:type="xsd:double"&gt;49.992886&lt;/D&gt;&lt;/FQL&gt;&lt;FQL&gt;&lt;Q&gt;DUMMY^ECON_EXPR_DATA('FDS_ECON[NTCPMIMFGSA@GR]',09/2024,,Q)&lt;/Q&gt;&lt;R&gt;1&lt;/R&gt;&lt;C&gt;1&lt;/C&gt;&lt;D xsi:type="xsd:double"&gt;52.121853&lt;/D&gt;&lt;/FQL&gt;&lt;FQL&gt;&lt;Q&gt;DUMMY^ECON_EXPR_DATA('FDS_ECON[NTCPMIMFGSA@GR]',06/2024,,Q)&lt;/Q&gt;&lt;R&gt;1&lt;/R&gt;&lt;C&gt;1&lt;/C&gt;&lt;D xsi:type="xsd:double"&gt;54.69078&lt;/D&gt;&lt;/FQL&gt;&lt;FQL&gt;&lt;Q&gt;DUMMY^ECON_EXPR_DATA('FDS_ECON[NTCPMIMFGSA@IN]',09/2024,,Q)&lt;/Q&gt;&lt;R&gt;1&lt;/R&gt;&lt;C&gt;1&lt;/C&gt;&lt;D xsi:type="xsd:double"&gt;57.364445&lt;/D&gt;&lt;/FQL&gt;&lt;FQL&gt;&lt;Q&gt;DUMMY^ECON_EXPR_DATA('FDS_ECON[NTCPMIMFGSA@IN]',06/2024,,Q)&lt;/Q&gt;&lt;R&gt;1&lt;/R&gt;&lt;C&gt;1&lt;/C&gt;&lt;D xsi:type="xsd:double"&gt;58.243446&lt;/D&gt;&lt;/FQL&gt;&lt;FQL&gt;&lt;Q&gt;DUMMY^ECON_EXPR_DATA('FDS_ECON[PMIQAWHEHE]',09/2024,,Q)&lt;/Q&gt;&lt;R&gt;0&lt;/R&gt;&lt;C&gt;0&lt;/C&gt;&lt;/FQL&gt;&lt;FQL&gt;&lt;Q&gt;DUMMY^ECON_EXPR_DATA('FDS_ECON[PMIQAWHEHE]',06/2024,,Q)&lt;/Q&gt;&lt;R&gt;1&lt;/R&gt;&lt;C&gt;1&lt;/C&gt;&lt;D xsi:type="xsd:double"&gt;53.838383&lt;/D&gt;&lt;/FQL&gt;&lt;FQL&gt;&lt;Q&gt;DUMMY^ECON_EXPR_DATA('FDS_ECON[NTCPMITHMANHE]',09/2024,,Q)&lt;/Q&gt;&lt;R&gt;1&lt;/R&gt;&lt;C&gt;1&lt;/C&gt;&lt;D xsi:type="xsd:double"&gt;51.742794&lt;/D&gt;&lt;/FQL&gt;&lt;FQL&gt;&lt;Q&gt;DUMMY^ECON_EXPR_DATA('FDS_ECON[NTCPMITHMANHE]',06/2024,,Q)&lt;/Q&gt;&lt;R&gt;1&lt;/R&gt;&lt;C&gt;1&lt;/C&gt;&lt;D xsi:type="xsd:double"&gt;50.221676&lt;/D&gt;&lt;/FQL&gt;&lt;FQL&gt;&lt;Q&gt;DUMMY^ECON_EXPR_DATA('FDS_ECON[NTCPMIMFGSA@TR]',09/2024,,Q)&lt;/Q&gt;&lt;R&gt;1&lt;/R&gt;&lt;C&gt;1&lt;/C&gt;&lt;D xsi:type="xsd:double"&gt;46.43233&lt;/D&gt;&lt;/FQL&gt;&lt;FQL&gt;&lt;Q&gt;DUMMY^ECON_EXPR_DATA('FDS_ECON[NTCPMIMFGSA@TR]',06/2024,,Q)&lt;/Q&gt;&lt;R&gt;1&lt;/R&gt;&lt;C&gt;1&lt;/C&gt;&lt;D xsi:type="xsd:double"&gt;48.55242&lt;/D&gt;&lt;/FQL&gt;&lt;FQL&gt;&lt;Q&gt;DUMMY^ECON_EXPR_DATA('FDS_ECON[NTCPMIMFGSA@AE]',09/2024,,Q)&lt;/Q&gt;&lt;R&gt;0&lt;/R&gt;&lt;C&gt;0&lt;/C&gt;&lt;/FQL&gt;&lt;FQL&gt;&lt;Q&gt;DUMMY^ECON_EXPR_DATA('FDS_ECON[NTCPMIMFGSA@AE]',06/2024,,Q)&lt;/Q&gt;&lt;R&gt;0&lt;/R&gt;&lt;C&gt;0&lt;/C&gt;&lt;/FQL&gt;&lt;FQL&gt;&lt;Q&gt;DUMMY^ECON_EXPR_DATA('FDS_ECON[NTCPMIMFGSA@VN]',09/2024,,Q)&lt;/Q&gt;&lt;R&gt;1&lt;/R&gt;&lt;C&gt;1&lt;/C&gt;&lt;D xsi:type="xsd:double"&gt;51.490894&lt;/D&gt;&lt;/FQL&gt;&lt;FQL&gt;&lt;Q&gt;DUMMY^ECON_EXPR_DATA('FDS_ECON[NTCPMIMFGSA@VN]',06/2024,,Q)&lt;/Q&gt;&lt;R&gt;1&lt;/R&gt;&lt;C&gt;1&lt;/C&gt;&lt;D xsi:type="xsd:double"&gt;51.776978&lt;/D&gt;&lt;/FQL&gt;&lt;FQL&gt;&lt;Q&gt;DUMMY^ECON_EXPR_DATA('FDS_ECON[NTCPMIINDEXSA@SA]',09/2024,,Q)&lt;/Q&gt;&lt;R&gt;1&lt;/R&gt;&lt;C&gt;1&lt;/C&gt;&lt;D xsi:type="xsd:double"&gt;55.200653&lt;/D&gt;&lt;/FQL&gt;&lt;FQL&gt;&lt;Q&gt;DUMMY^ECON_EXPR_DATA('FDS_ECON[NTCPMIINDEXSA@SA]',06/2024,,Q)&lt;/Q&gt;&lt;R&gt;1&lt;/R&gt;&lt;C&gt;1&lt;/C&gt;&lt;D xsi:type="xsd:double"&gt;56.14742&lt;/D&gt;&lt;/FQL&gt;&lt;FQL&gt;&lt;Q&gt;CC_QA^IMF_IFS_RCPI_Q(-2AM)&lt;/Q&gt;&lt;R&gt;0&lt;/R&gt;&lt;C&gt;0&lt;/C&gt;&lt;/FQL&gt;&lt;FQL&gt;&lt;Q&gt;CC_TH^IMF_IFS_RCPI_Q(-2AM)&lt;/Q&gt;&lt;R&gt;0&lt;/R&gt;&lt;C&gt;0&lt;/C&gt;&lt;/FQL&gt;&lt;FQL&gt;&lt;Q&gt;CC_AE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IN^IMF_IFS_RCPI_Q(-2AM)&lt;/Q&gt;&lt;R&gt;0&lt;/R&gt;&lt;C&gt;0&lt;/C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PE^IMF_IFS_RCPI_Q(-3AM)&lt;/Q&gt;&lt;R&gt;0&lt;/R&gt;&lt;C&gt;0&lt;/C&gt;&lt;/FQL&gt;&lt;FQL&gt;&lt;Q&gt;CC_MY^IMF_IFS_RCPI_Q(-3AM)&lt;/Q&gt;&lt;R&gt;0&lt;/R&gt;&lt;C&gt;0&lt;/C&gt;&lt;/FQL&gt;&lt;FQL&gt;&lt;Q&gt;CC_TW^IMF_IFS_RCPI_Q(-3AM)&lt;/Q&gt;&lt;R&gt;0&lt;/R&gt;&lt;C&gt;0&lt;/C&gt;&lt;/FQL&gt;&lt;FQL&gt;&lt;Q&gt;CC_IN^IMF_IFS_RCPI_Q(-3AM)&lt;/Q&gt;&lt;R&gt;0&lt;/R&gt;&lt;C&gt;0&lt;/C&gt;&lt;/FQL&gt;&lt;FQL&gt;&lt;Q&gt;CC_CL^IMF_IFS_RCPI_Q(-3AM)&lt;/Q&gt;&lt;R&gt;0&lt;/R&gt;&lt;C&gt;0&lt;/C&gt;&lt;/FQL&gt;&lt;FQL&gt;&lt;Q&gt;CC_ID^IMF_IFS_RCPI_Q(-3AM)&lt;/Q&gt;&lt;R&gt;0&lt;/R&gt;&lt;C&gt;0&lt;/C&gt;&lt;/FQL&gt;&lt;FQL&gt;&lt;Q&gt;CC_PH^IMF_IFS_RCPI_Q(-3AM)&lt;/Q&gt;&lt;R&gt;0&lt;/R&gt;&lt;C&gt;0&lt;/C&gt;&lt;/FQL&gt;&lt;FQL&gt;&lt;Q&gt;CC_AE^IMF_IFS_RCPI_Q(-3AM)&lt;/Q&gt;&lt;R&gt;0&lt;/R&gt;&lt;C&gt;0&lt;/C&gt;&lt;/FQL&gt;&lt;FQL&gt;&lt;Q&gt;CC_QA^IMF_IFS_RCPI_Q(-3AM)&lt;/Q&gt;&lt;R&gt;0&lt;/R&gt;&lt;C&gt;0&lt;/C&gt;&lt;/FQL&gt;&lt;FQL&gt;&lt;Q&gt;CC_TH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<sst xmlns="http://schemas.openxmlformats.org/spreadsheetml/2006/main" count="2612" uniqueCount="922">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</sst>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0.52380952380952384</v>
      </c>
    </row>
    <row r="7" spans="3:4" x14ac:dyDescent="0.35">
      <c r="C7" s="59" t="s">
        <v>910</v>
      </c>
      <c r="D7" s="60">
        <f>Timing!M30</f>
        <v>0.66666666666666663</v>
      </c>
    </row>
    <row r="8" spans="3:4" ht="15" thickBot="1" x14ac:dyDescent="0.4">
      <c r="C8" s="12" t="s">
        <v>911</v>
      </c>
      <c r="D8" s="62">
        <f>Timing!N30</f>
        <v>0.61904761904761907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P4" sqref="P4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63.6</v>
      </c>
      <c r="E7" s="128">
        <f>VLOOKUP(B7,'Quality - 2'!$B$2:$S$22,18,FALSE)</f>
        <v>9</v>
      </c>
      <c r="F7" s="128">
        <f>VLOOKUP(B7,Safety!$B$4:$R$24,17,FALSE)</f>
        <v>50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33.300000000000004</v>
      </c>
      <c r="I7" s="171">
        <f>VLOOKUP(B7,'LIQIDITY 2'!$A$3:$X$23,24,FALSE)</f>
        <v>4.5</v>
      </c>
      <c r="J7" s="126">
        <f ca="1">VLOOKUP(B7,'Momnetum ranking'!A:AJ,36,FALSE)</f>
        <v>31.8</v>
      </c>
      <c r="K7" s="173">
        <f>VLOOKUP(B7,'Momnetum ranking'!$A$3:$H$23,8,FALSE)</f>
        <v>0.32727272727272727</v>
      </c>
      <c r="L7" s="127">
        <f>VLOOKUP(B7,'Currency- 2'!$A$3:$U$23,21,FALSE)</f>
        <v>9</v>
      </c>
      <c r="M7" s="136">
        <f t="shared" ref="M7:M26" ca="1" si="1">D7*$D$2 + E7*$E$2 + F7*$F$2 + I7*$I$2 + J7*$J$2 + L7*$L$2</f>
        <v>26.778773999999999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72.7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31.766666666666673</v>
      </c>
      <c r="H8" s="134" cm="1">
        <f t="array" ref="H8">_xlfn.PERCENTRANK.EXC(_xlfn._xlws.FILTER($G$7:G$26, ISNUMBER($G$7:G$26)),G8)*100</f>
        <v>19</v>
      </c>
      <c r="I8" s="171">
        <f>VLOOKUP(B8,'LIQIDITY 2'!$A$3:$X$23,24,FALSE)</f>
        <v>54.500000000000007</v>
      </c>
      <c r="J8" s="126">
        <f ca="1">VLOOKUP(B8,'Momnetum ranking'!A:AJ,36,FALSE)</f>
        <v>22.7</v>
      </c>
      <c r="K8" s="173">
        <f>VLOOKUP(B8,'Momnetum ranking'!$A$3:$H$23,8,FALSE)</f>
        <v>0.35294117647058826</v>
      </c>
      <c r="L8" s="127">
        <f>VLOOKUP(B8,'Currency- 2'!$A$3:$U$23,21,FALSE)</f>
        <v>22.7</v>
      </c>
      <c r="M8" s="136">
        <f t="shared" ca="1" si="1"/>
        <v>31.779047000000002</v>
      </c>
      <c r="N8" s="127" cm="1">
        <f t="array" aca="1" ref="N8" ca="1">_xlfn.PERCENTRANK.EXC(_xlfn._xlws.FILTER($M$7:M$26, ISNUMBER($M$7:M$26)),M8)*100</f>
        <v>19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68.100000000000009</v>
      </c>
      <c r="E9" s="128">
        <f>VLOOKUP(B9,'Quality - 2'!$B$2:$S$22,18,FALSE)</f>
        <v>72.7</v>
      </c>
      <c r="F9" s="128">
        <f>VLOOKUP(B9,Safety!$B$4:$R$24,17,FALSE)</f>
        <v>59</v>
      </c>
      <c r="G9" s="134">
        <f t="shared" si="0"/>
        <v>66.600000000000009</v>
      </c>
      <c r="H9" s="134" cm="1">
        <f t="array" ref="H9">_xlfn.PERCENTRANK.EXC(_xlfn._xlws.FILTER($G$7:G$26, ISNUMBER($G$7:G$26)),G9)*100</f>
        <v>95.199999999999989</v>
      </c>
      <c r="I9" s="171">
        <f>VLOOKUP(B9,'LIQIDITY 2'!$A$3:$X$23,24,FALSE)</f>
        <v>22.7</v>
      </c>
      <c r="J9" s="126">
        <f ca="1">VLOOKUP(B9,'Momnetum ranking'!A:AJ,36,FALSE)</f>
        <v>18.099999999999998</v>
      </c>
      <c r="K9" s="173">
        <f>VLOOKUP(B9,'Momnetum ranking'!$A$3:$H$23,8,FALSE)</f>
        <v>0.32673267326732675</v>
      </c>
      <c r="L9" s="127">
        <f>VLOOKUP(B9,'Currency- 2'!$A$3:$U$23,21,FALSE)</f>
        <v>68.100000000000009</v>
      </c>
      <c r="M9" s="136">
        <f t="shared" ca="1" si="1"/>
        <v>38.568002</v>
      </c>
      <c r="N9" s="127" cm="1">
        <f t="array" aca="1" ref="N9" ca="1">_xlfn.PERCENTRANK.EXC(_xlfn._xlws.FILTER($M$7:M$26, ISNUMBER($M$7:M$26)),M9)*100</f>
        <v>28.499999999999996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13.600000000000001</v>
      </c>
      <c r="E10" s="128">
        <f>VLOOKUP(B10,'Quality - 2'!$B$2:$S$22,18,FALSE)</f>
        <v>90.9</v>
      </c>
      <c r="F10" s="128">
        <f>VLOOKUP(B10,Safety!$B$4:$R$24,17,FALSE)</f>
        <v>50</v>
      </c>
      <c r="G10" s="134">
        <f t="shared" si="0"/>
        <v>51.500000000000007</v>
      </c>
      <c r="H10" s="134" cm="1">
        <f t="array" ref="H10">_xlfn.PERCENTRANK.EXC(_xlfn._xlws.FILTER($G$7:G$26, ISNUMBER($G$7:G$26)),G10)*100</f>
        <v>57.099999999999994</v>
      </c>
      <c r="I10" s="171">
        <f>VLOOKUP(B10,'LIQIDITY 2'!$A$3:$X$23,24,FALSE)</f>
        <v>4.5</v>
      </c>
      <c r="J10" s="126">
        <f ca="1">VLOOKUP(B10,'Momnetum ranking'!A:AJ,36,FALSE)</f>
        <v>40.9</v>
      </c>
      <c r="K10" s="173">
        <f>VLOOKUP(B10,'Momnetum ranking'!$A$3:$H$23,8,FALSE)</f>
        <v>0.4157303370786517</v>
      </c>
      <c r="L10" s="127">
        <f>VLOOKUP(B10,'Currency- 2'!$A$3:$U$23,21,FALSE)</f>
        <v>86.3</v>
      </c>
      <c r="M10" s="136">
        <f t="shared" ca="1" si="1"/>
        <v>41.338455000000003</v>
      </c>
      <c r="N10" s="127" cm="1">
        <f t="array" aca="1" ref="N10" ca="1">_xlfn.PERCENTRANK.EXC(_xlfn._xlws.FILTER($M$7:M$26, ISNUMBER($M$7:M$26)),M10)*100</f>
        <v>42.8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72.7</v>
      </c>
      <c r="G11" s="134">
        <f t="shared" si="0"/>
        <v>51.466666666666676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22.7</v>
      </c>
      <c r="J11" s="126">
        <f ca="1">VLOOKUP(B11,'Momnetum ranking'!A:AJ,36,FALSE)</f>
        <v>63.6</v>
      </c>
      <c r="K11" s="173">
        <f>VLOOKUP(B11,'Momnetum ranking'!$A$3:$H$23,8,FALSE)</f>
        <v>0.30263157894736842</v>
      </c>
      <c r="L11" s="127">
        <f>VLOOKUP(B11,'Currency- 2'!$A$3:$U$23,21,FALSE)</f>
        <v>31.8</v>
      </c>
      <c r="M11" s="136">
        <f t="shared" ca="1" si="1"/>
        <v>48.598456000000006</v>
      </c>
      <c r="N11" s="127" cm="1">
        <f t="array" aca="1" ref="N11" ca="1">_xlfn.PERCENTRANK.EXC(_xlfn._xlws.FILTER($M$7:M$26, ISNUMBER($M$7:M$26)),M11)*100</f>
        <v>57.099999999999994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18.099999999999998</v>
      </c>
      <c r="F12" s="128">
        <f>VLOOKUP(B12,Safety!$B$4:$R$24,17,FALSE)</f>
        <v>86.3</v>
      </c>
      <c r="G12" s="134">
        <f t="shared" si="0"/>
        <v>65.100000000000009</v>
      </c>
      <c r="H12" s="134" cm="1">
        <f t="array" ref="H12">_xlfn.PERCENTRANK.EXC(_xlfn._xlws.FILTER($G$7:G$26, ISNUMBER($G$7:G$26)),G12)*100</f>
        <v>85.7</v>
      </c>
      <c r="I12" s="171">
        <f>VLOOKUP(B12,'LIQIDITY 2'!$A$3:$X$23,24,FALSE)</f>
        <v>54.500000000000007</v>
      </c>
      <c r="J12" s="126">
        <f ca="1">VLOOKUP(B12,'Momnetum ranking'!A:AJ,36,FALSE)</f>
        <v>45.4</v>
      </c>
      <c r="K12" s="173">
        <f>VLOOKUP(B12,'Momnetum ranking'!$A$3:$H$23,8,FALSE)</f>
        <v>0.13043478260869565</v>
      </c>
      <c r="L12" s="127">
        <f>VLOOKUP(B12,'Currency- 2'!$A$3:$U$23,21,FALSE)</f>
        <v>59</v>
      </c>
      <c r="M12" s="136">
        <f t="shared" ca="1" si="1"/>
        <v>54.488047000000002</v>
      </c>
      <c r="N12" s="127" cm="1">
        <f t="array" aca="1" ref="N12" ca="1">_xlfn.PERCENTRANK.EXC(_xlfn._xlws.FILTER($M$7:M$26, ISNUMBER($M$7:M$26)),M12)*100</f>
        <v>66.600000000000009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31.8</v>
      </c>
      <c r="G13" s="134">
        <f t="shared" si="0"/>
        <v>65.100000000000009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45.4</v>
      </c>
      <c r="J13" s="126">
        <f ca="1">VLOOKUP(B13,'Momnetum ranking'!A:AJ,36,FALSE)</f>
        <v>90.9</v>
      </c>
      <c r="K13" s="173">
        <f>VLOOKUP(B13,'Momnetum ranking'!$A$3:$H$23,8,FALSE)</f>
        <v>0.28691275167785235</v>
      </c>
      <c r="L13" s="127">
        <f>VLOOKUP(B13,'Currency- 2'!$A$3:$U$23,21,FALSE)</f>
        <v>77.2</v>
      </c>
      <c r="M13" s="136">
        <f t="shared" ca="1" si="1"/>
        <v>72.688047000000012</v>
      </c>
      <c r="N13" s="127" cm="1">
        <f t="array" aca="1" ref="N13" ca="1">_xlfn.PERCENTRANK.EXC(_xlfn._xlws.FILTER($M$7:M$26, ISNUMBER($M$7:M$26)),M13)*100</f>
        <v>90.4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59</v>
      </c>
      <c r="E14" s="128">
        <f>VLOOKUP(B14,'Quality - 2'!$B$2:$S$22,18,FALSE)</f>
        <v>95.399999999999991</v>
      </c>
      <c r="F14" s="128">
        <f>VLOOKUP(B14,Safety!$B$4:$R$24,17,FALSE)</f>
        <v>40.9</v>
      </c>
      <c r="G14" s="134">
        <f t="shared" si="0"/>
        <v>65.099999999999994</v>
      </c>
      <c r="H14" s="134" cm="1">
        <f t="array" ref="H14">_xlfn.PERCENTRANK.EXC(_xlfn._xlws.FILTER($G$7:G$26, ISNUMBER($G$7:G$26)),G14)*100</f>
        <v>80.900000000000006</v>
      </c>
      <c r="I14" s="171">
        <f>VLOOKUP(B14,'LIQIDITY 2'!$A$3:$X$23,24,FALSE)</f>
        <v>45.4</v>
      </c>
      <c r="J14" s="126">
        <f ca="1">VLOOKUP(B14,'Momnetum ranking'!A:AJ,36,FALSE)</f>
        <v>95.399999999999991</v>
      </c>
      <c r="K14" s="173">
        <f>VLOOKUP(B14,'Momnetum ranking'!$A$3:$H$23,8,FALSE)</f>
        <v>0.26327944572748269</v>
      </c>
      <c r="L14" s="127">
        <f>VLOOKUP(B14,'Currency- 2'!$A$3:$U$23,21,FALSE)</f>
        <v>77.2</v>
      </c>
      <c r="M14" s="136">
        <f t="shared" ca="1" si="1"/>
        <v>74.488046999999995</v>
      </c>
      <c r="N14" s="127" cm="1">
        <f t="array" aca="1" ref="N14" ca="1">_xlfn.PERCENTRANK.EXC(_xlfn._xlws.FILTER($M$7:M$26, ISNUMBER($M$7:M$26)),M14)*100</f>
        <v>95.199999999999989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22.7</v>
      </c>
      <c r="J15" s="126">
        <f ca="1">VLOOKUP(B15,'Momnetum ranking'!A:AJ,36,FALSE)</f>
        <v>50</v>
      </c>
      <c r="K15" s="173">
        <f>VLOOKUP(B15,'Momnetum ranking'!$A$3:$H$23,8,FALSE)</f>
        <v>0.28125</v>
      </c>
      <c r="L15" s="127">
        <f>VLOOKUP(B15,'Currency- 2'!$A$3:$U$23,21,FALSE)</f>
        <v>27.200000000000003</v>
      </c>
      <c r="M15" s="136">
        <f t="shared" ca="1" si="1"/>
        <v>38.608864999999994</v>
      </c>
      <c r="N15" s="127" cm="1">
        <f t="array" aca="1" ref="N15" ca="1">_xlfn.PERCENTRANK.EXC(_xlfn._xlws.FILTER($M$7:M$26, ISNUMBER($M$7:M$26)),M15)*100</f>
        <v>33.300000000000004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68.100000000000009</v>
      </c>
      <c r="F16" s="128">
        <f>VLOOKUP(B16,Safety!$B$4:$R$24,17,FALSE)</f>
        <v>27.200000000000003</v>
      </c>
      <c r="G16" s="134">
        <f t="shared" si="0"/>
        <v>49.933333333333344</v>
      </c>
      <c r="H16" s="134" cm="1">
        <f t="array" ref="H16">_xlfn.PERCENTRANK.EXC(_xlfn._xlws.FILTER($G$7:G$26, ISNUMBER($G$7:G$26)),G16)*100</f>
        <v>38</v>
      </c>
      <c r="I16" s="171">
        <f>VLOOKUP(B16,'LIQIDITY 2'!$A$3:$X$23,24,FALSE)</f>
        <v>54.500000000000007</v>
      </c>
      <c r="J16" s="126">
        <f ca="1">VLOOKUP(B16,'Momnetum ranking'!A:AJ,36,FALSE)</f>
        <v>81.8</v>
      </c>
      <c r="K16" s="173">
        <f>VLOOKUP(B16,'Momnetum ranking'!$A$3:$H$23,8,FALSE)</f>
        <v>0.48484848484848486</v>
      </c>
      <c r="L16" s="127">
        <f>VLOOKUP(B16,'Currency- 2'!$A$3:$U$23,21,FALSE)</f>
        <v>40.9</v>
      </c>
      <c r="M16" s="136">
        <f t="shared" ca="1" si="1"/>
        <v>62.688502</v>
      </c>
      <c r="N16" s="127" cm="1">
        <f t="array" aca="1" ref="N16" ca="1">_xlfn.PERCENTRANK.EXC(_xlfn._xlws.FILTER($M$7:M$26, ISNUMBER($M$7:M$26)),M16)*100</f>
        <v>85.7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22.7</v>
      </c>
      <c r="E17" s="128">
        <f>VLOOKUP(B17,'Quality - 2'!$B$2:$S$22,18,FALSE)</f>
        <v>59</v>
      </c>
      <c r="F17" s="128">
        <f>VLOOKUP(B17,Safety!$B$4:$R$24,17,FALSE)</f>
        <v>22.7</v>
      </c>
      <c r="G17" s="134">
        <f t="shared" si="0"/>
        <v>34.800000000000011</v>
      </c>
      <c r="H17" s="134" cm="1">
        <f t="array" ref="H17">_xlfn.PERCENTRANK.EXC(_xlfn._xlws.FILTER($G$7:G$26, ISNUMBER($G$7:G$26)),G17)*100</f>
        <v>23.799999999999997</v>
      </c>
      <c r="I17" s="171">
        <f>VLOOKUP(B17,'LIQIDITY 2'!$A$3:$X$23,24,FALSE)</f>
        <v>18.099999999999998</v>
      </c>
      <c r="J17" s="126">
        <f ca="1">VLOOKUP(B17,'Momnetum ranking'!A:AJ,36,FALSE)</f>
        <v>68.100000000000009</v>
      </c>
      <c r="K17" s="173">
        <f>VLOOKUP(B17,'Momnetum ranking'!$A$3:$H$23,8,FALSE)</f>
        <v>0.34285714285714286</v>
      </c>
      <c r="L17" s="127">
        <f>VLOOKUP(B17,'Currency- 2'!$A$3:$U$23,21,FALSE)</f>
        <v>95.399999999999991</v>
      </c>
      <c r="M17" s="136">
        <f t="shared" ca="1" si="1"/>
        <v>50.838956000000003</v>
      </c>
      <c r="N17" s="127" cm="1">
        <f t="array" aca="1" ref="N17" ca="1">_xlfn.PERCENTRANK.EXC(_xlfn._xlws.FILTER($M$7:M$26, ISNUMBER($M$7:M$26)),M17)*100</f>
        <v>61.9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54.500000000000007</v>
      </c>
      <c r="F18" s="128">
        <f>VLOOKUP(B18,Safety!$B$4:$R$24,17,FALSE)</f>
        <v>90.9</v>
      </c>
      <c r="G18" s="134">
        <f t="shared" si="0"/>
        <v>51.466666666666676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54.500000000000007</v>
      </c>
      <c r="J18" s="126">
        <f ca="1">VLOOKUP(B18,'Momnetum ranking'!A:AJ,36,FALSE)</f>
        <v>36.299999999999997</v>
      </c>
      <c r="K18" s="173">
        <f>VLOOKUP(B18,'Momnetum ranking'!$A$3:$H$23,8,FALSE)</f>
        <v>0.24603174603174602</v>
      </c>
      <c r="L18" s="127">
        <f>VLOOKUP(B18,'Currency- 2'!$A$3:$U$23,21,FALSE)</f>
        <v>50</v>
      </c>
      <c r="M18" s="136">
        <f t="shared" ca="1" si="1"/>
        <v>45.858456000000004</v>
      </c>
      <c r="N18" s="127" cm="1">
        <f t="array" aca="1" ref="N18" ca="1">_xlfn.PERCENTRANK.EXC(_xlfn._xlws.FILTER($M$7:M$26, ISNUMBER($M$7:M$26)),M18)*100</f>
        <v>47.599999999999994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45.4</v>
      </c>
      <c r="E19" s="128">
        <f>VLOOKUP(B19,'Quality - 2'!$B$2:$S$22,18,FALSE)</f>
        <v>63.6</v>
      </c>
      <c r="F19" s="128">
        <f>VLOOKUP(B19,Safety!$B$4:$R$24,17,FALSE)</f>
        <v>77.2</v>
      </c>
      <c r="G19" s="134">
        <f t="shared" si="0"/>
        <v>62.066666666666684</v>
      </c>
      <c r="H19" s="134" cm="1">
        <f t="array" ref="H19">_xlfn.PERCENTRANK.EXC(_xlfn._xlws.FILTER($G$7:G$26, ISNUMBER($G$7:G$26)),G19)*100</f>
        <v>76.099999999999994</v>
      </c>
      <c r="I19" s="171">
        <f>VLOOKUP(B19,'LIQIDITY 2'!$A$3:$X$23,24,FALSE)</f>
        <v>54.500000000000007</v>
      </c>
      <c r="J19" s="126">
        <f ca="1">VLOOKUP(B19,'Momnetum ranking'!A:AJ,36,FALSE)</f>
        <v>4.5</v>
      </c>
      <c r="K19" s="173">
        <f>VLOOKUP(B19,'Momnetum ranking'!$A$3:$H$23,8,FALSE)</f>
        <v>0.46666666666666667</v>
      </c>
      <c r="L19" s="127">
        <f>VLOOKUP(B19,'Currency- 2'!$A$3:$U$23,21,FALSE)</f>
        <v>13.600000000000001</v>
      </c>
      <c r="M19" s="136">
        <f t="shared" ca="1" si="1"/>
        <v>32.678138000000004</v>
      </c>
      <c r="N19" s="127" cm="1">
        <f t="array" aca="1" ref="N19" ca="1">_xlfn.PERCENTRANK.EXC(_xlfn._xlws.FILTER($M$7:M$26, ISNUMBER($M$7:M$26)),M19)*100</f>
        <v>23.799999999999997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40.9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30.266666666666669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54.500000000000007</v>
      </c>
      <c r="J20" s="126">
        <f ca="1">VLOOKUP(B20,'Momnetum ranking'!A:AJ,36,FALSE)</f>
        <v>59</v>
      </c>
      <c r="K20" s="173">
        <f>VLOOKUP(B20,'Momnetum ranking'!$A$3:$H$23,8,FALSE)</f>
        <v>0.19230769230769232</v>
      </c>
      <c r="L20" s="127">
        <f>VLOOKUP(B20,'Currency- 2'!$A$3:$U$23,21,FALSE)</f>
        <v>36.299999999999997</v>
      </c>
      <c r="M20" s="136">
        <f t="shared" ca="1" si="1"/>
        <v>47.209092000000005</v>
      </c>
      <c r="N20" s="127" cm="1">
        <f t="array" aca="1" ref="N20" ca="1">_xlfn.PERCENTRANK.EXC(_xlfn._xlws.FILTER($M$7:M$26, ISNUMBER($M$7:M$26)),M20)*100</f>
        <v>52.300000000000004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22.7</v>
      </c>
      <c r="F21" s="128">
        <f>VLOOKUP(B21,Safety!$B$4:$R$24,17,FALSE)</f>
        <v>4.5</v>
      </c>
      <c r="G21" s="134">
        <f t="shared" si="0"/>
        <v>18.13333333333334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54.500000000000007</v>
      </c>
      <c r="J21" s="126">
        <f ca="1">VLOOKUP(B21,'Momnetum ranking'!A:AJ,36,FALSE)</f>
        <v>86.3</v>
      </c>
      <c r="K21" s="173">
        <f>VLOOKUP(B21,'Momnetum ranking'!$A$3:$H$23,8,FALSE)</f>
        <v>0.27272727272727271</v>
      </c>
      <c r="L21" s="127">
        <f>VLOOKUP(B21,'Currency- 2'!$A$3:$U$23,21,FALSE)</f>
        <v>45.4</v>
      </c>
      <c r="M21" s="136">
        <f t="shared" ca="1" si="1"/>
        <v>55.399456000000008</v>
      </c>
      <c r="N21" s="127" cm="1">
        <f t="array" aca="1" ref="N21" ca="1">_xlfn.PERCENTRANK.EXC(_xlfn._xlws.FILTER($M$7:M$26, ISNUMBER($M$7:M$26)),M21)*100</f>
        <v>71.399999999999991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27.200000000000003</v>
      </c>
      <c r="F22" s="128">
        <f>VLOOKUP(B22,Safety!$B$4:$R$24,17,FALSE)</f>
        <v>45.4</v>
      </c>
      <c r="G22" s="134">
        <f t="shared" si="0"/>
        <v>30.233333333333334</v>
      </c>
      <c r="H22" s="134" cm="1">
        <f t="array" ref="H22">_xlfn.PERCENTRANK.EXC(_xlfn._xlws.FILTER($G$7:G$26, ISNUMBER($G$7:G$26)),G22)*100</f>
        <v>9.5</v>
      </c>
      <c r="I22" s="171">
        <f>VLOOKUP(B22,'LIQIDITY 2'!$A$3:$X$23,24,FALSE)</f>
        <v>54.500000000000007</v>
      </c>
      <c r="J22" s="126">
        <f ca="1">VLOOKUP(B22,'Momnetum ranking'!A:AJ,36,FALSE)</f>
        <v>13.600000000000001</v>
      </c>
      <c r="K22" s="173">
        <f>VLOOKUP(B22,'Momnetum ranking'!$A$3:$H$23,8,FALSE)</f>
        <v>0.14893617021276595</v>
      </c>
      <c r="L22" s="127">
        <f>VLOOKUP(B22,'Currency- 2'!$A$3:$U$23,21,FALSE)</f>
        <v>54.500000000000007</v>
      </c>
      <c r="M22" s="136">
        <f t="shared" ca="1" si="1"/>
        <v>30.859093000000001</v>
      </c>
      <c r="N22" s="127" cm="1">
        <f t="array" aca="1" ref="N22" ca="1">_xlfn.PERCENTRANK.EXC(_xlfn._xlws.FILTER($M$7:M$26, ISNUMBER($M$7:M$26)),M22)*100</f>
        <v>14.2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45.4</v>
      </c>
      <c r="F23" s="128">
        <f>VLOOKUP(B23,Safety!$B$4:$R$24,17,FALSE)</f>
        <v>59</v>
      </c>
      <c r="G23" s="134">
        <f t="shared" si="0"/>
        <v>51.466666666666669</v>
      </c>
      <c r="H23" s="134" cm="1">
        <f t="array" ref="H23">_xlfn.PERCENTRANK.EXC(_xlfn._xlws.FILTER($G$7:G$26, ISNUMBER($G$7:G$26)),G23)*100</f>
        <v>42.8</v>
      </c>
      <c r="I23" s="171">
        <f>VLOOKUP(B23,'LIQIDITY 2'!$A$3:$X$23,24,FALSE)</f>
        <v>4.5</v>
      </c>
      <c r="J23" s="126">
        <f ca="1">VLOOKUP(B23,'Momnetum ranking'!A:AJ,36,FALSE)</f>
        <v>9</v>
      </c>
      <c r="K23" s="173">
        <f>VLOOKUP(B23,'Momnetum ranking'!$A$3:$H$23,8,FALSE)</f>
        <v>0.125</v>
      </c>
      <c r="L23" s="127">
        <f>VLOOKUP(B23,'Currency- 2'!$A$3:$U$23,21,FALSE)</f>
        <v>4.5</v>
      </c>
      <c r="M23" s="136">
        <f t="shared" ca="1" si="1"/>
        <v>20.388455999999998</v>
      </c>
      <c r="N23" s="127" cm="1">
        <f t="array" aca="1" ref="N23" ca="1">_xlfn.PERCENTRANK.EXC(_xlfn._xlws.FILTER($M$7:M$26, ISNUMBER($M$7:M$26)),M23)*100</f>
        <v>4.7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86.3</v>
      </c>
      <c r="E24" s="128">
        <f>VLOOKUP(B24,'Quality - 2'!$B$2:$S$22,18,FALSE)</f>
        <v>40.9</v>
      </c>
      <c r="F24" s="128">
        <f>VLOOKUP(B24,Safety!$B$4:$R$24,17,FALSE)</f>
        <v>31.8</v>
      </c>
      <c r="G24" s="134">
        <f t="shared" si="0"/>
        <v>53</v>
      </c>
      <c r="H24" s="134" cm="1">
        <f t="array" ref="H24">_xlfn.PERCENTRANK.EXC(_xlfn._xlws.FILTER($G$7:G$26, ISNUMBER($G$7:G$26)),G24)*100</f>
        <v>61.9</v>
      </c>
      <c r="I24" s="171">
        <f>VLOOKUP(B24,'LIQIDITY 2'!$A$3:$X$23,24,FALSE)</f>
        <v>54.500000000000007</v>
      </c>
      <c r="J24" s="126">
        <f ca="1">VLOOKUP(B24,'Momnetum ranking'!A:AJ,36,FALSE)</f>
        <v>27.200000000000003</v>
      </c>
      <c r="K24" s="173">
        <f>VLOOKUP(B24,'Momnetum ranking'!$A$3:$H$23,8,FALSE)</f>
        <v>0.5</v>
      </c>
      <c r="L24" s="127">
        <f>VLOOKUP(B24,'Currency- 2'!$A$3:$U$23,21,FALSE)</f>
        <v>18.099999999999998</v>
      </c>
      <c r="M24" s="136">
        <f t="shared" ca="1" si="1"/>
        <v>39.488410000000002</v>
      </c>
      <c r="N24" s="127" cm="1">
        <f t="array" aca="1" ref="N24" ca="1">_xlfn.PERCENTRANK.EXC(_xlfn._xlws.FILTER($M$7:M$26, ISNUMBER($M$7:M$26)),M24)*100</f>
        <v>38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81.8</v>
      </c>
      <c r="E25" s="128">
        <f>VLOOKUP(B25,'Quality - 2'!$B$2:$S$22,18,FALSE)</f>
        <v>36.299999999999997</v>
      </c>
      <c r="F25" s="128">
        <f>VLOOKUP(B25,Safety!$B$4:$R$24,17,FALSE)</f>
        <v>68.100000000000009</v>
      </c>
      <c r="G25" s="134">
        <f t="shared" si="0"/>
        <v>62.06666666666667</v>
      </c>
      <c r="H25" s="134" cm="1">
        <f t="array" ref="H25">_xlfn.PERCENTRANK.EXC(_xlfn._xlws.FILTER($G$7:G$26, ISNUMBER($G$7:G$26)),G25)*100</f>
        <v>71.399999999999991</v>
      </c>
      <c r="I25" s="171">
        <f>VLOOKUP(B25,'LIQIDITY 2'!$A$3:$X$23,24,FALSE)</f>
        <v>22.7</v>
      </c>
      <c r="J25" s="126">
        <f ca="1">VLOOKUP(B25,'Momnetum ranking'!A:AJ,36,FALSE)</f>
        <v>77.2</v>
      </c>
      <c r="K25" s="173">
        <f>VLOOKUP(B25,'Momnetum ranking'!$A$3:$H$23,8,FALSE)</f>
        <v>0</v>
      </c>
      <c r="L25" s="127">
        <f>VLOOKUP(B25,'Currency- 2'!$A$3:$U$23,21,FALSE)</f>
        <v>63.6</v>
      </c>
      <c r="M25" s="136">
        <f t="shared" ca="1" si="1"/>
        <v>60.398138000000003</v>
      </c>
      <c r="N25" s="127" cm="1">
        <f t="array" aca="1" ref="N25" ca="1">_xlfn.PERCENTRANK.EXC(_xlfn._xlws.FILTER($M$7:M$26, ISNUMBER($M$7:M$26)),M25)*100</f>
        <v>80.900000000000006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31.8</v>
      </c>
      <c r="E26" s="129">
        <f>VLOOKUP(B26,'Quality - 2'!$B$2:$S$22,18,FALSE)</f>
        <v>45.4</v>
      </c>
      <c r="F26" s="129">
        <f>VLOOKUP(B26,Safety!$B$4:$R$24,17,FALSE)</f>
        <v>81.8</v>
      </c>
      <c r="G26" s="135">
        <f t="shared" si="0"/>
        <v>53</v>
      </c>
      <c r="H26" s="135" cm="1">
        <f t="array" ref="H26">_xlfn.PERCENTRANK.EXC(_xlfn._xlws.FILTER($G$7:G$26, ISNUMBER($G$7:G$26)),G26)*100</f>
        <v>61.9</v>
      </c>
      <c r="I26" s="172">
        <f>VLOOKUP(B26,'LIQIDITY 2'!$A$3:$X$23,24,FALSE)</f>
        <v>54.500000000000007</v>
      </c>
      <c r="J26" s="130">
        <f ca="1">VLOOKUP(B26,'Momnetum ranking'!A:AJ,36,FALSE)</f>
        <v>54.500000000000007</v>
      </c>
      <c r="K26" s="174">
        <f>VLOOKUP(B26,'Momnetum ranking'!$A$3:$H$23,8,FALSE)</f>
        <v>0.21333333333333335</v>
      </c>
      <c r="L26" s="131">
        <f>VLOOKUP(B26,'Currency- 2'!$A$3:$U$23,21,FALSE)</f>
        <v>72.7</v>
      </c>
      <c r="M26" s="137">
        <f t="shared" ca="1" si="1"/>
        <v>55.868410000000004</v>
      </c>
      <c r="N26" s="131" cm="1">
        <f t="array" aca="1" ref="N26" ca="1">_xlfn.PERCENTRANK.EXC(_xlfn._xlws.FILTER($M$7:M$26, ISNUMBER($M$7:M$26)),M26)*100</f>
        <v>76.099999999999994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0.2560029356924049</v>
      </c>
      <c r="F9" s="10">
        <f ca="1">VLOOKUP(B9,OUTPUT_COUNTRY!$B$7:$N$26, 9, FALSE)</f>
        <v>95.399999999999991</v>
      </c>
      <c r="G9" s="176">
        <f>VLOOKUP(B9,OUTPUT_COUNTRY!$B$7:$N$26, 7, FALSE)</f>
        <v>80.900000000000006</v>
      </c>
      <c r="H9" s="10">
        <f>VLOOKUP(B9,OUTPUT_COUNTRY!$B$7:$N$26, 8, FALSE)</f>
        <v>45.4</v>
      </c>
      <c r="I9" s="10">
        <f>VLOOKUP(B9,OUTPUT_COUNTRY!$B$7:$N$26, 11, FALSE)</f>
        <v>77.2</v>
      </c>
      <c r="J9" s="176">
        <f t="shared" ref="J9:J29" ca="1" si="0">IF(F9&gt;=$D$3,1/E9,0)</f>
        <v>3.9062052054025256</v>
      </c>
      <c r="K9" s="175" t="e">
        <f t="shared" ref="K9:K29" ca="1" si="1">J9/$J$30</f>
        <v>#N/A</v>
      </c>
      <c r="L9" s="10">
        <f t="shared" ref="L9:L29" si="2">IF(G9&gt;=$D$5,1/E9,0)</f>
        <v>3.9062052054025256</v>
      </c>
      <c r="M9" s="175" t="e">
        <f t="shared" ref="M9:M29" si="3">L9/$L$30</f>
        <v>#N/A</v>
      </c>
      <c r="N9" s="10">
        <f>IF(H9&gt;=$F$3,1/E9,0)</f>
        <v>0</v>
      </c>
      <c r="O9" s="175" t="e">
        <f t="shared" ref="O9:O29" si="4">N9/$N$30</f>
        <v>#N/A</v>
      </c>
      <c r="P9" s="10">
        <f>IF(I9&gt;=$F$5,1/E9,0)</f>
        <v>3.9062052054025256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0.28400379032514866</v>
      </c>
      <c r="F10">
        <f ca="1">VLOOKUP(B10,OUTPUT_COUNTRY!$B$7:$N$26, 9, FALSE)</f>
        <v>27.200000000000003</v>
      </c>
      <c r="G10" s="47">
        <f>VLOOKUP(B10,OUTPUT_COUNTRY!$B$7:$N$26, 7, FALSE)</f>
        <v>61.9</v>
      </c>
      <c r="H10">
        <f>VLOOKUP(B10,OUTPUT_COUNTRY!$B$7:$N$26, 8, FALSE)</f>
        <v>54.500000000000007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3.5210797674746721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0.25539231306778287</v>
      </c>
      <c r="F11">
        <f ca="1">VLOOKUP(B11,OUTPUT_COUNTRY!$B$7:$N$26, 9, FALSE)</f>
        <v>54.500000000000007</v>
      </c>
      <c r="G11" s="47">
        <f>VLOOKUP(B11,OUTPUT_COUNTRY!$B$7:$N$26, 7, FALSE)</f>
        <v>61.9</v>
      </c>
      <c r="H11">
        <f>VLOOKUP(B11,OUTPUT_COUNTRY!$B$7:$N$26, 8, FALSE)</f>
        <v>54.500000000000007</v>
      </c>
      <c r="I11">
        <f>VLOOKUP(B11,OUTPUT_COUNTRY!$B$7:$N$26, 11, FALSE)</f>
        <v>72.7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3.9155446300946148</v>
      </c>
      <c r="O11" s="147" t="e">
        <f t="shared" si="4"/>
        <v>#N/A</v>
      </c>
      <c r="P11">
        <f t="shared" si="9"/>
        <v>3.9155446300946148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0.2261313562887757</v>
      </c>
      <c r="F12">
        <f ca="1">VLOOKUP(B12,OUTPUT_COUNTRY!$B$7:$N$26, 9, FALSE)</f>
        <v>81.8</v>
      </c>
      <c r="G12" s="47">
        <f>VLOOKUP(B12,OUTPUT_COUNTRY!$B$7:$N$26, 7, FALSE)</f>
        <v>38</v>
      </c>
      <c r="H12">
        <f>VLOOKUP(B12,OUTPUT_COUNTRY!$B$7:$N$26, 8, FALSE)</f>
        <v>54.500000000000007</v>
      </c>
      <c r="I12">
        <f>VLOOKUP(B12,OUTPUT_COUNTRY!$B$7:$N$26, 11, FALSE)</f>
        <v>40.9</v>
      </c>
      <c r="J12" s="47">
        <f t="shared" ca="1" si="0"/>
        <v>4.4222084739233321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4.4222084739233321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0.30313243223420333</v>
      </c>
      <c r="F13">
        <f ca="1">VLOOKUP(B13,OUTPUT_COUNTRY!$B$7:$N$26, 9, FALSE)</f>
        <v>22.7</v>
      </c>
      <c r="G13" s="47">
        <f>VLOOKUP(B13,OUTPUT_COUNTRY!$B$7:$N$26, 7, FALSE)</f>
        <v>19</v>
      </c>
      <c r="H13">
        <f>VLOOKUP(B13,OUTPUT_COUNTRY!$B$7:$N$26, 8, FALSE)</f>
        <v>54.500000000000007</v>
      </c>
      <c r="I13">
        <f>VLOOKUP(B13,OUTPUT_COUNTRY!$B$7:$N$26, 11, FALSE)</f>
        <v>22.7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3.2988881876795992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0.26008468451590067</v>
      </c>
      <c r="F14">
        <f ca="1">VLOOKUP(B14,OUTPUT_COUNTRY!$B$7:$N$26, 9, FALSE)</f>
        <v>59</v>
      </c>
      <c r="G14" s="47">
        <f>VLOOKUP(B14,OUTPUT_COUNTRY!$B$7:$N$26, 7, FALSE)</f>
        <v>14.2</v>
      </c>
      <c r="H14">
        <f>VLOOKUP(B14,OUTPUT_COUNTRY!$B$7:$N$26, 8, FALSE)</f>
        <v>54.500000000000007</v>
      </c>
      <c r="I14">
        <f>VLOOKUP(B14,OUTPUT_COUNTRY!$B$7:$N$26, 11, FALSE)</f>
        <v>36.299999999999997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3.844901524521962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0.16879452231540576</v>
      </c>
      <c r="F15">
        <f ca="1">VLOOKUP(B15,OUTPUT_COUNTRY!$B$7:$N$26, 9, FALSE)</f>
        <v>68.100000000000009</v>
      </c>
      <c r="G15" s="47">
        <f>VLOOKUP(B15,OUTPUT_COUNTRY!$B$7:$N$26, 7, FALSE)</f>
        <v>23.799999999999997</v>
      </c>
      <c r="H15">
        <f>VLOOKUP(B15,OUTPUT_COUNTRY!$B$7:$N$26, 8, FALSE)</f>
        <v>18.099999999999998</v>
      </c>
      <c r="I15">
        <f>VLOOKUP(B15,OUTPUT_COUNTRY!$B$7:$N$26, 11, FALSE)</f>
        <v>95.399999999999991</v>
      </c>
      <c r="J15" s="47">
        <f t="shared" ca="1" si="0"/>
        <v>0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5.9243628660616237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0.20853549185043477</v>
      </c>
      <c r="F16">
        <f ca="1">VLOOKUP(B16,OUTPUT_COUNTRY!$B$7:$N$26, 9, FALSE)</f>
        <v>40.9</v>
      </c>
      <c r="G16" s="47">
        <f>VLOOKUP(B16,OUTPUT_COUNTRY!$B$7:$N$26, 7, FALSE)</f>
        <v>57.099999999999994</v>
      </c>
      <c r="H16">
        <f>VLOOKUP(B16,OUTPUT_COUNTRY!$B$7:$N$26, 8, FALSE)</f>
        <v>4.5</v>
      </c>
      <c r="I16">
        <f>VLOOKUP(B16,OUTPUT_COUNTRY!$B$7:$N$26, 11, FALSE)</f>
        <v>86.3</v>
      </c>
      <c r="J16" s="47">
        <f t="shared" ca="1" si="0"/>
        <v>0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4.7953467830656722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0.27931444145052031</v>
      </c>
      <c r="F17">
        <f ca="1">VLOOKUP(B17,OUTPUT_COUNTRY!$B$7:$N$26, 9, FALSE)</f>
        <v>4.5</v>
      </c>
      <c r="G17" s="47">
        <f>VLOOKUP(B17,OUTPUT_COUNTRY!$B$7:$N$26, 7, FALSE)</f>
        <v>76.099999999999994</v>
      </c>
      <c r="H17">
        <f>VLOOKUP(B17,OUTPUT_COUNTRY!$B$7:$N$26, 8, FALSE)</f>
        <v>54.500000000000007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3.5801944031495663</v>
      </c>
      <c r="M17" s="147" t="e">
        <f t="shared" si="3"/>
        <v>#N/A</v>
      </c>
      <c r="N17">
        <f t="shared" si="8"/>
        <v>3.5801944031495663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0.23142332094401635</v>
      </c>
      <c r="F18">
        <f ca="1">VLOOKUP(B18,OUTPUT_COUNTRY!$B$7:$N$26, 9, FALSE)</f>
        <v>18.099999999999998</v>
      </c>
      <c r="G18" s="47">
        <f>VLOOKUP(B18,OUTPUT_COUNTRY!$B$7:$N$26, 7, FALSE)</f>
        <v>95.199999999999989</v>
      </c>
      <c r="H18">
        <f>VLOOKUP(B18,OUTPUT_COUNTRY!$B$7:$N$26, 8, FALSE)</f>
        <v>22.7</v>
      </c>
      <c r="I18">
        <f>VLOOKUP(B18,OUTPUT_COUNTRY!$B$7:$N$26, 11, FALSE)</f>
        <v>68.100000000000009</v>
      </c>
      <c r="J18" s="47">
        <f t="shared" ca="1" si="0"/>
        <v>0</v>
      </c>
      <c r="K18" s="147" t="e">
        <f t="shared" ca="1" si="1"/>
        <v>#N/A</v>
      </c>
      <c r="L18">
        <f t="shared" si="2"/>
        <v>4.3210856879973223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4.3210856879973223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0.35973622294353685</v>
      </c>
      <c r="F19">
        <f ca="1">VLOOKUP(B19,OUTPUT_COUNTRY!$B$7:$N$26, 9, FALSE)</f>
        <v>31.8</v>
      </c>
      <c r="G19" s="47">
        <f>VLOOKUP(B19,OUTPUT_COUNTRY!$B$7:$N$26, 7, FALSE)</f>
        <v>33.300000000000004</v>
      </c>
      <c r="H19">
        <f>VLOOKUP(B19,OUTPUT_COUNTRY!$B$7:$N$26, 8, FALSE)</f>
        <v>4.5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0.26731180272291538</v>
      </c>
      <c r="F20">
        <f ca="1">VLOOKUP(B20,OUTPUT_COUNTRY!$B$7:$N$26, 9, FALSE)</f>
        <v>86.3</v>
      </c>
      <c r="G20" s="47">
        <f>VLOOKUP(B20,OUTPUT_COUNTRY!$B$7:$N$26, 7, FALSE)</f>
        <v>4.7</v>
      </c>
      <c r="H20">
        <f>VLOOKUP(B20,OUTPUT_COUNTRY!$B$7:$N$26, 8, FALSE)</f>
        <v>54.500000000000007</v>
      </c>
      <c r="I20">
        <f>VLOOKUP(B20,OUTPUT_COUNTRY!$B$7:$N$26, 11, FALSE)</f>
        <v>45.4</v>
      </c>
      <c r="J20" s="47">
        <f t="shared" ca="1" si="0"/>
        <v>3.740949669313927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3.740949669313927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0.30467314306129489</v>
      </c>
      <c r="F21">
        <f ca="1">VLOOKUP(B21,OUTPUT_COUNTRY!$B$7:$N$26, 9, FALSE)</f>
        <v>50</v>
      </c>
      <c r="G21" s="47">
        <f>VLOOKUP(B21,OUTPUT_COUNTRY!$B$7:$N$26, 7, FALSE)</f>
        <v>28.499999999999996</v>
      </c>
      <c r="H21">
        <f>VLOOKUP(B21,OUTPUT_COUNTRY!$B$7:$N$26, 8, FALSE)</f>
        <v>22.7</v>
      </c>
      <c r="I21">
        <f>VLOOKUP(B21,OUTPUT_COUNTRY!$B$7:$N$26, 11, FALSE)</f>
        <v>27.200000000000003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0.20912963903763923</v>
      </c>
      <c r="F22">
        <f ca="1">VLOOKUP(B22,OUTPUT_COUNTRY!$B$7:$N$26, 9, FALSE)</f>
        <v>63.6</v>
      </c>
      <c r="G22" s="47">
        <f>VLOOKUP(B22,OUTPUT_COUNTRY!$B$7:$N$26, 7, FALSE)</f>
        <v>47.599999999999994</v>
      </c>
      <c r="H22">
        <f>VLOOKUP(B22,OUTPUT_COUNTRY!$B$7:$N$26, 8, FALSE)</f>
        <v>22.7</v>
      </c>
      <c r="I22">
        <f>VLOOKUP(B22,OUTPUT_COUNTRY!$B$7:$N$26, 11, FALSE)</f>
        <v>31.8</v>
      </c>
      <c r="J22" s="47">
        <f t="shared" ca="1" si="0"/>
        <v>0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0.27281812807926292</v>
      </c>
      <c r="F23">
        <f ca="1">VLOOKUP(B23,OUTPUT_COUNTRY!$B$7:$N$26, 9, FALSE)</f>
        <v>90.9</v>
      </c>
      <c r="G23" s="47">
        <f>VLOOKUP(B23,OUTPUT_COUNTRY!$B$7:$N$26, 7, FALSE)</f>
        <v>85.7</v>
      </c>
      <c r="H23">
        <f>VLOOKUP(B23,OUTPUT_COUNTRY!$B$7:$N$26, 8, FALSE)</f>
        <v>45.4</v>
      </c>
      <c r="I23">
        <f>VLOOKUP(B23,OUTPUT_COUNTRY!$B$7:$N$26, 11, FALSE)</f>
        <v>77.2</v>
      </c>
      <c r="J23" s="47">
        <f t="shared" ca="1" si="0"/>
        <v>3.6654455737247273</v>
      </c>
      <c r="K23" s="147" t="e">
        <f t="shared" ca="1" si="1"/>
        <v>#N/A</v>
      </c>
      <c r="L23">
        <f t="shared" si="2"/>
        <v>3.6654455737247273</v>
      </c>
      <c r="M23" s="147" t="e">
        <f t="shared" si="3"/>
        <v>#N/A</v>
      </c>
      <c r="N23">
        <f t="shared" si="8"/>
        <v>0</v>
      </c>
      <c r="O23" s="147" t="e">
        <f t="shared" si="4"/>
        <v>#N/A</v>
      </c>
      <c r="P23">
        <f t="shared" si="9"/>
        <v>3.6654455737247273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0.15985451118925631</v>
      </c>
      <c r="F24">
        <f ca="1">VLOOKUP(B24,OUTPUT_COUNTRY!$B$7:$N$26, 9, FALSE)</f>
        <v>77.2</v>
      </c>
      <c r="G24" s="47">
        <f>VLOOKUP(B24,OUTPUT_COUNTRY!$B$7:$N$26, 7, FALSE)</f>
        <v>71.399999999999991</v>
      </c>
      <c r="H24">
        <f>VLOOKUP(B24,OUTPUT_COUNTRY!$B$7:$N$26, 8, FALSE)</f>
        <v>22.7</v>
      </c>
      <c r="I24">
        <f>VLOOKUP(B24,OUTPUT_COUNTRY!$B$7:$N$26, 11, FALSE)</f>
        <v>63.6</v>
      </c>
      <c r="J24" s="47">
        <f t="shared" ca="1" si="0"/>
        <v>6.255688329096146</v>
      </c>
      <c r="K24" s="147" t="e">
        <f t="shared" ca="1" si="1"/>
        <v>#N/A</v>
      </c>
      <c r="L24">
        <f t="shared" si="2"/>
        <v>6.255688329096146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6.255688329096146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0.15843675355754047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0.35828312894534486</v>
      </c>
      <c r="F26">
        <f ca="1">VLOOKUP(B26,OUTPUT_COUNTRY!$B$7:$N$26, 9, FALSE)</f>
        <v>9</v>
      </c>
      <c r="G26" s="47">
        <f>VLOOKUP(B26,OUTPUT_COUNTRY!$B$7:$N$26, 7, FALSE)</f>
        <v>42.8</v>
      </c>
      <c r="H26">
        <f>VLOOKUP(B26,OUTPUT_COUNTRY!$B$7:$N$26, 8, FALSE)</f>
        <v>4.5</v>
      </c>
      <c r="I26">
        <f>VLOOKUP(B26,OUTPUT_COUNTRY!$B$7:$N$26, 11, FALSE)</f>
        <v>4.5</v>
      </c>
      <c r="J26" s="47">
        <f t="shared" ca="1" si="0"/>
        <v>0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0.18306894534301263</v>
      </c>
      <c r="F27">
        <f ca="1">VLOOKUP(B27,OUTPUT_COUNTRY!$B$7:$N$26, 9, FALSE)</f>
        <v>45.4</v>
      </c>
      <c r="G27" s="47">
        <f>VLOOKUP(B27,OUTPUT_COUNTRY!$B$7:$N$26, 7, FALSE)</f>
        <v>85.7</v>
      </c>
      <c r="H27">
        <f>VLOOKUP(B27,OUTPUT_COUNTRY!$B$7:$N$26, 8, FALSE)</f>
        <v>54.500000000000007</v>
      </c>
      <c r="I27">
        <f>VLOOKUP(B27,OUTPUT_COUNTRY!$B$7:$N$26, 11, FALSE)</f>
        <v>59</v>
      </c>
      <c r="J27" s="47">
        <f t="shared" ca="1" si="0"/>
        <v>0</v>
      </c>
      <c r="K27" s="147" t="e">
        <f t="shared" ca="1" si="1"/>
        <v>#N/A</v>
      </c>
      <c r="L27">
        <f t="shared" si="2"/>
        <v>5.4624229037116043</v>
      </c>
      <c r="M27" s="147" t="e">
        <f t="shared" si="3"/>
        <v>#N/A</v>
      </c>
      <c r="N27">
        <f t="shared" si="8"/>
        <v>5.4624229037116043</v>
      </c>
      <c r="O27" s="147" t="e">
        <f t="shared" si="4"/>
        <v>#N/A</v>
      </c>
      <c r="P27">
        <f t="shared" si="9"/>
        <v>0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0.2431443115850864</v>
      </c>
      <c r="F28">
        <f ca="1">VLOOKUP(B28,OUTPUT_COUNTRY!$B$7:$N$26, 9, FALSE)</f>
        <v>13.600000000000001</v>
      </c>
      <c r="G28" s="47">
        <f>VLOOKUP(B28,OUTPUT_COUNTRY!$B$7:$N$26, 7, FALSE)</f>
        <v>9.5</v>
      </c>
      <c r="H28">
        <f>VLOOKUP(B28,OUTPUT_COUNTRY!$B$7:$N$26, 8, FALSE)</f>
        <v>54.500000000000007</v>
      </c>
      <c r="I28">
        <f>VLOOKUP(B28,OUTPUT_COUNTRY!$B$7:$N$26, 11, FALSE)</f>
        <v>54.500000000000007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4.1127838586100669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0.15989467178943143</v>
      </c>
      <c r="F29" s="13">
        <f ca="1">VLOOKUP(B29,OUTPUT_COUNTRY!$B$7:$N$26, 9, FALSE)</f>
        <v>36.299999999999997</v>
      </c>
      <c r="G29" s="149">
        <f>VLOOKUP(B29,OUTPUT_COUNTRY!$B$7:$N$26, 7, FALSE)</f>
        <v>47.599999999999994</v>
      </c>
      <c r="H29" s="13">
        <f>VLOOKUP(B29,OUTPUT_COUNTRY!$B$7:$N$26, 8, FALSE)</f>
        <v>54.500000000000007</v>
      </c>
      <c r="I29" s="13">
        <f>VLOOKUP(B29,OUTPUT_COUNTRY!$B$7:$N$26, 11, FALSE)</f>
        <v>50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6.2541170935134129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-</v>
      </c>
      <c r="K4" s="124" t="str">
        <f>IF(VLOOKUP(C4,OUTPUT_COUNTRY!$B$7:$N$26,11,FALSE)&gt;75,"++",(IF(VLOOKUP(C4,OUTPUT_COUNTRY!$B$7:$N$26,11,FALSE)&gt;50,"+",(IF(VLOOKUP(C4,OUTPUT_COUNTRY!$B$7:$N$26,11,FALSE)&gt;25,"-","--")))))</f>
        <v>++</v>
      </c>
      <c r="L4" s="125" t="str">
        <f ca="1">IF(VLOOKUP(C4,OUTPUT_COUNTRY!$B$7:$N$26,13,FALSE)&gt;75,"++",(IF(VLOOKUP(C4,OUTPUT_COUNTRY!$B$7:$N$26,13,FALSE)&gt;50,"+",(IF(VLOOKUP(C4,OUTPUT_COUNTRY!$B$7:$N$26,13,FALSE)&gt;25,"-","--")))))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+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+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-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+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++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-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-</v>
      </c>
      <c r="J9" s="128" t="str">
        <f ca="1">IF(VLOOKUP(C9,OUTPUT_COUNTRY!$B$7:$N$26,9,FALSE)&gt;75,"++",(IF(VLOOKUP(C9,OUTPUT_COUNTRY!$B$7:$N$26,9,FALSE)&gt;50,"+",(IF(VLOOKUP(C9,OUTPUT_COUNTRY!$B$7:$N$26,9,FALSE)&gt;25,"-","--")))))</f>
        <v>++</v>
      </c>
      <c r="K9" s="128" t="str">
        <f>IF(VLOOKUP(C9,OUTPUT_COUNTRY!$B$7:$N$26,11,FALSE)&gt;75,"++",(IF(VLOOKUP(C9,OUTPUT_COUNTRY!$B$7:$N$26,11,FALSE)&gt;50,"+",(IF(VLOOKUP(C9,OUTPUT_COUNTRY!$B$7:$N$26,11,FALSE)&gt;25,"-","--")))))</f>
        <v>++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--</v>
      </c>
      <c r="K10" s="128" t="str">
        <f>IF(VLOOKUP(C10,OUTPUT_COUNTRY!$B$7:$N$26,11,FALSE)&gt;75,"++",(IF(VLOOKUP(C10,OUTPUT_COUNTRY!$B$7:$N$26,11,FALSE)&gt;50,"+",(IF(VLOOKUP(C10,OUTPUT_COUNTRY!$B$7:$N$26,11,FALSE)&gt;25,"-","--")))))</f>
        <v>--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+</v>
      </c>
      <c r="H11" s="128" t="str">
        <f>IF(VLOOKUP(C11,OUTPUT_COUNTRY!$B$7:$N$26,7,FALSE)&gt;75,"++",(IF(VLOOKUP(C11,OUTPUT_COUNTRY!$B$7:$N$26,7,FALSE)&gt;50,"+",(IF(VLOOKUP(C11,OUTPUT_COUNTRY!$B$7:$N$26,7,FALSE)&gt;25,"-","--")))))</f>
        <v>++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--</v>
      </c>
      <c r="K11" s="128" t="str">
        <f>IF(VLOOKUP(C11,OUTPUT_COUNTRY!$B$7:$N$26,11,FALSE)&gt;75,"++",(IF(VLOOKUP(C11,OUTPUT_COUNTRY!$B$7:$N$26,11,FALSE)&gt;50,"+",(IF(VLOOKUP(C11,OUTPUT_COUNTRY!$B$7:$N$26,11,FALSE)&gt;25,"-","--")))))</f>
        <v>+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-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-</v>
      </c>
      <c r="J13" s="128" t="str">
        <f ca="1">IF(VLOOKUP(C13,OUTPUT_COUNTRY!$B$7:$N$26,9,FALSE)&gt;75,"++",(IF(VLOOKUP(C13,OUTPUT_COUNTRY!$B$7:$N$26,9,FALSE)&gt;50,"+",(IF(VLOOKUP(C13,OUTPUT_COUNTRY!$B$7:$N$26,9,FALSE)&gt;25,"-","--")))))</f>
        <v>++</v>
      </c>
      <c r="K13" s="128" t="str">
        <f>IF(VLOOKUP(C13,OUTPUT_COUNTRY!$B$7:$N$26,11,FALSE)&gt;75,"++",(IF(VLOOKUP(C13,OUTPUT_COUNTRY!$B$7:$N$26,11,FALSE)&gt;50,"+",(IF(VLOOKUP(C13,OUTPUT_COUNTRY!$B$7:$N$26,11,FALSE)&gt;25,"-","--")))))</f>
        <v>++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+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-</v>
      </c>
      <c r="I21" s="128" t="str">
        <f>IF(VLOOKUP(C21,OUTPUT_COUNTRY!$B$7:$N$26,8,FALSE)&gt;75,"++",(IF(VLOOKUP(C21,OUTPUT_COUNTRY!$B$7:$N$26,8,FALSE)&gt;50,"+",(IF(VLOOKUP(C21,OUTPUT_COUNTRY!$B$7:$N$26,8,FALSE)&gt;25,"-","--")))))</f>
        <v>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++</v>
      </c>
      <c r="H22" s="128" t="str">
        <f>IF(VLOOKUP(C22,OUTPUT_COUNTRY!$B$7:$N$26,7,FALSE)&gt;75,"++",(IF(VLOOKUP(C22,OUTPUT_COUNTRY!$B$7:$N$26,7,FALSE)&gt;50,"+",(IF(VLOOKUP(C22,OUTPUT_COUNTRY!$B$7:$N$26,7,FALSE)&gt;25,"-","--")))))</f>
        <v>++</v>
      </c>
      <c r="I22" s="128" t="str">
        <f>IF(VLOOKUP(C22,OUTPUT_COUNTRY!$B$7:$N$26,8,FALSE)&gt;75,"++",(IF(VLOOKUP(C22,OUTPUT_COUNTRY!$B$7:$N$26,8,FALSE)&gt;50,"+",(IF(VLOOKUP(C22,OUTPUT_COUNTRY!$B$7:$N$26,8,FALSE)&gt;25,"-","--")))))</f>
        <v>+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+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16.773106922843301</v>
      </c>
      <c r="H3" s="4" cm="1">
        <f t="array" ref="H3">_xll.FDS(D3,"FMA_PE(NTMA,0,,,""PORTAGG"",""MEANR"")")</f>
        <v>13.8156498512878</v>
      </c>
      <c r="I3" cm="1">
        <f t="array" ref="I3">_xll.FDS(D3,"FMA_DIV_YLD(NTMA,NOW,NOW,M,""PORTAGG"",""MEANR"")")</f>
        <v>2.6990934761152299</v>
      </c>
      <c r="J3" s="55" cm="1">
        <f t="array" ref="J3">IFERROR(_xll.FDS(D3,"FG_FCF_YIELD_NTM(0)"),(1/G3*100))</f>
        <v>5.3007526837078398</v>
      </c>
      <c r="K3" s="3" cm="1">
        <f t="array" ref="K3">_xll.FDS(D3,"FMA_EVAL_EBITDA(NTMA,0,,,""PORTAGG"",""MEANR"")")</f>
        <v>10.649934524637899</v>
      </c>
      <c r="L3" cm="1">
        <f t="array" ref="L3">_xll.FDS(D3,"FMA_EVAL_EBIT(LTMA,NOW,NOW,M,""PORTAGG"",""MEANR"")")</f>
        <v>17.893713311075199</v>
      </c>
      <c r="M3">
        <f>HLOOKUP(D3,'Index ROE'!$A$1:$V$25,25,FALSE)</f>
        <v>12.0222723103633</v>
      </c>
      <c r="N3">
        <f>VLOOKUP(A3,'LIQIDITY 2'!$A$3:$E$26,5,FALSE)</f>
        <v>2.1911999999999998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0.50789347611523006</v>
      </c>
      <c r="R3" s="55">
        <f t="shared" ref="R3:R23" si="1">J3-N3</f>
        <v>3.10955268370784</v>
      </c>
      <c r="S3">
        <f t="shared" ref="S3:S23" si="2">M3-N3</f>
        <v>9.8310723103633002</v>
      </c>
      <c r="T3">
        <f>M3-O3</f>
        <v>11.7954413103633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90.9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27.3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56.605000000000011</v>
      </c>
      <c r="AC3" cm="1">
        <f t="array" ref="AC3">_xlfn.PERCENTRANK.EXC(_xlfn._xlws.FILTER(AB$3:AB$23, ISNUMBER(AB$3:AB$23)),AB3)*100</f>
        <v>59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12.829355638887099</v>
      </c>
      <c r="H4" s="4" cm="1">
        <f t="array" ref="H4">_xll.FDS(D4,"FMA_PE(NTMA,0,,,""PORTAGG"",""MEANR"")")</f>
        <v>9.3380376400662897</v>
      </c>
      <c r="I4" cm="1">
        <f t="array" ref="I4">_xll.FDS(D4,"FMA_DIV_YLD(NTMA,NOW,NOW,M,""PORTAGG"",""MEANR"")")</f>
        <v>4.7710093775129296</v>
      </c>
      <c r="J4" s="55" cm="1">
        <f t="array" ref="J4">IFERROR(_xll.FDS(D4,"FG_FCF_YIELD_NTM(0)"),(1/G4*100))</f>
        <v>9.42201538487042</v>
      </c>
      <c r="K4" s="3" cm="1">
        <f t="array" ref="K4">_xll.FDS(D4,"FMA_EVAL_EBITDA(NTMA,0,,,""PORTAGG"",""MEANR"")")</f>
        <v>5.7471074683928398</v>
      </c>
      <c r="L4" cm="1">
        <f t="array" ref="L4">_xll.FDS(D4,"FMA_EVAL_EBIT(LTMA,NOW,NOW,M,""PORTAGG"",""MEANR"")")</f>
        <v>9.7075197474236798</v>
      </c>
      <c r="M4">
        <f>HLOOKUP(D4,'Index ROE'!$A$1:$V$25,25,FALSE)</f>
        <v>10.7704189177279</v>
      </c>
      <c r="N4">
        <f>VLOOKUP(A4,'LIQIDITY 2'!$A$3:$E$26,5,FALSE)</f>
        <v>1.8650062000000001</v>
      </c>
      <c r="O4" cm="1">
        <f t="array" ref="O4">IFERROR(IFERROR(IFERROR(IFERROR(_xll.FDS(B4,"IMF_IFS_RCPI_Q(0)"),_xll.FDS(B4,"IMF_IFS_RCPI_Q(-1AM)")),_xll.FDS(B4,"IMF_IFS_RCPI_Q(-2AM)")),_xll.FDS(B4,"IMF_IFS_RCPI_Q(-3AM)")),$D$31)</f>
        <v>3.19889</v>
      </c>
      <c r="P4">
        <f>VLOOKUP(E4,GDP_GROWTH!$B$10:$W$165,22,FALSE)</f>
        <v>2.8445276358834981</v>
      </c>
      <c r="Q4">
        <f t="shared" si="0"/>
        <v>2.9060031775129298</v>
      </c>
      <c r="R4" s="55">
        <f t="shared" si="1"/>
        <v>7.5570091848704202</v>
      </c>
      <c r="S4">
        <f t="shared" si="2"/>
        <v>8.9054127177279003</v>
      </c>
      <c r="T4">
        <f t="shared" ref="T4:T23" si="3">M4-O4</f>
        <v>7.5715289177278997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95.399999999999991</v>
      </c>
      <c r="W4" cm="1">
        <f t="array" ref="W4">_xlfn.PERCENTRANK.EXC(_xlfn._xlws.FILTER(S$3:S$23, ISNUMBER(S$3:S$23)),S4)*100</f>
        <v>77.2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72.8</v>
      </c>
      <c r="Z4" cm="1">
        <f t="array" ref="Z4">_xlfn.PERCENTRANK.EXC(_xlfn._xlws.FILTER(T$3:T$23, ISNUMBER(T$3:T$23)),T4)*100</f>
        <v>27.200000000000003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72.959999999999994</v>
      </c>
      <c r="AC4" cm="1">
        <f t="array" ref="AC4">_xlfn.PERCENTRANK.EXC(_xlfn._xlws.FILTER(AB$3:AB$23, ISNUMBER(AB$3:AB$23)),AB4)*100</f>
        <v>86.3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17.853857919891301</v>
      </c>
      <c r="H5" s="4" cm="1">
        <f t="array" ref="H5">_xll.FDS(D5,"FMA_PE(NTMA,0,,,""PORTAGG"",""MEANR"")")</f>
        <v>13.416761389302501</v>
      </c>
      <c r="I5" cm="1">
        <f t="array" ref="I5">_xll.FDS(D5,"FMA_DIV_YLD(NTMA,NOW,NOW,M,""PORTAGG"",""MEANR"")")</f>
        <v>4.1178263887395303</v>
      </c>
      <c r="J5" s="55" cm="1">
        <f t="array" ref="J5">IFERROR(_xll.FDS(D5,"FG_FCF_YIELD_NTM(0)"),(1/G5*100))</f>
        <v>5.6010303458608917</v>
      </c>
      <c r="K5" s="3" cm="1">
        <f t="array" ref="K5">_xll.FDS(D5,"FMA_EVAL_EBITDA(NTMA,0,,,""PORTAGG"",""MEANR"")")</f>
        <v>6.8627564330310697</v>
      </c>
      <c r="L5" cm="1">
        <f t="array" ref="L5">_xll.FDS(D5,"FMA_EVAL_EBIT(LTMA,NOW,NOW,M,""PORTAGG"",""MEANR"")")</f>
        <v>10.1198704587507</v>
      </c>
      <c r="M5">
        <f>HLOOKUP(D5,'Index ROE'!$A$1:$V$25,25,FALSE)</f>
        <v>14.02340332534</v>
      </c>
      <c r="N5">
        <f>VLOOKUP(A5,'LIQIDITY 2'!$A$3:$E$26,5,FALSE)</f>
        <v>6.5730820000000003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-2.45525561126047</v>
      </c>
      <c r="R5" s="55">
        <f t="shared" si="1"/>
        <v>-0.97205165413910866</v>
      </c>
      <c r="S5">
        <f t="shared" si="2"/>
        <v>7.45032132534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27.200000000000003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27.3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37.71</v>
      </c>
      <c r="AC5" cm="1">
        <f t="array" ref="AC5">_xlfn.PERCENTRANK.EXC(_xlfn._xlws.FILTER(AB$3:AB$23, ISNUMBER(AB$3:AB$23)),AB5)*100</f>
        <v>31.8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11.9888167510366</v>
      </c>
      <c r="H6" s="4" cm="1">
        <f t="array" ref="H6">_xll.FDS(D6,"FMA_PE(NTMA,0,,,""PORTAGG"",""MEANR"")")</f>
        <v>10.2651365309382</v>
      </c>
      <c r="I6" cm="1">
        <f t="array" ref="I6">_xll.FDS(D6,"FMA_DIV_YLD(NTMA,NOW,NOW,M,""PORTAGG"",""MEANR"")")</f>
        <v>3.14636341684675</v>
      </c>
      <c r="J6" s="55" cm="1">
        <f t="array" ref="J6">IFERROR(_xll.FDS(D6,"FG_FCF_YIELD_NTM(0)"),(1/G6*100))</f>
        <v>6.1524056301488903</v>
      </c>
      <c r="K6" s="3" cm="1">
        <f t="array" ref="K6">_xll.FDS(D6,"FMA_EVAL_EBITDA(NTMA,0,,,""PORTAGG"",""MEANR"")")</f>
        <v>8.1557030839557392</v>
      </c>
      <c r="L6" cm="1">
        <f t="array" ref="L6">_xll.FDS(D6,"FMA_EVAL_EBIT(LTMA,NOW,NOW,M,""PORTAGG"",""MEANR"")")</f>
        <v>12.211197434253901</v>
      </c>
      <c r="M6">
        <f>HLOOKUP(D6,'Index ROE'!$A$1:$V$25,25,FALSE)</f>
        <v>11.9407094450378</v>
      </c>
      <c r="N6">
        <f>VLOOKUP(A6,'LIQIDITY 2'!$A$3:$E$26,5,FALSE)</f>
        <v>5.7012970000000003</v>
      </c>
      <c r="O6" cm="1">
        <f t="array" ref="O6">IFERROR(IFERROR(IFERROR(IFERROR(_xll.FDS(B6,"IMF_IFS_RCPI_Q(0)"),_xll.FDS(B6,"IMF_IFS_RCPI_Q(-1AM)")),_xll.FDS(B6,"IMF_IFS_RCPI_Q(-2AM)")),_xll.FDS(B6,"IMF_IFS_RCPI_Q(-3AM)")),$D$31)</f>
        <v>3.19889</v>
      </c>
      <c r="P6">
        <f>VLOOKUP(E6,GDP_GROWTH!$B$10:$W$165,22,FALSE)</f>
        <v>3.9454348254778893</v>
      </c>
      <c r="Q6">
        <f t="shared" si="0"/>
        <v>-2.5549335831532503</v>
      </c>
      <c r="R6" s="55">
        <f t="shared" si="1"/>
        <v>0.45110863014889002</v>
      </c>
      <c r="S6">
        <f t="shared" si="2"/>
        <v>6.2394124450378001</v>
      </c>
      <c r="T6">
        <f t="shared" si="3"/>
        <v>8.7418194450378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54.500000000000007</v>
      </c>
      <c r="W6" cm="1">
        <f t="array" ref="W6">_xlfn.PERCENTRANK.EXC(_xlfn._xlws.FILTER(S$3:S$23, ISNUMBER(S$3:S$23)),S6)*100</f>
        <v>31.8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63.7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55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9.2756372795676594</v>
      </c>
      <c r="H7" s="4" cm="1">
        <f t="array" ref="H7">_xll.FDS(D7,"FMA_PE(NTMA,0,,,""PORTAGG"",""MEANR"")")</f>
        <v>7.82877419585681</v>
      </c>
      <c r="I7" cm="1">
        <f t="array" ref="I7">_xll.FDS(D7,"FMA_DIV_YLD(NTMA,NOW,NOW,M,""PORTAGG"",""MEANR"")")</f>
        <v>5.7122906427903901</v>
      </c>
      <c r="J7" s="55" cm="1">
        <f t="array" ref="J7">IFERROR(_xll.FDS(D7,"FG_FCF_YIELD_NTM(0)"),(1/G7*100))</f>
        <v>3.1417032601330401</v>
      </c>
      <c r="K7" s="3" cm="1">
        <f t="array" ref="K7">_xll.FDS(D7,"FMA_EVAL_EBITDA(NTMA,0,,,""PORTAGG"",""MEANR"")")</f>
        <v>4.4055546454901302</v>
      </c>
      <c r="L7" cm="1">
        <f t="array" ref="L7">_xll.FDS(D7,"FMA_EVAL_EBIT(LTMA,NOW,NOW,M,""PORTAGG"",""MEANR"")")</f>
        <v>8.5220281882966091</v>
      </c>
      <c r="M7">
        <f>HLOOKUP(D7,'Index ROE'!$A$1:$V$25,25,FALSE)</f>
        <v>12.394579327579899</v>
      </c>
      <c r="N7">
        <f>VLOOKUP(A7,'LIQIDITY 2'!$A$3:$E$26,5,FALSE)</f>
        <v>5.3109999999999999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0.40129064279039017</v>
      </c>
      <c r="R7" s="55">
        <f t="shared" si="1"/>
        <v>-2.1692967398669598</v>
      </c>
      <c r="S7">
        <f t="shared" si="2"/>
        <v>7.0835793275798995</v>
      </c>
      <c r="T7">
        <f t="shared" si="3"/>
        <v>9.7921418275798988</v>
      </c>
      <c r="U7" cm="1">
        <f t="array" ref="U7">_xlfn.PERCENTRANK.EXC(_xlfn._xlws.FILTER(Q$3:Q$23, ISNUMBER(Q$3:Q$23)),Q7)*100</f>
        <v>68.100000000000009</v>
      </c>
      <c r="V7" cm="1">
        <f t="array" ref="V7">_xlfn.PERCENTRANK.EXC(_xlfn._xlws.FILTER(R$3:R$23, ISNUMBER(R$3:R$23)),R7)*100</f>
        <v>22.7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59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63.18</v>
      </c>
      <c r="AC7" cm="1">
        <f t="array" ref="AC7">_xlfn.PERCENTRANK.EXC(_xlfn._xlws.FILTER(AB$3:AB$23, ISNUMBER(AB$3:AB$23)),AB7)*100</f>
        <v>72.7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17.269872761525502</v>
      </c>
      <c r="H8" s="4" cm="1">
        <f t="array" ref="H8">_xll.FDS(D8,"FMA_PE(NTMA,0,,,""PORTAGG"",""MEANR"")")</f>
        <v>11.446124696426599</v>
      </c>
      <c r="I8" cm="1">
        <f t="array" ref="I8">_xll.FDS(D8,"FMA_DIV_YLD(NTMA,NOW,NOW,M,""PORTAGG"",""MEANR"")")</f>
        <v>3.7380997658040598</v>
      </c>
      <c r="J8" s="55" cm="1">
        <f t="array" ref="J8">IFERROR(_xll.FDS(D8,"FG_FCF_YIELD_NTM(0)"),(1/G8*100))</f>
        <v>7.5101313542073802</v>
      </c>
      <c r="K8" s="3" cm="1">
        <f t="array" ref="K8">_xll.FDS(D8,"FMA_EVAL_EBITDA(NTMA,0,,,""PORTAGG"",""MEANR"")")</f>
        <v>6.6550613244319399</v>
      </c>
      <c r="L8" cm="1">
        <f t="array" ref="L8">_xll.FDS(D8,"FMA_EVAL_EBIT(LTMA,NOW,NOW,M,""PORTAGG"",""MEANR"")")</f>
        <v>11.7915032051033</v>
      </c>
      <c r="M8">
        <f>HLOOKUP(D8,'Index ROE'!$A$1:$V$25,25,FALSE)</f>
        <v>12.932447591337899</v>
      </c>
      <c r="N8">
        <f>VLOOKUP(A8,'LIQIDITY 2'!$A$3:$E$26,5,FALSE)</f>
        <v>6.383559</v>
      </c>
      <c r="O8" cm="1">
        <f t="array" ref="O8">IFERROR(IFERROR(IFERROR(IFERROR(_xll.FDS(B8,"IMF_IFS_RCPI_Q(0)"),_xll.FDS(B8,"IMF_IFS_RCPI_Q(-1AM)")),_xll.FDS(B8,"IMF_IFS_RCPI_Q(-2AM)")),_xll.FDS(B8,"IMF_IFS_RCPI_Q(-3AM)")),$D$31)</f>
        <v>3.19889</v>
      </c>
      <c r="P8">
        <f>VLOOKUP(E8,GDP_GROWTH!$B$10:$W$165,22,FALSE)</f>
        <v>2.3642552134477857</v>
      </c>
      <c r="Q8">
        <f t="shared" si="0"/>
        <v>-2.6454592341959402</v>
      </c>
      <c r="R8" s="55">
        <f t="shared" si="1"/>
        <v>1.1265723542073802</v>
      </c>
      <c r="S8">
        <f t="shared" si="2"/>
        <v>6.5488885913378994</v>
      </c>
      <c r="T8">
        <f t="shared" si="3"/>
        <v>9.7335575913378989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59</v>
      </c>
      <c r="W8" cm="1">
        <f t="array" ref="W8">_xlfn.PERCENTRANK.EXC(_xlfn._xlws.FILTER(S$3:S$23, ISNUMBER(S$3:S$23)),S8)*100</f>
        <v>36.299999999999997</v>
      </c>
      <c r="X8" cm="1">
        <f t="array" ref="X8">(1-_xlfn.PERCENTRANK.EXC(_xlfn._xlws.FILTER(G$3:G$23, ISNUMBER(G$3:G$23)),G8))*100</f>
        <v>31.899999999999995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54.500000000000007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43.414999999999999</v>
      </c>
      <c r="AC8" cm="1">
        <f t="array" ref="AC8">_xlfn.PERCENTRANK.EXC(_xlfn._xlws.FILTER(AB$3:AB$23, ISNUMBER(AB$3:AB$23)),AB8)*100</f>
        <v>40.9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19.527853116947899</v>
      </c>
      <c r="H9" s="4" cm="1">
        <f t="array" ref="H9">_xll.FDS(D9,"FMA_PE(NTMA,0,,,""PORTAGG"",""MEANR"")")</f>
        <v>14.3479957468171</v>
      </c>
      <c r="I9" cm="1">
        <f t="array" ref="I9">_xll.FDS(D9,"FMA_DIV_YLD(NTMA,NOW,NOW,M,""PORTAGG"",""MEANR"")")</f>
        <v>4.0504538397633798</v>
      </c>
      <c r="J9" s="55" cm="1">
        <f t="array" ref="J9">IFERROR(_xll.FDS(D9,"FG_FCF_YIELD_NTM(0)"),(1/G9*100))</f>
        <v>5.9021274931335697</v>
      </c>
      <c r="K9" s="3" cm="1">
        <f t="array" ref="K9">_xll.FDS(D9,"FMA_EVAL_EBITDA(NTMA,0,,,""PORTAGG"",""MEANR"")")</f>
        <v>8.3786361527347708</v>
      </c>
      <c r="L9" cm="1">
        <f t="array" ref="L9">_xll.FDS(D9,"FMA_EVAL_EBIT(LTMA,NOW,NOW,M,""PORTAGG"",""MEANR"")")</f>
        <v>16.276580721795199</v>
      </c>
      <c r="M9">
        <f>HLOOKUP(D9,'Index ROE'!$A$1:$V$25,25,FALSE)</f>
        <v>9.5585136214236197</v>
      </c>
      <c r="N9">
        <f>VLOOKUP(A9,'LIQIDITY 2'!$A$3:$E$26,5,FALSE)</f>
        <v>3.7607620000000002</v>
      </c>
      <c r="O9" cm="1">
        <f t="array" ref="O9">IFERROR(IFERROR(IFERROR(IFERROR(_xll.FDS(B9,"IMF_IFS_RCPI_Q(0)"),_xll.FDS(B9,"IMF_IFS_RCPI_Q(-1AM)")),_xll.FDS(B9,"IMF_IFS_RCPI_Q(-2AM)")),_xll.FDS(B9,"IMF_IFS_RCPI_Q(-3AM)")),$D$31)</f>
        <v>3.19889</v>
      </c>
      <c r="P9">
        <f>VLOOKUP(E9,GDP_GROWTH!$B$10:$W$165,22,FALSE)</f>
        <v>3.5466921531802975</v>
      </c>
      <c r="Q9">
        <f t="shared" si="0"/>
        <v>0.28969183976337964</v>
      </c>
      <c r="R9" s="55">
        <f t="shared" si="1"/>
        <v>2.1413654931335695</v>
      </c>
      <c r="S9">
        <f t="shared" si="2"/>
        <v>5.79775162142362</v>
      </c>
      <c r="T9">
        <f t="shared" si="3"/>
        <v>6.3596236214236193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34.330000000000005</v>
      </c>
      <c r="AC9" cm="1">
        <f t="array" ref="AC9">_xlfn.PERCENTRANK.EXC(_xlfn._xlws.FILTER(AB$3:AB$23, ISNUMBER(AB$3:AB$23)),AB9)*100</f>
        <v>22.7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20.806693708841902</v>
      </c>
      <c r="H10" s="4" cm="1">
        <f t="array" ref="H10">_xll.FDS(D10,"FMA_PE(NTMA,0,,,""PORTAGG"",""MEANR"")")</f>
        <v>15.8565134306786</v>
      </c>
      <c r="I10" cm="1">
        <f t="array" ref="I10">_xll.FDS(D10,"FMA_DIV_YLD(NTMA,NOW,NOW,M,""PORTAGG"",""MEANR"")")</f>
        <v>3.4106385481735502</v>
      </c>
      <c r="J10" s="55" cm="1">
        <f t="array" ref="J10">IFERROR(_xll.FDS(D10,"FG_FCF_YIELD_NTM(0)"),(1/G10*100))</f>
        <v>4.2965694407450599</v>
      </c>
      <c r="K10" s="3" cm="1">
        <f t="array" ref="K10">_xll.FDS(D10,"FMA_EVAL_EBITDA(NTMA,0,,,""PORTAGG"",""MEANR"")")</f>
        <v>9.3439126555313496</v>
      </c>
      <c r="L10" cm="1">
        <f t="array" ref="L10">_xll.FDS(D10,"FMA_EVAL_EBIT(LTMA,NOW,NOW,M,""PORTAGG"",""MEANR"")")</f>
        <v>18.162340443323</v>
      </c>
      <c r="M10">
        <f>HLOOKUP(D10,'Index ROE'!$A$1:$V$25,25,FALSE)</f>
        <v>11.9161171814392</v>
      </c>
      <c r="N10">
        <f>VLOOKUP(A10,'LIQIDITY 2'!$A$3:$E$26,5,FALSE)</f>
        <v>3.8487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-0.43806145182644984</v>
      </c>
      <c r="R10" s="55">
        <f t="shared" si="1"/>
        <v>0.44786944074505985</v>
      </c>
      <c r="S10">
        <f t="shared" si="2"/>
        <v>8.0674171814392004</v>
      </c>
      <c r="T10">
        <f t="shared" si="3"/>
        <v>8.7172271814391991</v>
      </c>
      <c r="U10" cm="1">
        <f t="array" ref="U10">_xlfn.PERCENTRANK.EXC(_xlfn._xlws.FILTER(Q$3:Q$23, ISNUMBER(Q$3:Q$23)),Q10)*100</f>
        <v>54.500000000000007</v>
      </c>
      <c r="V10" cm="1">
        <f t="array" ref="V10">_xlfn.PERCENTRANK.EXC(_xlfn._xlws.FILTER(R$3:R$23, ISNUMBER(R$3:R$23)),R10)*100</f>
        <v>50</v>
      </c>
      <c r="W10" cm="1">
        <f t="array" ref="W10">_xlfn.PERCENTRANK.EXC(_xlfn._xlws.FILTER(S$3:S$23, ISNUMBER(S$3:S$23)),S10)*100</f>
        <v>63.6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31.615000000000002</v>
      </c>
      <c r="AC10" cm="1">
        <f t="array" ref="AC10">_xlfn.PERCENTRANK.EXC(_xlfn._xlws.FILTER(AB$3:AB$23, ISNUMBER(AB$3:AB$23)),AB10)*100</f>
        <v>13.600000000000001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13.4126150051507</v>
      </c>
      <c r="H11" s="4" cm="1">
        <f t="array" ref="H11">_xll.FDS(D11,"FMA_PE(NTMA,0,,,""PORTAGG"",""MEANR"")")</f>
        <v>10.837585004185</v>
      </c>
      <c r="I11" cm="1">
        <f t="array" ref="I11">_xll.FDS(D11,"FMA_DIV_YLD(NTMA,NOW,NOW,M,""PORTAGG"",""MEANR"")")</f>
        <v>4.8761892678686598</v>
      </c>
      <c r="J11" s="55" cm="1">
        <f t="array" ref="J11">IFERROR(_xll.FDS(D11,"FG_FCF_YIELD_NTM(0)"),(1/G11*100))</f>
        <v>9.4915693626590301</v>
      </c>
      <c r="K11" s="3" cm="1">
        <f t="array" ref="K11">_xll.FDS(D11,"FMA_EVAL_EBITDA(NTMA,0,,,""PORTAGG"",""MEANR"")")</f>
        <v>5.8757907850711204</v>
      </c>
      <c r="L11" cm="1">
        <f t="array" ref="L11">_xll.FDS(D11,"FMA_EVAL_EBIT(LTMA,NOW,NOW,M,""PORTAGG"",""MEANR"")")</f>
        <v>9.9801939595511993</v>
      </c>
      <c r="M11">
        <f>HLOOKUP(D11,'Index ROE'!$A$1:$V$25,25,FALSE)</f>
        <v>13.7129718327555</v>
      </c>
      <c r="N11">
        <f>VLOOKUP(A11,'LIQIDITY 2'!$A$3:$E$26,5,FALSE)</f>
        <v>9.4001999999999999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-4.5240107321313401</v>
      </c>
      <c r="R11" s="55">
        <f t="shared" si="1"/>
        <v>9.1369362659030173E-2</v>
      </c>
      <c r="S11">
        <f t="shared" si="2"/>
        <v>4.3127718327554998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45.4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59.099999999999994</v>
      </c>
      <c r="Y11" cm="1">
        <f t="array" ref="Y11">(1-_xlfn.PERCENTRANK.EXC(_xlfn._xlws.FILTER(H$3:H$23, ISNUMBER(H$3:H$23)),H11))*100</f>
        <v>54.6</v>
      </c>
      <c r="Z11" cm="1">
        <f t="array" ref="Z11">_xlfn.PERCENTRANK.EXC(_xlfn._xlws.FILTER(T$3:T$23, ISNUMBER(T$3:T$23)),T11)*100</f>
        <v>45.4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46.809999999999995</v>
      </c>
      <c r="AC11" cm="1">
        <f t="array" ref="AC11">_xlfn.PERCENTRANK.EXC(_xlfn._xlws.FILTER(AB$3:AB$23, ISNUMBER(AB$3:AB$23)),AB11)*100</f>
        <v>45.4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14.5017370020478</v>
      </c>
      <c r="H12" s="4" cm="1">
        <f t="array" ref="H12">_xll.FDS(D12,"FMA_PE(NTMA,0,,,""PORTAGG"",""MEANR"")")</f>
        <v>8.2382128067631797</v>
      </c>
      <c r="I12" cm="1">
        <f t="array" ref="I12">_xll.FDS(D12,"FMA_DIV_YLD(NTMA,NOW,NOW,M,""PORTAGG"",""MEANR"")")</f>
        <v>2.3616481484477201</v>
      </c>
      <c r="J12" s="55" cm="1">
        <f t="array" ref="J12">IFERROR(_xll.FDS(D12,"FG_FCF_YIELD_NTM(0)"),(1/G12*100))</f>
        <v>7.5000728595554396</v>
      </c>
      <c r="K12" s="3" cm="1">
        <f t="array" ref="K12">_xll.FDS(D12,"FMA_EVAL_EBITDA(NTMA,0,,,""PORTAGG"",""MEANR"")")</f>
        <v>5.5757658191738599</v>
      </c>
      <c r="L12" cm="1">
        <f t="array" ref="L12">_xll.FDS(D12,"FMA_EVAL_EBIT(LTMA,NOW,NOW,M,""PORTAGG"",""MEANR"")")</f>
        <v>14.213088912225899</v>
      </c>
      <c r="M12">
        <f>HLOOKUP(D12,'Index ROE'!$A$1:$V$25,25,FALSE)</f>
        <v>8.9068252605505496</v>
      </c>
      <c r="N12">
        <f>VLOOKUP(A12,'LIQIDITY 2'!$A$3:$E$26,5,FALSE)</f>
        <v>2.9352999999999998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-0.57365185155227971</v>
      </c>
      <c r="R12" s="55">
        <f t="shared" si="1"/>
        <v>4.5647728595554398</v>
      </c>
      <c r="S12">
        <f t="shared" si="2"/>
        <v>5.9715252605505498</v>
      </c>
      <c r="T12">
        <f t="shared" si="3"/>
        <v>6.2376419605505493</v>
      </c>
      <c r="U12" cm="1">
        <f t="array" ref="U12">_xlfn.PERCENTRANK.EXC(_xlfn._xlws.FILTER(Q$3:Q$23, ISNUMBER(Q$3:Q$23)),Q12)*100</f>
        <v>50</v>
      </c>
      <c r="V12" cm="1">
        <f t="array" ref="V12">_xlfn.PERCENTRANK.EXC(_xlfn._xlws.FILTER(R$3:R$23, ISNUMBER(R$3:R$23)),R12)*100</f>
        <v>86.3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54.6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13.600000000000001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60.68</v>
      </c>
      <c r="AC12" cm="1">
        <f t="array" ref="AC12">_xlfn.PERCENTRANK.EXC(_xlfn._xlws.FILTER(AB$3:AB$23, ISNUMBER(AB$3:AB$23)),AB12)*100</f>
        <v>68.100000000000009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9.3350730077065602</v>
      </c>
      <c r="H13" s="4" cm="1">
        <f t="array" ref="H13">_xll.FDS(D13,"FMA_PE(NTMA,0,,,""PORTAGG"",""MEANR"")")</f>
        <v>8.1634102448505601</v>
      </c>
      <c r="I13" cm="1">
        <f t="array" ref="I13">_xll.FDS(D13,"FMA_DIV_YLD(NTMA,NOW,NOW,M,""PORTAGG"",""MEANR"")")</f>
        <v>5.71439846687238</v>
      </c>
      <c r="J13" s="55" cm="1">
        <f t="array" ref="J13">IFERROR(_xll.FDS(D13,"FG_FCF_YIELD_NTM(0)"),(1/G13*100))</f>
        <v>9.4135694427846204</v>
      </c>
      <c r="K13" s="3" cm="1">
        <f t="array" ref="K13">_xll.FDS(D13,"FMA_EVAL_EBITDA(NTMA,0,,,""PORTAGG"",""MEANR"")")</f>
        <v>4.6211554863809496</v>
      </c>
      <c r="L13" cm="1">
        <f t="array" ref="L13">_xll.FDS(D13,"FMA_EVAL_EBIT(LTMA,NOW,NOW,M,""PORTAGG"",""MEANR"")")</f>
        <v>7.1262674058189601</v>
      </c>
      <c r="M13">
        <f>HLOOKUP(D13,'Index ROE'!$A$1:$V$25,25,FALSE)</f>
        <v>18.606733270154201</v>
      </c>
      <c r="N13">
        <f>VLOOKUP(A13,'LIQIDITY 2'!$A$3:$E$26,5,FALSE)</f>
        <v>12.465679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-6.7512805331276198</v>
      </c>
      <c r="R13" s="55">
        <f t="shared" si="1"/>
        <v>-3.0521095572153794</v>
      </c>
      <c r="S13">
        <f t="shared" si="2"/>
        <v>6.1410542701542017</v>
      </c>
      <c r="T13">
        <f t="shared" si="3"/>
        <v>14.659392270154202</v>
      </c>
      <c r="U13" cm="1">
        <f t="array" ref="U13">_xlfn.PERCENTRANK.EXC(_xlfn._xlws.FILTER(Q$3:Q$23, ISNUMBER(Q$3:Q$23)),Q13)*100</f>
        <v>9</v>
      </c>
      <c r="V13" cm="1">
        <f t="array" ref="V13">_xlfn.PERCENTRANK.EXC(_xlfn._xlws.FILTER(R$3:R$23, ISNUMBER(R$3:R$23)),R13)*100</f>
        <v>13.600000000000001</v>
      </c>
      <c r="W13" cm="1">
        <f t="array" ref="W13">_xlfn.PERCENTRANK.EXC(_xlfn._xlws.FILTER(S$3:S$23, ISNUMBER(S$3:S$23)),S13)*100</f>
        <v>27.200000000000003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57.059999999999995</v>
      </c>
      <c r="AC13" cm="1">
        <f t="array" ref="AC13">_xlfn.PERCENTRANK.EXC(_xlfn._xlws.FILTER(AB$3:AB$23, ISNUMBER(AB$3:AB$23)),AB13)*100</f>
        <v>63.6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15.981945724882101</v>
      </c>
      <c r="H14" s="4" cm="1">
        <f t="array" ref="H14">_xll.FDS(D14,"FMA_PE(NTMA,0,,,""PORTAGG"",""MEANR"")")</f>
        <v>10.4836505778056</v>
      </c>
      <c r="I14" cm="1">
        <f t="array" ref="I14">_xll.FDS(D14,"FMA_DIV_YLD(NTMA,NOW,NOW,M,""PORTAGG"",""MEANR"")")</f>
        <v>3.7259003262823001</v>
      </c>
      <c r="J14" s="55" cm="1">
        <f t="array" ref="J14">IFERROR(_xll.FDS(D14,"FG_FCF_YIELD_NTM(0)"),(1/G14*100))</f>
        <v>7.3461057129307399</v>
      </c>
      <c r="K14" s="3" cm="1">
        <f t="array" ref="K14">_xll.FDS(D14,"FMA_EVAL_EBITDA(NTMA,0,,,""PORTAGG"",""MEANR"")")</f>
        <v>7.6611644897306199</v>
      </c>
      <c r="L14" cm="1">
        <f t="array" ref="L14">_xll.FDS(D14,"FMA_EVAL_EBIT(LTMA,NOW,NOW,M,""PORTAGG"",""MEANR"")")</f>
        <v>13.2579944207656</v>
      </c>
      <c r="M14">
        <f>HLOOKUP(D14,'Index ROE'!$A$1:$V$25,25,FALSE)</f>
        <v>14.5722752976358</v>
      </c>
      <c r="N14">
        <f>VLOOKUP(A14,'LIQIDITY 2'!$A$3:$E$26,5,FALSE)</f>
        <v>10.396905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-6.6710046737177002</v>
      </c>
      <c r="R14" s="55">
        <f t="shared" si="1"/>
        <v>-3.0507992870692604</v>
      </c>
      <c r="S14">
        <f t="shared" si="2"/>
        <v>4.1753702976357996</v>
      </c>
      <c r="T14">
        <f t="shared" si="3"/>
        <v>9.5116752976358008</v>
      </c>
      <c r="U14" cm="1">
        <f t="array" ref="U14">_xlfn.PERCENTRANK.EXC(_xlfn._xlws.FILTER(Q$3:Q$23, ISNUMBER(Q$3:Q$23)),Q14)*100</f>
        <v>13.600000000000001</v>
      </c>
      <c r="V14" cm="1">
        <f t="array" ref="V14">_xlfn.PERCENTRANK.EXC(_xlfn._xlws.FILTER(R$3:R$23, ISNUMBER(R$3:R$23)),R14)*100</f>
        <v>18.099999999999998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45.499999999999993</v>
      </c>
      <c r="Y14" cm="1">
        <f t="array" ref="Y14">(1-_xlfn.PERCENTRANK.EXC(_xlfn._xlws.FILTER(H$3:H$23, ISNUMBER(H$3:H$23)),H14))*100</f>
        <v>59.099999999999994</v>
      </c>
      <c r="Z14" cm="1">
        <f t="array" ref="Z14">_xlfn.PERCENTRANK.EXC(_xlfn._xlws.FILTER(T$3:T$23, ISNUMBER(T$3:T$23)),T14)*100</f>
        <v>50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37.254999999999995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7.3223765815153801</v>
      </c>
      <c r="H15" s="4" cm="1">
        <f t="array" ref="H15">_xll.FDS(D15,"FMA_PE(NTMA,0,,,""PORTAGG"",""MEANR"")")</f>
        <v>6.8602303639122102</v>
      </c>
      <c r="I15" cm="1">
        <f t="array" ref="I15">_xll.FDS(D15,"FMA_DIV_YLD(NTMA,NOW,NOW,M,""PORTAGG"",""MEANR"")")</f>
        <v>6.4880608084085498</v>
      </c>
      <c r="J15" s="55" cm="1">
        <f t="array" ref="J15">IFERROR(_xll.FDS(D15,"FG_FCF_YIELD_NTM(0)"),(1/G15*100))</f>
        <v>2.71410750348526</v>
      </c>
      <c r="K15" s="3" cm="1">
        <f t="array" ref="K15">_xll.FDS(D15,"FMA_EVAL_EBITDA(NTMA,0,,,""PORTAGG"",""MEANR"")")</f>
        <v>5.3287275244657302</v>
      </c>
      <c r="L15" cm="1">
        <f t="array" ref="L15">_xll.FDS(D15,"FMA_EVAL_EBIT(LTMA,NOW,NOW,M,""PORTAGG"",""MEANR"")")</f>
        <v>8.0129267834793598</v>
      </c>
      <c r="M15">
        <f>HLOOKUP(D15,'Index ROE'!$A$1:$V$25,25,FALSE)</f>
        <v>13.1253657894167</v>
      </c>
      <c r="N15">
        <f>VLOOKUP(A15,'LIQIDITY 2'!$A$3:$E$26,5,FALSE)</f>
        <v>3.1360000000000001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3.3520608084085497</v>
      </c>
      <c r="R15" s="55">
        <f t="shared" si="1"/>
        <v>-0.42189249651474015</v>
      </c>
      <c r="S15">
        <f t="shared" si="2"/>
        <v>9.9893657894166985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36.299999999999997</v>
      </c>
      <c r="W15" cm="1">
        <f t="array" ref="W15">_xlfn.PERCENTRANK.EXC(_xlfn._xlws.FILTER(S$3:S$23, ISNUMBER(S$3:S$23)),S15)*100</f>
        <v>95.399999999999991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77.279999999999987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45565</v>
      </c>
      <c r="G16" s="4" cm="1">
        <f t="array" ref="G16">_xll.FDS(D16,"FMA_PE(LTM,0,,,""PORTAGG"",""MEANR"")")</f>
        <v>28.6753801224604</v>
      </c>
      <c r="H16" s="4" cm="1">
        <f t="array" ref="H16">_xll.FDS(D16,"FMA_PE(NTMA,0,,,""PORTAGG"",""MEANR"")")</f>
        <v>25.095950141793999</v>
      </c>
      <c r="I16" cm="1">
        <f t="array" ref="I16">_xll.FDS(D16,"FMA_DIV_YLD(NTMA,NOW,NOW,M,""PORTAGG"",""MEANR"")")</f>
        <v>1.21341275131075</v>
      </c>
      <c r="J16" s="55" cm="1">
        <f t="array" ref="J16">IFERROR(_xll.FDS(D16,"FG_FCF_YIELD_NTM(0)"),(1/G16*100))</f>
        <v>2.5954417502912701</v>
      </c>
      <c r="K16" s="3" cm="1">
        <f t="array" ref="K16">_xll.FDS(D16,"FMA_EVAL_EBITDA(NTMA,0,,,""PORTAGG"",""MEANR"")")</f>
        <v>16.3192631396692</v>
      </c>
      <c r="L16" cm="1">
        <f t="array" ref="L16">_xll.FDS(D16,"FMA_EVAL_EBIT(LTMA,NOW,NOW,M,""PORTAGG"",""MEANR"")")</f>
        <v>24.467927418444798</v>
      </c>
      <c r="M16">
        <f>HLOOKUP(D16,'Index ROE'!$A$1:$V$25,25,FALSE)</f>
        <v>16.0781656045333</v>
      </c>
      <c r="N16">
        <f>VLOOKUP(A16,'LIQIDITY 2'!$A$3:$E$26,5,FALSE)</f>
        <v>6.7640000000000002</v>
      </c>
      <c r="O16" cm="1">
        <f t="array" ref="O16">IFERROR(IFERROR(IFERROR(IFERROR(_xll.FDS(B16,"IMF_IFS_RCPI_Q(0)"),_xll.FDS(B16,"IMF_IFS_RCPI_Q(-1AM)")),_xll.FDS(B16,"IMF_IFS_RCPI_Q(-2AM)")),_xll.FDS(B16,"IMF_IFS_RCPI_Q(-3AM)")),$D$31)</f>
        <v>3.19889</v>
      </c>
      <c r="P16">
        <f>VLOOKUP(E16,GDP_GROWTH!$B$10:$W$165,22,FALSE)</f>
        <v>4.5925545086595072</v>
      </c>
      <c r="Q16">
        <f t="shared" si="0"/>
        <v>-5.5505872486892507</v>
      </c>
      <c r="R16" s="55">
        <f t="shared" si="1"/>
        <v>-4.1685582497087301</v>
      </c>
      <c r="S16">
        <f t="shared" si="2"/>
        <v>9.3141656045333008</v>
      </c>
      <c r="T16">
        <f t="shared" si="3"/>
        <v>12.8792756045333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81.8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22.725000000000001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45565</v>
      </c>
      <c r="G17" s="4" cm="1">
        <f t="array" ref="G17">_xll.FDS(D17,"FMA_PE(LTM,0,,,""PORTAGG"",""MEANR"")")</f>
        <v>15.366724013404999</v>
      </c>
      <c r="H17" s="4" cm="1">
        <f t="array" ref="H17">_xll.FDS(D17,"FMA_PE(NTMA,0,,,""PORTAGG"",""MEANR"")")</f>
        <v>10.907705609286699</v>
      </c>
      <c r="I17" cm="1">
        <f t="array" ref="I17">_xll.FDS(D17,"FMA_DIV_YLD(NTMA,NOW,NOW,M,""PORTAGG"",""MEANR"")")</f>
        <v>2.5080557061441202</v>
      </c>
      <c r="J17" s="55" cm="1">
        <f t="array" ref="J17">IFERROR(_xll.FDS(D17,"FG_FCF_YIELD_NTM(0)"),(1/G17*100))</f>
        <v>6.0371271873078696</v>
      </c>
      <c r="K17" s="3" cm="1">
        <f t="array" ref="K17">_xll.FDS(D17,"FMA_EVAL_EBITDA(NTMA,0,,,""PORTAGG"",""MEANR"")")</f>
        <v>10.0911216821289</v>
      </c>
      <c r="L17" cm="1">
        <f t="array" ref="L17">_xll.FDS(D17,"FMA_EVAL_EBIT(LTMA,NOW,NOW,M,""PORTAGG"",""MEANR"")")</f>
        <v>15.291166744349001</v>
      </c>
      <c r="M17">
        <f>HLOOKUP(D17,'Index ROE'!$A$1:$V$25,25,FALSE)</f>
        <v>11.563427948774301</v>
      </c>
      <c r="N17">
        <f>VLOOKUP(A17,'LIQIDITY 2'!$A$3:$E$26,5,FALSE)</f>
        <v>2.1911999999999998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0.3168557061441204</v>
      </c>
      <c r="R17" s="55">
        <f t="shared" si="1"/>
        <v>3.8459271873078698</v>
      </c>
      <c r="S17">
        <f t="shared" si="2"/>
        <v>9.3722279487743005</v>
      </c>
      <c r="T17">
        <f t="shared" si="3"/>
        <v>11.3365969487743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86.3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64.290000000000006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45565</v>
      </c>
      <c r="G18" s="4" cm="1">
        <f t="array" ref="G18">_xll.FDS(D18,"FMA_PE(LTM,0,,,""PORTAGG"",""MEANR"")")</f>
        <v>11.9484743104206</v>
      </c>
      <c r="H18" s="4" cm="1">
        <f t="array" ref="H18">_xll.FDS(D18,"FMA_PE(NTMA,0,,,""PORTAGG"",""MEANR"")")</f>
        <v>11.0241933604133</v>
      </c>
      <c r="I18" cm="1">
        <f t="array" ref="I18">_xll.FDS(D18,"FMA_DIV_YLD(NTMA,NOW,NOW,M,""PORTAGG"",""MEANR"")")</f>
        <v>5.3275375886451402</v>
      </c>
      <c r="J18" s="55" cm="1">
        <f t="array" ref="J18">IFERROR(_xll.FDS(D18,"FG_FCF_YIELD_NTM(0)"),(1/G18*100))</f>
        <v>8.3692693646072609</v>
      </c>
      <c r="K18" s="3" cm="1">
        <f t="array" ref="K18">_xll.FDS(D18,"FMA_EVAL_EBITDA(NTMA,0,,,""PORTAGG"",""MEANR"")")</f>
        <v>9.5197700350503993</v>
      </c>
      <c r="L18" cm="1">
        <f t="array" ref="L18">_xll.FDS(D18,"FMA_EVAL_EBIT(LTMA,NOW,NOW,M,""PORTAGG"",""MEANR"")")</f>
        <v>16.287629023602999</v>
      </c>
      <c r="M18">
        <f>HLOOKUP(D18,'Index ROE'!$A$1:$V$25,25,FALSE)</f>
        <v>12.1192289718939</v>
      </c>
      <c r="N18">
        <f>VLOOKUP(A18,'LIQIDITY 2'!$A$3:$E$26,5,FALSE)</f>
        <v>3.8487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1.4788375886451401</v>
      </c>
      <c r="R18" s="55">
        <f t="shared" si="1"/>
        <v>4.5205693646072609</v>
      </c>
      <c r="S18">
        <f t="shared" si="2"/>
        <v>8.2705289718938992</v>
      </c>
      <c r="T18">
        <f t="shared" si="3"/>
        <v>8.9203389718938997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68.100000000000009</v>
      </c>
      <c r="X18" cm="1">
        <f t="array" ref="X18">(1-_xlfn.PERCENTRANK.EXC(_xlfn._xlws.FILTER(G$3:G$23, ISNUMBER(G$3:G$23)),G18))*100</f>
        <v>72.8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65.240000000000009</v>
      </c>
      <c r="AC18" cm="1">
        <f t="array" ref="AC18">_xlfn.PERCENTRANK.EXC(_xlfn._xlws.FILTER(AB$3:AB$23, ISNUMBER(AB$3:AB$23)),AB18)*100</f>
        <v>81.8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45565</v>
      </c>
      <c r="G19" s="4" cm="1">
        <f t="array" ref="G19">_xll.FDS(D19,"FMA_PE(LTM,0,,,""PORTAGG"",""MEANR"")")</f>
        <v>17.119295334163699</v>
      </c>
      <c r="H19" s="4" cm="1">
        <f t="array" ref="H19">_xll.FDS(D19,"FMA_PE(NTMA,0,,,""PORTAGG"",""MEANR"")")</f>
        <v>14.796600436084899</v>
      </c>
      <c r="I19" cm="1">
        <f t="array" ref="I19">_xll.FDS(D19,"FMA_DIV_YLD(NTMA,NOW,NOW,M,""PORTAGG"",""MEANR"")")</f>
        <v>3.5212157678924698</v>
      </c>
      <c r="J19" s="55" cm="1">
        <f t="array" ref="J19">IFERROR(_xll.FDS(D19,"FG_FCF_YIELD_NTM(0)"),(1/G19*100))</f>
        <v>4.7411613714275402</v>
      </c>
      <c r="K19" s="3" cm="1">
        <f t="array" ref="K19">_xll.FDS(D19,"FMA_EVAL_EBITDA(NTMA,0,,,""PORTAGG"",""MEANR"")")</f>
        <v>9.6344537823186602</v>
      </c>
      <c r="L19" cm="1">
        <f t="array" ref="L19">_xll.FDS(D19,"FMA_EVAL_EBIT(LTMA,NOW,NOW,M,""PORTAGG"",""MEANR"")")</f>
        <v>18.331280090041801</v>
      </c>
      <c r="M19">
        <f>HLOOKUP(D19,'Index ROE'!$A$1:$V$25,25,FALSE)</f>
        <v>9.3488241189838792</v>
      </c>
      <c r="N19">
        <f>VLOOKUP(A19,'LIQIDITY 2'!$A$3:$E$26,5,FALSE)</f>
        <v>2.469595</v>
      </c>
      <c r="O19" cm="1">
        <f t="array" ref="O19">IFERROR(IFERROR(IFERROR(IFERROR(_xll.FDS(B19,"IMF_IFS_RCPI_Q(0)"),_xll.FDS(B19,"IMF_IFS_RCPI_Q(-1AM)")),_xll.FDS(B19,"IMF_IFS_RCPI_Q(-2AM)")),_xll.FDS(B19,"IMF_IFS_RCPI_Q(-3AM)")),$D$31)</f>
        <v>3.19889</v>
      </c>
      <c r="P19">
        <f>VLOOKUP(E19,GDP_GROWTH!$B$10:$W$165,22,FALSE)</f>
        <v>1.3158022817511328</v>
      </c>
      <c r="Q19">
        <f t="shared" si="0"/>
        <v>1.0516207678924698</v>
      </c>
      <c r="R19" s="55">
        <f t="shared" si="1"/>
        <v>2.2715663714275403</v>
      </c>
      <c r="S19">
        <f t="shared" si="2"/>
        <v>6.8792291189838792</v>
      </c>
      <c r="T19">
        <f t="shared" si="3"/>
        <v>6.1499341189838788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68.100000000000009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39.755000000000003</v>
      </c>
      <c r="AC19" cm="1">
        <f t="array" ref="AC19">_xlfn.PERCENTRANK.EXC(_xlfn._xlws.FILTER(AB$3:AB$23, ISNUMBER(AB$3:AB$23)),AB19)*100</f>
        <v>36.299999999999997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45562</v>
      </c>
      <c r="G20" s="4" cm="1">
        <f t="array" ref="G20">_xll.FDS(D20,"FMA_PE(LTM,0,,,""PORTAGG"",""MEANR"")")</f>
        <v>8.5440765473047193</v>
      </c>
      <c r="H20" s="4" cm="1">
        <f t="array" ref="H20">_xll.FDS(D20,"FMA_PE(NTMA,0,,,""PORTAGG"",""MEANR"")")</f>
        <v>5.9438712029355498</v>
      </c>
      <c r="I20" cm="1">
        <f t="array" ref="I20">_xll.FDS(D20,"FMA_DIV_YLD(NTMA,NOW,NOW,M,""PORTAGG"",""MEANR"")")</f>
        <v>4.8833960689705398</v>
      </c>
      <c r="J20" s="55" cm="1">
        <f t="array" ref="J20">IFERROR(_xll.FDS(D20,"FG_FCF_YIELD_NTM(0)"),(1/G20*100))</f>
        <v>11.704014991713247</v>
      </c>
      <c r="K20" s="3" cm="1">
        <f t="array" ref="K20">_xll.FDS(D20,"FMA_EVAL_EBITDA(NTMA,0,,,""PORTAGG"",""MEANR"")")</f>
        <v>4.6561532378967598</v>
      </c>
      <c r="L20" cm="1">
        <f t="array" ref="L20">_xll.FDS(D20,"FMA_EVAL_EBIT(LTMA,NOW,NOW,M,""PORTAGG"",""MEANR"")")</f>
        <v>8.7523053597517109</v>
      </c>
      <c r="M20">
        <f>HLOOKUP(D20,'Index ROE'!$A$1:$V$25,25,FALSE)</f>
        <v>25.846008849302699</v>
      </c>
      <c r="N20">
        <f>VLOOKUP(A20,'LIQIDITY 2'!$A$3:$E$26,5,FALSE)</f>
        <v>26.094818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-21.211421931029459</v>
      </c>
      <c r="R20" s="55">
        <f t="shared" si="1"/>
        <v>-14.390803008286753</v>
      </c>
      <c r="S20">
        <f t="shared" si="2"/>
        <v>-0.24880915069730136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45565</v>
      </c>
      <c r="G21" s="4" cm="1">
        <f t="array" ref="G21">_xll.FDS(D21,"FMA_PE(LTM,0,,,""PORTAGG"",""MEANR"")")</f>
        <v>10.0680172729232</v>
      </c>
      <c r="H21" s="4" cm="1">
        <f t="array" ref="H21">_xll.FDS(D21,"FMA_PE(NTMA,0,,,""PORTAGG"",""MEANR"")")</f>
        <v>9.6159291599261891</v>
      </c>
      <c r="I21" cm="1">
        <f t="array" ref="I21">_xll.FDS(D21,"FMA_DIV_YLD(NTMA,NOW,NOW,M,""PORTAGG"",""MEANR"")")</f>
        <v>5.2180643147415697</v>
      </c>
      <c r="J21" s="55" cm="1">
        <f t="array" ref="J21">IFERROR(_xll.FDS(D21,"FG_FCF_YIELD_NTM(0)"),(1/G21*100))</f>
        <v>10.5116491774483</v>
      </c>
      <c r="K21" s="3" cm="1">
        <f t="array" ref="K21">_xll.FDS(D21,"FMA_EVAL_EBITDA(NTMA,0,,,""PORTAGG"",""MEANR"")")</f>
        <v>6.5264456565767004</v>
      </c>
      <c r="L21" cm="1">
        <f t="array" ref="L21">_xll.FDS(D21,"FMA_EVAL_EBIT(LTMA,NOW,NOW,M,""PORTAGG"",""MEANR"")")</f>
        <v>9.4378598266412599</v>
      </c>
      <c r="M21">
        <f>HLOOKUP(D21,'Index ROE'!$A$1:$V$25,25,FALSE)</f>
        <v>13.2251182354264</v>
      </c>
      <c r="N21">
        <f>VLOOKUP(A21,'LIQIDITY 2'!$A$3:$E$26,5,FALSE)</f>
        <v>4.3269320000000002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0.89113231474156951</v>
      </c>
      <c r="R21" s="55">
        <f t="shared" si="1"/>
        <v>6.1847171774482996</v>
      </c>
      <c r="S21">
        <f t="shared" si="2"/>
        <v>8.898186235426401</v>
      </c>
      <c r="T21">
        <f t="shared" si="3"/>
        <v>10.0262282354264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63.6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76.589999999999989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45565</v>
      </c>
      <c r="G22" s="4" cm="1">
        <f t="array" ref="G22">_xll.FDS(D22,"FMA_PE(LTM,0,,,""PORTAGG"",""MEANR"")")</f>
        <v>20.059345973374398</v>
      </c>
      <c r="H22" s="4" cm="1">
        <f t="array" ref="H22">_xll.FDS(D22,"FMA_PE(NTMA,0,,,""PORTAGG"",""MEANR"")")</f>
        <v>13.6425544432831</v>
      </c>
      <c r="I22" cm="1">
        <f t="array" ref="I22">_xll.FDS(D22,"FMA_DIV_YLD(NTMA,NOW,NOW,M,""PORTAGG"",""MEANR"")")</f>
        <v>2.0027973646538602</v>
      </c>
      <c r="J22" s="55" cm="1">
        <f t="array" ref="J22">IFERROR(_xll.FDS(D22,"FG_FCF_YIELD_NTM(0)"),(1/G22*100))</f>
        <v>2.6038241541259501</v>
      </c>
      <c r="K22" s="3" cm="1">
        <f t="array" ref="K22">_xll.FDS(D22,"FMA_EVAL_EBITDA(NTMA,0,,,""PORTAGG"",""MEANR"")")</f>
        <v>10.284107424268299</v>
      </c>
      <c r="L22" cm="1">
        <f t="array" ref="L22">_xll.FDS(D22,"FMA_EVAL_EBIT(LTMA,NOW,NOW,M,""PORTAGG"",""MEANR"")")</f>
        <v>17.812253949634101</v>
      </c>
      <c r="M22">
        <f>HLOOKUP(D22,'Index ROE'!$A$1:$V$25,25,FALSE)</f>
        <v>10.732551314639</v>
      </c>
      <c r="N22">
        <f>VLOOKUP(A22,'LIQIDITY 2'!$A$3:$E$26,5,FALSE)</f>
        <v>2.6918308999999998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-0.68903353534613965</v>
      </c>
      <c r="R22" s="55">
        <f t="shared" si="1"/>
        <v>-8.8006745874049663E-2</v>
      </c>
      <c r="S22">
        <f t="shared" si="2"/>
        <v>8.0407204146390008</v>
      </c>
      <c r="T22">
        <f t="shared" si="3"/>
        <v>6.3376186146390001</v>
      </c>
      <c r="U22" cm="1">
        <f t="array" ref="U22">_xlfn.PERCENTRANK.EXC(_xlfn._xlws.FILTER(Q$3:Q$23, ISNUMBER(Q$3:Q$23)),Q22)*100</f>
        <v>45.4</v>
      </c>
      <c r="V22" cm="1">
        <f t="array" ref="V22">_xlfn.PERCENTRANK.EXC(_xlfn._xlws.FILTER(R$3:R$23, ISNUMBER(R$3:R$23)),R22)*100</f>
        <v>40.9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18.099999999999998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32.730000000000004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45565</v>
      </c>
      <c r="G23" s="4" cm="1">
        <f t="array" ref="G23">_xll.FDS(D23,"FMA_PE(LTM,0,,,""PORTAGG"",""MEANR"")")</f>
        <v>20.9010685635178</v>
      </c>
      <c r="H23" s="4" cm="1">
        <f t="array" ref="H23">_xll.FDS(D23,"FMA_PE(NTMA,0,,,""PORTAGG"",""MEANR"")")</f>
        <v>17.146426890939001</v>
      </c>
      <c r="I23" cm="1">
        <f t="array" ref="I23">_xll.FDS(D23,"FMA_DIV_YLD(NTMA,NOW,NOW,M,""PORTAGG"",""MEANR"")")</f>
        <v>3.5839178376699601</v>
      </c>
      <c r="J23" s="55" cm="1">
        <f t="array" ref="J23">IFERROR(_xll.FDS(D23,"FG_FCF_YIELD_NTM(0)"),(1/G23*100))</f>
        <v>4.2660559455906499</v>
      </c>
      <c r="K23" s="3" cm="1">
        <f t="array" ref="K23">_xll.FDS(D23,"FMA_EVAL_EBITDA(NTMA,0,,,""PORTAGG"",""MEANR"")")</f>
        <v>11.5293953926217</v>
      </c>
      <c r="L23" cm="1">
        <f t="array" ref="L23">_xll.FDS(D23,"FMA_EVAL_EBIT(LTMA,NOW,NOW,M,""PORTAGG"",""MEANR"")")</f>
        <v>20.899050449074899</v>
      </c>
      <c r="M23">
        <f>HLOOKUP(D23,'Index ROE'!$A$1:$V$25,25,FALSE)</f>
        <v>11.7583310618864</v>
      </c>
      <c r="N23">
        <f>VLOOKUP(A23,'LIQIDITY 2'!$A$3:$E$26,5,FALSE)</f>
        <v>4.7407940000000002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-1.1568761623300401</v>
      </c>
      <c r="R23" s="55">
        <f t="shared" si="1"/>
        <v>-0.47473805440935024</v>
      </c>
      <c r="S23">
        <f t="shared" si="2"/>
        <v>7.0175370618863999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25.895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45504</v>
      </c>
      <c r="G27" s="4" cm="1">
        <f t="array" ref="G27">_xll.FDS(D27,"FG_PE(0)")</f>
        <v>15.528971407230999</v>
      </c>
      <c r="H27" s="4" cm="1">
        <f t="array" ref="H27">_xll.FDS(D27,"FG_PE_NTM(0,,,90,0)")</f>
        <v>13.350862223615</v>
      </c>
      <c r="I27" cm="1">
        <f t="array" ref="I27">_xll.FDS(D27,"FMA_DIV_YLD(NTMA,NOW,NOW,M,""PORTAGG"",""MEANR"")")</f>
        <v>3.4820989597568199</v>
      </c>
      <c r="J27" s="55" cm="1">
        <f t="array" ref="J27">_xll.FDS(D27,"FG_FCF_YIELD_NTM(0)")</f>
        <v>5.2832389440043901</v>
      </c>
      <c r="K27" s="3" cm="1">
        <f t="array" ref="K27">_xll.FDS(D27,"FMA_EVAL_EBITDA(NTMA,0,,,""PORTAGG"",""MEANR"")")</f>
        <v>9.0575765701350797</v>
      </c>
      <c r="L27" cm="1">
        <f t="array" ref="L27">_xll.FDS(D27,"FMA_EVAL_EBIT(LTMA,NOW,NOW,M,""PORTAGG"",""MEANR"")")</f>
        <v>13.5312683758444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45534</v>
      </c>
      <c r="G28" s="4" cm="1">
        <f t="array" ref="G28">_xll.FDS(D28,"FG_PE(0)")</f>
        <v>15.255633699257601</v>
      </c>
      <c r="H28" s="4" cm="1">
        <f t="array" ref="H28">_xll.FDS(D28,"FG_PE_NTM(0,,,90,0)")</f>
        <v>12.836911264001399</v>
      </c>
      <c r="I28" cm="1">
        <f t="array" ref="I28">_xll.FDS(D28,"FMA_DIV_YLD(NTMA,NOW,NOW,M,""PORTAGG"",""MEANR"")")</f>
        <v>2.98179074531232</v>
      </c>
      <c r="J28" s="55" cm="1">
        <f t="array" ref="J28">_xll.FDS(D28,"FG_FCF_YIELD_NTM(0)")</f>
        <v>5.3825124039082297</v>
      </c>
      <c r="K28" s="3" cm="1">
        <f t="array" ref="K28">_xll.FDS(D28,"FMA_EVAL_EBITDA(NTMA,0,,,""PORTAGG"",""MEANR"")")</f>
        <v>8.9182115143489291</v>
      </c>
      <c r="L28" cm="1">
        <f t="array" ref="L28">_xll.FDS(D28,"FMA_EVAL_EBIT(LTMA,NOW,NOW,M,""PORTAGG"",""MEANR"")")</f>
        <v>14.516731880094801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2.1911999999999998</v>
      </c>
      <c r="G3" s="26" cm="1">
        <f t="array" ref="G3">_xll.FDSB(C3,"PCTCHG(FG_YIELD(0,,,,""YTM""),FG_YIELD(-1AM,,,,""YTM""))")</f>
        <v>1.7884549999999999</v>
      </c>
      <c r="H3" s="26" cm="1">
        <f t="array" ref="H3">_xll.FDSB(C3,"PCTCHG(FG_YIELD(0,,,,""YTM""),FG_YIELD(-3AM,,,,""YTM""))")</f>
        <v>-2.6479417999999999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45.4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1.8650062000000001</v>
      </c>
      <c r="G4" s="26" cm="1">
        <f t="array" ref="G4">_xll.FDSB(C4,"PCTCHG(FG_YIELD(0,,,,""YTM""),FG_YIELD(-1AM,,,,""YTM""))")</f>
        <v>-19.188215</v>
      </c>
      <c r="H4" s="26" cm="1">
        <f t="array" ref="H4">_xll.FDSB(C4,"PCTCHG(FG_YIELD(0,,,,""YTM""),FG_YIELD(-3AM,,,,""YTM""))")</f>
        <v>-38.607886999999998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54.500000000000007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6.5730820000000003</v>
      </c>
      <c r="G5" s="26" cm="1">
        <f t="array" ref="G5">_xll.FDSB(C5,"PCTCHG(FG_YIELD(0,,,,""YTM""),FG_YIELD(-1AM,,,,""YTM""))")</f>
        <v>-0.67891880000000004</v>
      </c>
      <c r="H5" s="26" cm="1">
        <f t="array" ref="H5">_xll.FDSB(C5,"PCTCHG(FG_YIELD(0,,,,""YTM""),FG_YIELD(-3AM,,,,""YTM""))")</f>
        <v>-7.2095037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S5">
        <f t="shared" si="3"/>
        <v>1</v>
      </c>
      <c r="T5">
        <f t="shared" si="4"/>
        <v>1</v>
      </c>
      <c r="U5">
        <f t="shared" si="5"/>
        <v>1</v>
      </c>
      <c r="V5" s="47">
        <f t="shared" si="6"/>
        <v>1</v>
      </c>
      <c r="X5">
        <f t="shared" si="2"/>
        <v>54.500000000000007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5.7012970000000003</v>
      </c>
      <c r="G6" s="26" cm="1">
        <f t="array" ref="G6">_xll.FDSB(C6,"PCTCHG(FG_YIELD(0,,,,""YTM""),FG_YIELD(-1AM,,,,""YTM""))")</f>
        <v>-6.4410559999999997</v>
      </c>
      <c r="H6" s="26" cm="1">
        <f t="array" ref="H6">_xll.FDSB(C6,"PCTCHG(FG_YIELD(0,,,,""YTM""),FG_YIELD(-3AM,,,,""YTM""))")</f>
        <v>-13.502985000000001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54.500000000000007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5.3109999999999999</v>
      </c>
      <c r="G7" s="26" cm="1">
        <f t="array" ref="G7">_xll.FDSB(C7,"PCTCHG(FG_YIELD(0,,,,""YTM""),FG_YIELD(-1AM,,,,""YTM""))")</f>
        <v>-1.5496985999999999</v>
      </c>
      <c r="H7" s="26" cm="1">
        <f t="array" ref="H7">_xll.FDSB(C7,"PCTCHG(FG_YIELD(0,,,,""YTM""),FG_YIELD(-3AM,,,,""YTM""))")</f>
        <v>-7.5173736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54.500000000000007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6.383559</v>
      </c>
      <c r="G8" s="26" cm="1">
        <f t="array" ref="G8">_xll.FDSB(C8,"PCTCHG(FG_YIELD(0,,,,""YTM""),FG_YIELD(-1AM,,,,""YTM""))")</f>
        <v>-2.268615</v>
      </c>
      <c r="H8" s="26" cm="1">
        <f t="array" ref="H8">_xll.FDSB(C8,"PCTCHG(FG_YIELD(0,,,,""YTM""),FG_YIELD(-3AM,,,,""YTM""))")</f>
        <v>-9.2430599999999998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54.500000000000007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3.7607620000000002</v>
      </c>
      <c r="G9" s="26" cm="1">
        <f t="array" ref="G9">_xll.FDSB(C9,"PCTCHG(FG_YIELD(0,,,,""YTM""),FG_YIELD(-1AM,,,,""YTM""))")</f>
        <v>7.0724233999999997E-2</v>
      </c>
      <c r="H9" s="26" cm="1">
        <f t="array" ref="H9">_xll.FDSB(C9,"PCTCHG(FG_YIELD(0,,,,""YTM""),FG_YIELD(-3AM,,,,""YTM""))")</f>
        <v>-2.7732209999999999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1</v>
      </c>
      <c r="V9" s="47">
        <f t="shared" si="6"/>
        <v>0.25</v>
      </c>
      <c r="X9">
        <f t="shared" si="2"/>
        <v>18.099999999999998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3.8487</v>
      </c>
      <c r="G10" s="26" t="str" cm="1">
        <f t="array" ref="G10">_xll.FDSB(C10,"PCTCHG(FG_YIELD(0,,,,""YTM""),FG_YIELD(-1AM,,,,""YTM""))")</f>
        <v/>
      </c>
      <c r="H10" s="26" t="str" cm="1">
        <f t="array" ref="H10">_xll.FDSB(C10,"PCTCHG(FG_YIELD(0,,,,""YTM""),FG_YIELD(-3AM,,,,""YTM""))")</f>
        <v/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9.4001999999999999</v>
      </c>
      <c r="G11" s="26" cm="1">
        <f t="array" ref="G11">_xll.FDSB(C11,"PCTCHG(FG_YIELD(0,,,,""YTM""),FG_YIELD(-1AM,,,,""YTM""))")</f>
        <v>-2.9807022000000001</v>
      </c>
      <c r="H11" s="26" cm="1">
        <f t="array" ref="H11">_xll.FDSB(C11,"PCTCHG(FG_YIELD(0,,,,""YTM""),FG_YIELD(-3AM,,,,""YTM""))")</f>
        <v>-5.3906045000000002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54.500000000000007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2.9352999999999998</v>
      </c>
      <c r="G12" s="26" cm="1">
        <f t="array" ref="G12">_xll.FDSB(C12,"PCTCHG(FG_YIELD(0,,,,""YTM""),FG_YIELD(-1AM,,,,""YTM""))")</f>
        <v>-5.7930484</v>
      </c>
      <c r="H12" s="26" cm="1">
        <f t="array" ref="H12">_xll.FDSB(C12,"PCTCHG(FG_YIELD(0,,,,""YTM""),FG_YIELD(-3AM,,,,""YTM""))")</f>
        <v>-10.375253000000001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22.7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12.465679</v>
      </c>
      <c r="G13" s="26" cm="1">
        <f t="array" ref="G13">_xll.FDSB(C13,"PCTCHG(FG_YIELD(0,,,,""YTM""),FG_YIELD(-1AM,,,,""YTM""))")</f>
        <v>1.6072196999999999</v>
      </c>
      <c r="H13" s="26" cm="1">
        <f t="array" ref="H13">_xll.FDSB(C13,"PCTCHG(FG_YIELD(0,,,,""YTM""),FG_YIELD(-3AM,,,,""YTM""))")</f>
        <v>1.4209881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S13">
        <f t="shared" si="3"/>
        <v>0</v>
      </c>
      <c r="T13">
        <f t="shared" si="4"/>
        <v>0</v>
      </c>
      <c r="U13">
        <f t="shared" si="5"/>
        <v>0</v>
      </c>
      <c r="V13" s="47">
        <f t="shared" si="6"/>
        <v>0</v>
      </c>
      <c r="X13">
        <f t="shared" si="2"/>
        <v>4.5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10.396905</v>
      </c>
      <c r="G14" s="26" cm="1">
        <f t="array" ref="G14">_xll.FDSB(C14,"PCTCHG(FG_YIELD(0,,,,""YTM""),FG_YIELD(-1AM,,,,""YTM""))")</f>
        <v>-2.4243839999999999</v>
      </c>
      <c r="H14" s="26" cm="1">
        <f t="array" ref="H14">_xll.FDSB(C14,"PCTCHG(FG_YIELD(0,,,,""YTM""),FG_YIELD(-3AM,,,,""YTM""))")</f>
        <v>-6.8764510000000003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S14">
        <f t="shared" si="3"/>
        <v>1</v>
      </c>
      <c r="T14">
        <f t="shared" si="4"/>
        <v>1</v>
      </c>
      <c r="U14">
        <f t="shared" si="5"/>
        <v>1</v>
      </c>
      <c r="V14" s="47">
        <f t="shared" si="6"/>
        <v>1</v>
      </c>
      <c r="X14">
        <f t="shared" si="2"/>
        <v>54.500000000000007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3.1360000000000001</v>
      </c>
      <c r="G15" s="26" cm="1">
        <f t="array" ref="G15">_xll.FDSB(C15,"PCTCHG(FG_YIELD(0,,,,""YTM""),FG_YIELD(-1AM,,,,""YTM""))")</f>
        <v>-5.5706170000000004</v>
      </c>
      <c r="H15" s="26" cm="1">
        <f t="array" ref="H15">_xll.FDSB(C15,"PCTCHG(FG_YIELD(0,,,,""YTM""),FG_YIELD(-3AM,,,,""YTM""))")</f>
        <v>-14.223195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22.7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6.7640000000000002</v>
      </c>
      <c r="G16" s="26" cm="1">
        <f t="array" ref="G16">_xll.FDSB(C16,"PCTCHG(FG_YIELD(0,,,,""YTM""),FG_YIELD(-1AM,,,,""YTM""))")</f>
        <v>-1.6073875</v>
      </c>
      <c r="H16" s="26" cm="1">
        <f t="array" ref="H16">_xll.FDSB(C16,"PCTCHG(FG_YIELD(0,,,,""YTM""),FG_YIELD(-3AM,,,,""YTM""))")</f>
        <v>-4.0363216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22.7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2.1911999999999998</v>
      </c>
      <c r="G17" s="26" cm="1">
        <f t="array" ref="G17">_xll.FDSB(C17,"PCTCHG(FG_YIELD(0,,,,""YTM""),FG_YIELD(-1AM,,,,""YTM""))")</f>
        <v>1.7884549999999999</v>
      </c>
      <c r="H17" s="26" cm="1">
        <f t="array" ref="H17">_xll.FDSB(C17,"PCTCHG(FG_YIELD(0,,,,""YTM""),FG_YIELD(-3AM,,,,""YTM""))")</f>
        <v>-2.6479417999999999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45.4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3.8487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5.7</v>
      </c>
      <c r="M18" s="36" cm="1">
        <f t="array" ref="M18">_xll.FDSB(J18,"(SUBARRAY(NOT_NA(NO_REPEAT_F(FG_YIELD(now,-10AY,D))),0,1)-SUBARRAY(NOT_NA(NO_REPEAT_F(FG_YIELD(now,-10AY,D))),1,1))*100")</f>
        <v>-55</v>
      </c>
      <c r="N18" s="38">
        <f t="shared" si="0"/>
        <v>55</v>
      </c>
      <c r="S18">
        <f t="shared" si="3"/>
        <v>1</v>
      </c>
      <c r="T18">
        <f t="shared" si="4"/>
        <v>0</v>
      </c>
      <c r="U18">
        <f t="shared" si="5"/>
        <v>0</v>
      </c>
      <c r="V18" s="47">
        <f t="shared" si="6"/>
        <v>0.5</v>
      </c>
      <c r="X18">
        <f t="shared" si="2"/>
        <v>22.7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2.469595</v>
      </c>
      <c r="G19" s="26" cm="1">
        <f t="array" ref="G19">_xll.FDSB(C19,"PCTCHG(FG_YIELD(0,,,,""YTM""),FG_YIELD(-1AM,,,,""YTM""))")</f>
        <v>-4.0919809999999996</v>
      </c>
      <c r="H19" s="26" cm="1">
        <f t="array" ref="H19">_xll.FDSB(C19,"PCTCHG(FG_YIELD(0,,,,""YTM""),FG_YIELD(-3AM,,,,""YTM""))")</f>
        <v>-7.961417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22.7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26.094818</v>
      </c>
      <c r="G20" s="26" cm="1">
        <f t="array" ref="G20">_xll.FDSB(C20,"PCTCHG(FG_YIELD(0,,,,""YTM""),FG_YIELD(-1AM,,,,""YTM""))")</f>
        <v>3.0382313999999999</v>
      </c>
      <c r="H20" s="26" cm="1">
        <f t="array" ref="H20">_xll.FDSB(C20,"PCTCHG(FG_YIELD(0,,,,""YTM""),FG_YIELD(-3AM,,,,""YTM""))")</f>
        <v>10.943790999999999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4.3269320000000002</v>
      </c>
      <c r="G21" s="26" cm="1">
        <f t="array" ref="G21">_xll.FDSB(C21,"PCTCHG(FG_YIELD(0,,,,""YTM""),FG_YIELD(-1AM,,,,""YTM""))")</f>
        <v>-1.4358025000000001</v>
      </c>
      <c r="H21" s="26" cm="1">
        <f t="array" ref="H21">_xll.FDSB(C21,"PCTCHG(FG_YIELD(0,,,,""YTM""),FG_YIELD(-3AM,,,,""YTM""))")</f>
        <v>-11.475630000000001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4.9000000000000004</v>
      </c>
      <c r="M21" s="36" cm="1">
        <f t="array" ref="M21">_xll.FDSB(J21,"(SUBARRAY(NOT_NA(NO_REPEAT_F(FG_YIELD(now,-10AY,D))),0,1)-SUBARRAY(NOT_NA(NO_REPEAT_F(FG_YIELD(now,-10AY,D))),1,1))*100")</f>
        <v>-50</v>
      </c>
      <c r="N21" s="38">
        <f t="shared" si="0"/>
        <v>50</v>
      </c>
      <c r="S21">
        <f t="shared" si="3"/>
        <v>1</v>
      </c>
      <c r="T21">
        <f t="shared" si="4"/>
        <v>1</v>
      </c>
      <c r="U21">
        <f t="shared" si="5"/>
        <v>1</v>
      </c>
      <c r="V21" s="47">
        <f t="shared" si="6"/>
        <v>1</v>
      </c>
      <c r="X21">
        <f t="shared" si="2"/>
        <v>54.500000000000007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2.6918308999999998</v>
      </c>
      <c r="G22" s="26" cm="1">
        <f t="array" ref="G22">_xll.FDSB(C22,"PCTCHG(FG_YIELD(0,,,,""YTM""),FG_YIELD(-1AM,,,,""YTM""))")</f>
        <v>-0.35541719999999999</v>
      </c>
      <c r="H22" s="26" cm="1">
        <f t="array" ref="H22">_xll.FDSB(C22,"PCTCHG(FG_YIELD(0,,,,""YTM""),FG_YIELD(-3AM,,,,""YTM""))")</f>
        <v>-7.4075850000000001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54.500000000000007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4.7407940000000002</v>
      </c>
      <c r="G23" s="26" cm="1">
        <f t="array" ref="G23">_xll.FDSB(C23,"PCTCHG(FG_YIELD(0,,,,""YTM""),FG_YIELD(-1AM,,,,""YTM""))")</f>
        <v>-1.0354277000000001</v>
      </c>
      <c r="H23" s="26" cm="1">
        <f t="array" ref="H23">_xll.FDSB(C23,"PCTCHG(FG_YIELD(0,,,,""YTM""),FG_YIELD(-3AM,,,,""YTM""))")</f>
        <v>-9.6009270000000004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5.5</v>
      </c>
      <c r="M23" s="36" cm="1">
        <f t="array" ref="M23">_xll.FDSB(J23,"(SUBARRAY(NOT_NA(NO_REPEAT_F(FG_YIELD(now,-10AY,D))),0,1)-SUBARRAY(NOT_NA(NO_REPEAT_F(FG_YIELD(now,-10AY,D))),1,1))*100")</f>
        <v>-50</v>
      </c>
      <c r="N23" s="38">
        <f t="shared" si="0"/>
        <v>50</v>
      </c>
      <c r="S23">
        <f t="shared" si="3"/>
        <v>1</v>
      </c>
      <c r="T23">
        <f t="shared" si="4"/>
        <v>1</v>
      </c>
      <c r="U23">
        <f t="shared" si="5"/>
        <v>1</v>
      </c>
      <c r="V23" s="47">
        <f t="shared" si="6"/>
        <v>1</v>
      </c>
      <c r="X23">
        <f t="shared" si="2"/>
        <v>54.500000000000007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3.8487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2.1911999999999998</v>
      </c>
      <c r="H2" cm="1">
        <f t="array" ref="H2">_xll.FDS(B2,"FG_ROE(0)")</f>
        <v>10.073675918452301</v>
      </c>
      <c r="I2">
        <f>HLOOKUP(B2,'Index ROE'!$B$1:$V$25,24,FALSE)</f>
        <v>13.11018017748075</v>
      </c>
      <c r="J2" cm="1">
        <f t="array" ref="J2">_xll.FDS(B2, "FMA_RBICS_REV_CURRENT(30, LOC, ""PORTAGG"")")</f>
        <v>22.263114502182798</v>
      </c>
      <c r="K2" s="77">
        <f>HLOOKUP(B2,'Index earnings'!$A$1:$V$26,26,FALSE)</f>
        <v>7.2169155222421066E-2</v>
      </c>
      <c r="L2">
        <f>HLOOKUP(B2,'Yearly returns'!$B$1:$V$128,126,FALSE)</f>
        <v>-31.55622</v>
      </c>
      <c r="M2">
        <f>I2-G2</f>
        <v>10.91898017748075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81.899999999999991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81.8</v>
      </c>
      <c r="R2">
        <f>N2*Assumption!$F$64 + O2*Assumption!$F$61 + P2*Assumption!$F$62 + Q2*Assumption!$F$63</f>
        <v>85.225000000000009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1.8650062000000001</v>
      </c>
      <c r="H3" cm="1">
        <f t="array" ref="H3">_xll.FDS(B3,"FG_ROE(0)")</f>
        <v>9.1453140735720808</v>
      </c>
      <c r="I3">
        <f>HLOOKUP(B3,'Index ROE'!$B$1:$V$25,24,FALSE)</f>
        <v>10.7704189177279</v>
      </c>
      <c r="J3" cm="1">
        <f t="array" ref="J3">_xll.FDS(B3, "FMA_RBICS_REV_CURRENT(30, LOC, ""PORTAGG"")")</f>
        <v>35.130990650441298</v>
      </c>
      <c r="K3" s="77">
        <f>HLOOKUP(B3,'Index earnings'!$A$1:$V$26,26,FALSE)</f>
        <v>2.1185121040589117E-2</v>
      </c>
      <c r="L3">
        <f>HLOOKUP(B3,'Yearly returns'!$B$1:$V$128,126,FALSE)</f>
        <v>-48.291077000000001</v>
      </c>
      <c r="M3">
        <f t="shared" ref="M3:M22" si="0">I3-G3</f>
        <v>8.9054127177279003</v>
      </c>
      <c r="N3" cm="1">
        <f t="array" ref="N3">_xlfn.PERCENTRANK.EXC(_xlfn._xlws.FILTER(M$2:M$22, ISNUMBER(M$2:M$22)),M3)*100</f>
        <v>72.7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47.725000000000001</v>
      </c>
      <c r="S3" cm="1">
        <f t="array" ref="S3">_xlfn.PERCENTRANK.EXC(_xlfn._xlws.FILTER(R$2:R$22, ISNUMBER(R$2:R$22)),R3)*100</f>
        <v>40.9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6.5730820000000003</v>
      </c>
      <c r="H4" cm="1">
        <f t="array" ref="H4">_xll.FDS(B4,"FG_ROE(0)")</f>
        <v>12.5186648346469</v>
      </c>
      <c r="I4">
        <f>HLOOKUP(B4,'Index ROE'!$B$1:$V$25,24,FALSE)</f>
        <v>15.657517511443299</v>
      </c>
      <c r="J4" cm="1">
        <f t="array" ref="J4">_xll.FDS(B4, "FMA_RBICS_REV_CURRENT(30, LOC, ""PORTAGG"")")</f>
        <v>53.271733157215799</v>
      </c>
      <c r="K4" s="77">
        <f>HLOOKUP(B4,'Index earnings'!$A$1:$V$26,26,FALSE)</f>
        <v>4.2935760209013241E-2</v>
      </c>
      <c r="L4">
        <f>HLOOKUP(B4,'Yearly returns'!$B$1:$V$128,126,FALSE)</f>
        <v>-45.564906999999998</v>
      </c>
      <c r="M4">
        <f t="shared" si="0"/>
        <v>9.0844355114432993</v>
      </c>
      <c r="N4" cm="1">
        <f t="array" ref="N4">_xlfn.PERCENTRANK.EXC(_xlfn._xlws.FILTER(M$2:M$22, ISNUMBER(M$2:M$22)),M4)*100</f>
        <v>77.2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5.7012970000000003</v>
      </c>
      <c r="H5" cm="1">
        <f t="array" ref="H5">_xll.FDS(B5,"FG_ROE(0)")</f>
        <v>12.5743868369177</v>
      </c>
      <c r="I5">
        <f>HLOOKUP(B5,'Index ROE'!$B$1:$V$25,24,FALSE)</f>
        <v>12.530824852807651</v>
      </c>
      <c r="J5" cm="1">
        <f t="array" ref="J5">_xll.FDS(B5, "FMA_RBICS_REV_CURRENT(30, LOC, ""PORTAGG"")")</f>
        <v>40.960553444429998</v>
      </c>
      <c r="K5" s="77">
        <f>HLOOKUP(B5,'Index earnings'!$A$1:$V$26,26,FALSE)</f>
        <v>6.5968962435704714E-2</v>
      </c>
      <c r="L5">
        <f>HLOOKUP(B5,'Yearly returns'!$B$1:$V$128,126,FALSE)</f>
        <v>-34.271464999999999</v>
      </c>
      <c r="M5">
        <f t="shared" si="0"/>
        <v>6.8295278528076508</v>
      </c>
      <c r="N5" cm="1">
        <f t="array" ref="N5">_xlfn.PERCENTRANK.EXC(_xlfn._xlws.FILTER(M$2:M$22, ISNUMBER(M$2:M$22)),M5)*100</f>
        <v>40.9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59.099999999999994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5.3109999999999999</v>
      </c>
      <c r="H6" cm="1">
        <f t="array" ref="H6">_xll.FDS(B6,"FG_ROE(0)")</f>
        <v>12.8572174932498</v>
      </c>
      <c r="I6">
        <f>HLOOKUP(B6,'Index ROE'!$B$1:$V$25,24,FALSE)</f>
        <v>10.013481596831115</v>
      </c>
      <c r="J6" cm="1">
        <f t="array" ref="J6">_xll.FDS(B6, "FMA_RBICS_REV_CURRENT(30, LOC, ""PORTAGG"")")</f>
        <v>46.646333418052798</v>
      </c>
      <c r="K6" s="77">
        <f>HLOOKUP(B6,'Index earnings'!$A$1:$V$26,26,FALSE)</f>
        <v>3.6620331475524681E-2</v>
      </c>
      <c r="L6">
        <f>HLOOKUP(B6,'Yearly returns'!$B$1:$V$128,126,FALSE)</f>
        <v>-49.773555999999999</v>
      </c>
      <c r="M6">
        <f t="shared" si="0"/>
        <v>4.7024815968311149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30.65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6.383559</v>
      </c>
      <c r="H7" cm="1">
        <f t="array" ref="H7">_xll.FDS(B7,"FG_ROE(0)")</f>
        <v>10.9484679541586</v>
      </c>
      <c r="I7">
        <f>HLOOKUP(B7,'Index ROE'!$B$1:$V$25,24,FALSE)</f>
        <v>12.932447591337899</v>
      </c>
      <c r="J7" cm="1">
        <f t="array" ref="J7">_xll.FDS(B7, "FMA_RBICS_REV_CURRENT(30, LOC, ""PORTAGG"")")</f>
        <v>29.8040222376735</v>
      </c>
      <c r="K7" s="77">
        <f>HLOOKUP(B7,'Index earnings'!$A$1:$V$26,26,FALSE)</f>
        <v>1.6222355599437854E-2</v>
      </c>
      <c r="L7">
        <f>HLOOKUP(B7,'Yearly returns'!$B$1:$V$128,126,FALSE)</f>
        <v>-43.186073</v>
      </c>
      <c r="M7">
        <f t="shared" si="0"/>
        <v>6.5488885913378994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63.7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43.174999999999997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3.7607620000000002</v>
      </c>
      <c r="H8" cm="1">
        <f t="array" ref="H8">_xll.FDS(B8,"FG_ROE(0)")</f>
        <v>8.3616948868087793</v>
      </c>
      <c r="I8">
        <f>HLOOKUP(B8,'Index ROE'!$B$1:$V$25,24,FALSE)</f>
        <v>11.93920849991995</v>
      </c>
      <c r="J8" cm="1">
        <f t="array" ref="J8">_xll.FDS(B8, "FMA_RBICS_REV_CURRENT(30, LOC, ""PORTAGG"")")</f>
        <v>43.632040658612397</v>
      </c>
      <c r="K8" s="77">
        <f>HLOOKUP(B8,'Index earnings'!$A$1:$V$26,26,FALSE)</f>
        <v>2.3807424866461258E-2</v>
      </c>
      <c r="L8">
        <f>HLOOKUP(B8,'Yearly returns'!$B$1:$V$128,126,FALSE)</f>
        <v>-35.530067000000003</v>
      </c>
      <c r="M8">
        <f t="shared" si="0"/>
        <v>8.17844649991995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68.100000000000009</v>
      </c>
      <c r="R8">
        <f>N8*Assumption!$F$64 + O8*Assumption!$F$61 + P8*Assumption!$F$62 + Q8*Assumption!$F$63</f>
        <v>49.975000000000009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3.8487</v>
      </c>
      <c r="H9" cm="1">
        <f t="array" ref="H9">_xll.FDS(B9,"FG_ROE(0)")</f>
        <v>11.0405932612739</v>
      </c>
      <c r="I9">
        <f>HLOOKUP(B9,'Index ROE'!$B$1:$V$25,24,FALSE)</f>
        <v>12.149470877662349</v>
      </c>
      <c r="J9" cm="1">
        <f t="array" ref="J9">_xll.FDS(B9, "FMA_RBICS_REV_CURRENT(30, LOC, ""PORTAGG"")")</f>
        <v>18.667687162586098</v>
      </c>
      <c r="K9" s="77">
        <f>HLOOKUP(B9,'Index earnings'!$A$1:$V$26,26,FALSE)</f>
        <v>3.7643793547158966E-2</v>
      </c>
      <c r="L9">
        <f>HLOOKUP(B9,'Yearly returns'!$B$1:$V$128,126,FALSE)</f>
        <v>-32.910145</v>
      </c>
      <c r="M9">
        <f t="shared" si="0"/>
        <v>8.3007708776623481</v>
      </c>
      <c r="N9" cm="1">
        <f t="array" ref="N9">_xlfn.PERCENTRANK.EXC(_xlfn._xlws.FILTER(M$2:M$22, ISNUMBER(M$2:M$22)),M9)*100</f>
        <v>59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72.7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9.4001999999999999</v>
      </c>
      <c r="H10" cm="1">
        <f t="array" ref="H10">_xll.FDS(B10,"FG_ROE(0)")</f>
        <v>11.0014059450157</v>
      </c>
      <c r="I10">
        <f>HLOOKUP(B10,'Index ROE'!$B$1:$V$25,24,FALSE)</f>
        <v>12.78064669069385</v>
      </c>
      <c r="J10" cm="1">
        <f t="array" ref="J10">_xll.FDS(B10, "FMA_RBICS_REV_CURRENT(30, LOC, ""PORTAGG"")")</f>
        <v>25.773402402130799</v>
      </c>
      <c r="K10" s="77">
        <f>HLOOKUP(B10,'Index earnings'!$A$1:$V$26,26,FALSE)</f>
        <v>5.803877206746777E-2</v>
      </c>
      <c r="L10">
        <f>HLOOKUP(B10,'Yearly returns'!$B$1:$V$128,126,FALSE)</f>
        <v>-40.37997</v>
      </c>
      <c r="M10">
        <f t="shared" si="0"/>
        <v>3.3804466906938497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52.25</v>
      </c>
      <c r="S10" cm="1">
        <f t="array" ref="S10">_xlfn.PERCENTRANK.EXC(_xlfn._xlws.FILTER(R$2:R$22, ISNUMBER(R$2:R$22)),R10)*100</f>
        <v>63.6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2.9352999999999998</v>
      </c>
      <c r="H11" cm="1">
        <f t="array" ref="H11">_xll.FDS(B11,"FG_ROE(0)")</f>
        <v>7.1494425108599096</v>
      </c>
      <c r="I11">
        <f>HLOOKUP(B11,'Index ROE'!$B$1:$V$25,24,FALSE)</f>
        <v>10.671681938827749</v>
      </c>
      <c r="J11" cm="1">
        <f t="array" ref="J11">_xll.FDS(B11, "FMA_RBICS_REV_CURRENT(30, LOC, ""PORTAGG"")")</f>
        <v>16.056884842669401</v>
      </c>
      <c r="K11" s="77">
        <f>HLOOKUP(B11,'Index earnings'!$A$1:$V$26,26,FALSE)</f>
        <v>2.4571982601785614E-2</v>
      </c>
      <c r="L11">
        <f>HLOOKUP(B11,'Yearly returns'!$B$1:$V$128,126,FALSE)</f>
        <v>-38.549422999999997</v>
      </c>
      <c r="M11">
        <f t="shared" si="0"/>
        <v>7.7363819388277495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12.465679</v>
      </c>
      <c r="H12" cm="1">
        <f t="array" ref="H12">_xll.FDS(B12,"FG_ROE(0)")</f>
        <v>18.397410284673501</v>
      </c>
      <c r="I12">
        <f>HLOOKUP(B12,'Index ROE'!$B$1:$V$25,24,FALSE)</f>
        <v>14.789114385536951</v>
      </c>
      <c r="J12" cm="1">
        <f t="array" ref="J12">_xll.FDS(B12, "FMA_RBICS_REV_CURRENT(30, LOC, ""PORTAGG"")")</f>
        <v>35.681481478640997</v>
      </c>
      <c r="K12" s="77">
        <f>HLOOKUP(B12,'Index earnings'!$A$1:$V$26,26,FALSE)</f>
        <v>2.0687579449468974E-2</v>
      </c>
      <c r="L12">
        <f>HLOOKUP(B12,'Yearly returns'!$B$1:$V$128,126,FALSE)</f>
        <v>-53.74248</v>
      </c>
      <c r="M12">
        <f t="shared" si="0"/>
        <v>2.3234353855369516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50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28.375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10.396905</v>
      </c>
      <c r="H13" cm="1">
        <f t="array" ref="H13">_xll.FDS(B13,"FG_ROE(0)")</f>
        <v>12.4493851543999</v>
      </c>
      <c r="I13">
        <f>HLOOKUP(B13,'Index ROE'!$B$1:$V$25,24,FALSE)</f>
        <v>16.7616860731518</v>
      </c>
      <c r="J13" cm="1">
        <f t="array" ref="J13">_xll.FDS(B13, "FMA_RBICS_REV_CURRENT(30, LOC, ""PORTAGG"")")</f>
        <v>46.180704979612102</v>
      </c>
      <c r="K13" s="77">
        <f>HLOOKUP(B13,'Index earnings'!$A$1:$V$26,26,FALSE)</f>
        <v>2.3837280513335557E-2</v>
      </c>
      <c r="L13">
        <f>HLOOKUP(B13,'Yearly returns'!$B$1:$V$128,126,FALSE)</f>
        <v>-45.795760000000001</v>
      </c>
      <c r="M13">
        <f t="shared" si="0"/>
        <v>6.3647810731518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27.200000000000003</v>
      </c>
      <c r="R13">
        <f>N13*Assumption!$F$64 + O13*Assumption!$F$61 + P13*Assumption!$F$62 + Q13*Assumption!$F$63</f>
        <v>32.924999999999997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3.1360000000000001</v>
      </c>
      <c r="H14" cm="1">
        <f t="array" ref="H14">_xll.FDS(B14,"FG_ROE(0)")</f>
        <v>15.087557462468601</v>
      </c>
      <c r="I14">
        <f>HLOOKUP(B14,'Index ROE'!$B$1:$V$25,24,FALSE)</f>
        <v>5.4192242708958744</v>
      </c>
      <c r="J14" cm="1">
        <f t="array" ref="J14">_xll.FDS(B14, "FMA_RBICS_REV_CURRENT(30, LOC, ""PORTAGG"")")</f>
        <v>42.459010856855102</v>
      </c>
      <c r="K14" s="77">
        <f>HLOOKUP(B14,'Index earnings'!$A$1:$V$26,26,FALSE)</f>
        <v>-9.9977006807554725E-2</v>
      </c>
      <c r="L14">
        <f>HLOOKUP(B14,'Yearly returns'!$B$1:$V$128,126,FALSE)</f>
        <v>-55.059936999999998</v>
      </c>
      <c r="M14">
        <f t="shared" si="0"/>
        <v>2.2832242708958743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6.7640000000000002</v>
      </c>
      <c r="H15" cm="1">
        <f t="array" ref="H15">_xll.FDS(B15,"FG_ROE(0)")</f>
        <v>15.6154002207806</v>
      </c>
      <c r="I15">
        <f>HLOOKUP(B15,'Index ROE'!$B$1:$V$25,24,FALSE)</f>
        <v>15.463136340534799</v>
      </c>
      <c r="J15" cm="1">
        <f t="array" ref="J15">_xll.FDS(B15, "FMA_RBICS_REV_CURRENT(30, LOC, ""PORTAGG"")")</f>
        <v>30.4038446451613</v>
      </c>
      <c r="K15" s="77">
        <f>HLOOKUP(B15,'Index earnings'!$A$1:$V$26,26,FALSE)</f>
        <v>6.0135960204290573E-2</v>
      </c>
      <c r="L15">
        <f>HLOOKUP(B15,'Yearly returns'!$B$1:$V$128,126,FALSE)</f>
        <v>-38.107289999999999</v>
      </c>
      <c r="M15">
        <f t="shared" si="0"/>
        <v>8.6991363405347997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59</v>
      </c>
      <c r="R15">
        <f>N15*Assumption!$F$64 + O15*Assumption!$F$61 + P15*Assumption!$F$62 + Q15*Assumption!$F$63</f>
        <v>65.849999999999994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2.1911999999999998</v>
      </c>
      <c r="H16" cm="1">
        <f t="array" ref="H16">_xll.FDS(B16,"FG_ROE(0)")</f>
        <v>11.025173801845</v>
      </c>
      <c r="I16">
        <f>HLOOKUP(B16,'Index ROE'!$B$1:$V$25,24,FALSE)</f>
        <v>12.885451183674199</v>
      </c>
      <c r="J16" cm="1">
        <f t="array" ref="J16">_xll.FDS(B16, "FMA_RBICS_REV_CURRENT(30, LOC, ""PORTAGG"")")</f>
        <v>24.315165898636899</v>
      </c>
      <c r="K16" s="77">
        <f>HLOOKUP(B16,'Index earnings'!$A$1:$V$26,26,FALSE)</f>
        <v>7.2169155222421066E-2</v>
      </c>
      <c r="L16">
        <f>HLOOKUP(B16,'Yearly returns'!$B$1:$V$128,126,FALSE)</f>
        <v>-44.297061999999997</v>
      </c>
      <c r="M16">
        <f t="shared" si="0"/>
        <v>10.694251183674199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36.299999999999997</v>
      </c>
      <c r="R16">
        <f>N16*Assumption!$F$64 + O16*Assumption!$F$61 + P16*Assumption!$F$62 + Q16*Assumption!$F$63</f>
        <v>70.424999999999997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3.8487</v>
      </c>
      <c r="H17" cm="1">
        <f t="array" ref="H17">_xll.FDS(B17,"FG_ROE(0)")</f>
        <v>10.8733113216208</v>
      </c>
      <c r="I17">
        <f>HLOOKUP(B17,'Index ROE'!$B$1:$V$25,24,FALSE)</f>
        <v>12.269166041116101</v>
      </c>
      <c r="J17" cm="1">
        <f t="array" ref="J17">_xll.FDS(B17, "FMA_RBICS_REV_CURRENT(30, LOC, ""PORTAGG"")")</f>
        <v>61.356486300086097</v>
      </c>
      <c r="K17" s="77">
        <f>HLOOKUP(B17,'Index earnings'!$A$1:$V$26,26,FALSE)</f>
        <v>8.8740466700483189E-3</v>
      </c>
      <c r="L17">
        <f>HLOOKUP(B17,'Yearly returns'!$B$1:$V$128,126,FALSE)</f>
        <v>-22.599298000000001</v>
      </c>
      <c r="M17">
        <f t="shared" si="0"/>
        <v>8.4204660411161001</v>
      </c>
      <c r="N17" cm="1">
        <f t="array" ref="N17">_xlfn.PERCENTRANK.EXC(_xlfn._xlws.FILTER(M$2:M$22, ISNUMBER(M$2:M$22)),M17)*100</f>
        <v>63.6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46.575000000000003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2.469595</v>
      </c>
      <c r="H18" cm="1">
        <f t="array" ref="H18">_xll.FDS(B18,"FG_ROE(0)")</f>
        <v>8.09901405525531</v>
      </c>
      <c r="I18">
        <f>HLOOKUP(B18,'Index ROE'!$B$1:$V$25,24,FALSE)</f>
        <v>13.0025654489041</v>
      </c>
      <c r="J18" cm="1">
        <f t="array" ref="J18">_xll.FDS(B18, "FMA_RBICS_REV_CURRENT(30, LOC, ""PORTAGG"")")</f>
        <v>23.8008507433942</v>
      </c>
      <c r="K18" s="77">
        <f>HLOOKUP(B18,'Index earnings'!$A$1:$V$26,26,FALSE)</f>
        <v>1.2617045604423671E-2</v>
      </c>
      <c r="L18">
        <f>HLOOKUP(B18,'Yearly returns'!$B$1:$V$128,126,FALSE)</f>
        <v>-30.940055999999998</v>
      </c>
      <c r="M18">
        <f t="shared" si="0"/>
        <v>10.5329704489041</v>
      </c>
      <c r="N18" cm="1">
        <f t="array" ref="N18">_xlfn.PERCENTRANK.EXC(_xlfn._xlws.FILTER(M$2:M$22, ISNUMBER(M$2:M$22)),M18)*100</f>
        <v>81.8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86.3</v>
      </c>
      <c r="R18">
        <f>N18*Assumption!$F$64 + O18*Assumption!$F$61 + P18*Assumption!$F$62 + Q18*Assumption!$F$63</f>
        <v>68.150000000000006</v>
      </c>
      <c r="S18" cm="1">
        <f t="array" ref="S18">_xlfn.PERCENTRANK.EXC(_xlfn._xlws.FILTER(R$2:R$22, ISNUMBER(R$2:R$22)),R18)*100</f>
        <v>81.8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26.094818</v>
      </c>
      <c r="H19" cm="1">
        <f t="array" ref="H19">_xll.FDS(B19,"FG_ROE(0)")</f>
        <v>15.7945914360999</v>
      </c>
      <c r="I19">
        <f>HLOOKUP(B19,'Index ROE'!$B$1:$V$25,24,FALSE)</f>
        <v>14.774119834582851</v>
      </c>
      <c r="J19" cm="1">
        <f t="array" ref="J19">_xll.FDS(B19, "FMA_RBICS_REV_CURRENT(30, LOC, ""PORTAGG"")")</f>
        <v>22.262733920550701</v>
      </c>
      <c r="K19" s="77">
        <f>HLOOKUP(B19,'Index earnings'!$A$1:$V$26,26,FALSE)</f>
        <v>8.200571631078879E-2</v>
      </c>
      <c r="L19">
        <f>HLOOKUP(B19,'Yearly returns'!$B$1:$V$128,126,FALSE)</f>
        <v>-54.765459999999997</v>
      </c>
      <c r="M19">
        <f t="shared" si="0"/>
        <v>-11.320698165417149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86.4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48.825000000000003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4.3269320000000002</v>
      </c>
      <c r="H20" cm="1">
        <f t="array" ref="H20">_xll.FDS(B20,"FG_ROE(0)")</f>
        <v>14.8040027377138</v>
      </c>
      <c r="I20">
        <f>HLOOKUP(B20,'Index ROE'!$B$1:$V$25,24,FALSE)</f>
        <v>11.156370494280349</v>
      </c>
      <c r="J20" cm="1">
        <f t="array" ref="J20">_xll.FDS(B20, "FMA_RBICS_REV_CURRENT(30, LOC, ""PORTAGG"")")</f>
        <v>57.6640333699672</v>
      </c>
      <c r="K20" s="77">
        <f>HLOOKUP(B20,'Index earnings'!$A$1:$V$26,26,FALSE)</f>
        <v>8.3481705833627906E-3</v>
      </c>
      <c r="L20">
        <f>HLOOKUP(B20,'Yearly returns'!$B$1:$V$128,126,FALSE)</f>
        <v>-35.989983000000002</v>
      </c>
      <c r="M20">
        <f t="shared" si="0"/>
        <v>6.8294384942803488</v>
      </c>
      <c r="N20" cm="1">
        <f t="array" ref="N20">_xlfn.PERCENTRANK.EXC(_xlfn._xlws.FILTER(M$2:M$22, ISNUMBER(M$2:M$22)),M20)*100</f>
        <v>36.299999999999997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31.774999999999999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2.6918308999999998</v>
      </c>
      <c r="H21" cm="1">
        <f t="array" ref="H21">_xll.FDS(B21,"FG_ROE(0)")</f>
        <v>8.1427900024077307</v>
      </c>
      <c r="I21">
        <f>HLOOKUP(B21,'Index ROE'!$B$1:$V$25,24,FALSE)</f>
        <v>15.109726785561501</v>
      </c>
      <c r="J21" cm="1">
        <f t="array" ref="J21">_xll.FDS(B21, "FMA_RBICS_REV_CURRENT(30, LOC, ""PORTAGG"")")</f>
        <v>55.417234416641499</v>
      </c>
      <c r="K21" s="77">
        <f>HLOOKUP(B21,'Index earnings'!$A$1:$V$26,26,FALSE)</f>
        <v>-4.4922818987835234E-2</v>
      </c>
      <c r="L21">
        <f>HLOOKUP(B21,'Yearly returns'!$B$1:$V$128,126,FALSE)</f>
        <v>-43.40314</v>
      </c>
      <c r="M21">
        <f t="shared" si="0"/>
        <v>12.417895885561501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40.9</v>
      </c>
      <c r="R21">
        <f>N21*Assumption!$F$64 + O21*Assumption!$F$61 + P21*Assumption!$F$62 + Q21*Assumption!$F$63</f>
        <v>39.75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4.7407940000000002</v>
      </c>
      <c r="H22" cm="1">
        <f t="array" ref="H22">_xll.FDS(B22,"FG_ROE(0)")</f>
        <v>11.789476646897199</v>
      </c>
      <c r="I22">
        <f>HLOOKUP(B22,'Index ROE'!$B$1:$V$25,24,FALSE)</f>
        <v>11.9967853551854</v>
      </c>
      <c r="J22" cm="1">
        <f t="array" ref="J22">_xll.FDS(B22, "FMA_RBICS_REV_CURRENT(30, LOC, ""PORTAGG"")")</f>
        <v>39.4472302321321</v>
      </c>
      <c r="K22" s="77">
        <f>HLOOKUP(B22,'Index earnings'!$A$1:$V$26,26,FALSE)</f>
        <v>-1.602635124967311E-2</v>
      </c>
      <c r="L22">
        <f>HLOOKUP(B22,'Yearly returns'!$B$1:$V$128,126,FALSE)</f>
        <v>-27.018208000000001</v>
      </c>
      <c r="M22">
        <f t="shared" si="0"/>
        <v>7.2559913551854001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48.85</v>
      </c>
      <c r="S22" cm="1">
        <f t="array" ref="S22">_xlfn.PERCENTRANK.EXC(_xlfn._xlws.FILTER(R$2:R$22, ISNUMBER(R$2:R$22)),R22)*100</f>
        <v>54.500000000000007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8537647</v>
      </c>
      <c r="E3" cm="1">
        <f t="array" ref="E3">_xll.FDS(C3,"FMA_COS_UP(""EPS"",""1M"",+1,NOW,,,""PORTAGG"",""MEANR"")")</f>
        <v>114</v>
      </c>
      <c r="F3" cm="1">
        <f t="array" ref="F3">_xll.FDS(C3,"FMA_COS_DOWN(""EPS"",""1M"",+1,NOW,,,""PORTAGG"",""MEANR"")")</f>
        <v>167</v>
      </c>
      <c r="G3" cm="1">
        <f t="array" ref="G3">_xll.FDS(A3,"SIZE(FG_CONSTITUENTS)")</f>
        <v>433</v>
      </c>
      <c r="H3" s="9">
        <f t="shared" ref="H3:H23" si="0">E3/$G3</f>
        <v>0.26327944572748269</v>
      </c>
      <c r="I3" s="9">
        <f t="shared" ref="I3:I23" si="1">F3/$G3</f>
        <v>0.38568129330254042</v>
      </c>
      <c r="J3" s="9">
        <f t="shared" ref="J3:J23" si="2">H3-I3</f>
        <v>-0.12240184757505773</v>
      </c>
      <c r="K3" s="5" cm="1">
        <f t="array" ref="K3">_xll.FDS(A3,"FMA_PCT_ABOVE_MAVG(200,0,,,,""PORTAGG"")")/100</f>
        <v>0.90972222222222199</v>
      </c>
      <c r="L3" s="41" cm="1">
        <f t="array" ref="L3">_xll.FDSB(A3,"PERCENT_CHANGE(FMA_EPS(+1,0,,,,""PORTAGG"",""MEAN""),FMA_EPS(+1,-1AM,,,,""PORTAGG"",""MEAN""))")</f>
        <v>0.79093015568905201</v>
      </c>
      <c r="M3" s="41" cm="1">
        <f t="array" ref="M3">_xll.FDSB(A3,"PERCENT_CHANGE(FMA_EPS(+1,0,,,,""PORTAGG"",""MEAN""),FMA_EPS(+1,-3AM,,,,""PORTAGG"",""MEAN""))")</f>
        <v>-1.6490089776483099E-2</v>
      </c>
      <c r="N3" s="3" cm="1">
        <f t="array" ref="N3">_xll.FDS(C3,"FG_TOTAL_RETURNC(0,-1AM)")</f>
        <v>34.064163000000001</v>
      </c>
      <c r="O3" s="3" cm="1">
        <f t="array" ref="O3">_xll.FDS(C3,"FG_TOTAL_RETURNC(0,-3AM)")</f>
        <v>29.948843</v>
      </c>
      <c r="P3" s="3" cm="1">
        <f t="array" ref="P3">_xll.FDS(C3,"FG_TOTAL_RETURNC(0,-6AM)")</f>
        <v>25.400103000000001</v>
      </c>
      <c r="Q3" s="9" cm="1">
        <f t="array" ref="Q3">_xll.FDS(C3,"P_PRICE(0)/P_PRICE_HIGH_PR(0,,,,,,""PRICE"",""INTRA"",""52W"")")</f>
        <v>0.98567163999999996</v>
      </c>
      <c r="R3" s="9" cm="1">
        <f t="array" ref="R3">_xll.FDS(C3,"P_PRICE(0)/P_PRICE_low_PR(0,,,,,,""PRICE"",""INTRA"",""52W"")-1")</f>
        <v>0.43378198000000001</v>
      </c>
      <c r="S3" s="3" cm="1">
        <f t="array" ref="S3">_xll.FDS(C3,"FG_TOTAL_RETURNC(0,-12AM)")</f>
        <v>24.272573000000001</v>
      </c>
      <c r="T3" s="4" cm="1">
        <f t="array" ref="T3">_xlfn.PERCENTRANK.EXC(_xlfn._xlws.FILTER($R$3:$R$23, ISNUMBER($R$3:$R$23)),R3)*100</f>
        <v>86.3</v>
      </c>
      <c r="U3" s="4">
        <f t="shared" ref="U3:U23" si="3">100-T3</f>
        <v>13.700000000000003</v>
      </c>
      <c r="V3" s="4" cm="1">
        <f t="array" ref="V3">_xlfn.PERCENTRANK.EXC(_xlfn._xlws.FILTER($Q$3:$Q$23, ISNUMBER($Q$3:$Q$23)),Q3)*100</f>
        <v>95.399999999999991</v>
      </c>
      <c r="W3" s="4" cm="1">
        <f t="array" ref="W3">_xlfn.PERCENTRANK.EXC(_xlfn._xlws.FILTER($O$3:$O$23, ISNUMBER($O$3:$O$23)),O3)*100</f>
        <v>95.399999999999991</v>
      </c>
      <c r="X3" s="4" cm="1">
        <f t="array" ref="X3">_xlfn.PERCENTRANK.EXC(_xlfn._xlws.FILTER($P$3:$P$23, ISNUMBER($P$3:$P$23)),P3)*100</f>
        <v>86.3</v>
      </c>
      <c r="Y3" s="200" cm="1">
        <f t="array" ref="Y3">_xlfn.PERCENTRANK.EXC(_xlfn._xlws.FILTER($S$3:$S$23, ISNUMBER($S$3:$S$23)),S3)*100</f>
        <v>59</v>
      </c>
      <c r="Z3" s="4" cm="1">
        <f t="array" ref="Z3">_xlfn.PERCENTRANK.EXC(_xlfn._xlws.FILTER($K$3:$K$23, ISNUMBER($K$3:$K$23)),K3)*100</f>
        <v>90.9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40.9</v>
      </c>
      <c r="AD3" s="4">
        <f t="shared" ref="AD3:AD23" si="5">_xlfn.PERCENTRANK.EXC($M$3:$M$23,M3)*100</f>
        <v>45.4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22.7</v>
      </c>
      <c r="AH3" s="4">
        <f t="shared" ref="AH3:AH23" ca="1" si="7">SUMPRODUCT($U$2:$AG$2,U3:AG3)</f>
        <v>92.67</v>
      </c>
      <c r="AJ3" s="3" cm="1">
        <f t="array" aca="1" ref="AJ3" ca="1">_xlfn.PERCENTRANK.EXC(_xlfn._xlws.FILTER($AH$3:$AH$23, ISNUMBER($AH$3:$AH$23)),AH3)*100</f>
        <v>95.399999999999991</v>
      </c>
      <c r="AK3">
        <f t="shared" ref="AK3:AK23" si="8">COUNTIF(V3:AB3,"&gt;70")</f>
        <v>4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141888.07999999999</v>
      </c>
      <c r="E4" cm="1">
        <f t="array" ref="E4">_xll.FDS(C4,"FMA_COS_UP(""EPS"",""1M"",+1,NOW,,,""PORTAGG"",""MEANR"")")</f>
        <v>14</v>
      </c>
      <c r="F4" cm="1">
        <f t="array" ref="F4">_xll.FDS(C4,"FMA_COS_DOWN(""EPS"",""1M"",+1,NOW,,,""PORTAGG"",""MEANR"")")</f>
        <v>4</v>
      </c>
      <c r="G4" cm="1">
        <f t="array" ref="G4">_xll.FDS(A4,"SIZE(FG_CONSTITUENTS)")</f>
        <v>28</v>
      </c>
      <c r="H4" s="9">
        <f t="shared" si="0"/>
        <v>0.5</v>
      </c>
      <c r="I4" s="9">
        <f t="shared" si="1"/>
        <v>0.14285714285714285</v>
      </c>
      <c r="J4" s="9">
        <f t="shared" si="2"/>
        <v>0.35714285714285715</v>
      </c>
      <c r="K4" s="5" cm="1">
        <f t="array" ref="K4">_xll.FDS(A4,"FMA_PCT_ABOVE_MAVG(200,0,,,,""PORTAGG"")")/100</f>
        <v>0.42857142857142899</v>
      </c>
      <c r="L4" s="41" cm="1">
        <f t="array" ref="L4">_xll.FDSB(A4,"PERCENT_CHANGE(FMA_EPS(+1,0,,,,""PORTAGG"",""MEAN""),FMA_EPS(+1,-1AM,,,,""PORTAGG"",""MEAN""))")</f>
        <v>2.8948177677943701</v>
      </c>
      <c r="M4" s="41" cm="1">
        <f t="array" ref="M4">_xll.FDSB(A4,"PERCENT_CHANGE(FMA_EPS(+1,0,,,,""PORTAGG"",""MEAN""),FMA_EPS(+1,-3AM,,,,""PORTAGG"",""MEAN""))")</f>
        <v>6.1357579815594496</v>
      </c>
      <c r="N4" s="3" cm="1">
        <f t="array" ref="N4">_xll.FDS(C4,"FG_TOTAL_RETURNC(0,-1AM)")</f>
        <v>1.1166811000000001</v>
      </c>
      <c r="O4" s="3" cm="1">
        <f t="array" ref="O4">_xll.FDS(C4,"FG_TOTAL_RETURNC(0,-3AM)")</f>
        <v>0.45907497000000003</v>
      </c>
      <c r="P4" s="3" cm="1">
        <f t="array" ref="P4">_xll.FDS(C4,"FG_TOTAL_RETURNC(0,-6AM)")</f>
        <v>-0.95269084000000004</v>
      </c>
      <c r="Q4" s="9" cm="1">
        <f t="array" ref="Q4">_xll.FDS(C4,"P_PRICE(0)/P_PRICE_HIGH_PR(0,,,,,,""PRICE"",""INTRA"",""52W"")")</f>
        <v>0.88809530000000003</v>
      </c>
      <c r="R4" s="9" cm="1">
        <f t="array" ref="R4">_xll.FDS(C4,"P_PRICE(0)/P_PRICE_low_PR(0,,,,,,""PRICE"",""INTRA"",""52W"")-1")</f>
        <v>0.10942125</v>
      </c>
      <c r="S4" s="3" cm="1">
        <f t="array" ref="S4">_xll.FDS(C4,"FG_TOTAL_RETURNC(0,-12AM)")</f>
        <v>8.8049409999999995</v>
      </c>
      <c r="T4" s="4" cm="1">
        <f t="array" ref="T4">_xlfn.PERCENTRANK.EXC(_xlfn._xlws.FILTER($R$3:$R$23, ISNUMBER($R$3:$R$23)),R4)*100</f>
        <v>18.099999999999998</v>
      </c>
      <c r="U4" s="4">
        <f t="shared" si="3"/>
        <v>81.900000000000006</v>
      </c>
      <c r="V4" s="4" cm="1">
        <f t="array" ref="V4">_xlfn.PERCENTRANK.EXC(_xlfn._xlws.FILTER($Q$3:$Q$23, ISNUMBER($Q$3:$Q$23)),Q4)*100</f>
        <v>18.099999999999998</v>
      </c>
      <c r="W4" s="4" cm="1">
        <f t="array" ref="W4">_xlfn.PERCENTRANK.EXC(_xlfn._xlws.FILTER($O$3:$O$23, ISNUMBER($O$3:$O$23)),O4)*100</f>
        <v>27.200000000000003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40.9</v>
      </c>
      <c r="Z4" s="4" cm="1">
        <f t="array" ref="Z4">_xlfn.PERCENTRANK.EXC(_xlfn._xlws.FILTER($K$3:$K$23, ISNUMBER($K$3:$K$23)),K4)*100</f>
        <v>18.099999999999998</v>
      </c>
      <c r="AA4" s="4" cm="1">
        <f t="array" ref="AA4">_xlfn.PERCENTRANK.EXC(_xlfn._xlws.FILTER($H$3:$H$23, ISNUMBER($H$3:$H$23)),H4)*100</f>
        <v>90.9</v>
      </c>
      <c r="AB4" s="4" cm="1">
        <f t="array" ref="AB4">_xlfn.PERCENTRANK.EXC(_xlfn._xlws.FILTER($J$3:$J$23, ISNUMBER($J$3:$J$23)),J4)*100</f>
        <v>90.9</v>
      </c>
      <c r="AC4" s="4">
        <f t="shared" si="4"/>
        <v>68.100000000000009</v>
      </c>
      <c r="AD4" s="4">
        <f t="shared" si="5"/>
        <v>68.100000000000009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31.8</v>
      </c>
      <c r="AH4" s="4">
        <f t="shared" ca="1" si="7"/>
        <v>24.939999999999998</v>
      </c>
      <c r="AJ4" s="3" cm="1">
        <f t="array" aca="1" ref="AJ4" ca="1">_xlfn.PERCENTRANK.EXC(_xlfn._xlws.FILTER($AH$3:$AH$23, ISNUMBER($AH$3:$AH$23)),AH4)*100</f>
        <v>27.200000000000003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713391.2</v>
      </c>
      <c r="E5" cm="1">
        <f t="array" ref="E5">_xll.FDS(C5,"FMA_COS_UP(""EPS"",""1M"",+1,NOW,,,""PORTAGG"",""MEANR"")")</f>
        <v>16</v>
      </c>
      <c r="F5" cm="1">
        <f t="array" ref="F5">_xll.FDS(C5,"FMA_COS_DOWN(""EPS"",""1M"",+1,NOW,,,""PORTAGG"",""MEANR"")")</f>
        <v>21</v>
      </c>
      <c r="G5" cm="1">
        <f t="array" ref="G5">_xll.FDS(A5,"SIZE(FG_CONSTITUENTS)")</f>
        <v>75</v>
      </c>
      <c r="H5" s="9">
        <f t="shared" si="0"/>
        <v>0.21333333333333335</v>
      </c>
      <c r="I5" s="9">
        <f t="shared" si="1"/>
        <v>0.28000000000000003</v>
      </c>
      <c r="J5" s="9">
        <f t="shared" si="2"/>
        <v>-6.666666666666668E-2</v>
      </c>
      <c r="K5" s="5" cm="1">
        <f t="array" ref="K5">_xll.FDS(A5,"FMA_PCT_ABOVE_MAVG(200,0,,,,""PORTAGG"")")/100</f>
        <v>0.64864864864864902</v>
      </c>
      <c r="L5" s="41" cm="1">
        <f t="array" ref="L5">_xll.FDSB(A5,"PERCENT_CHANGE(FMA_EPS(+1,0,,,,""PORTAGG"",""MEAN""),FMA_EPS(+1,-1AM,,,,""PORTAGG"",""MEAN""))")</f>
        <v>2.4220058383274998</v>
      </c>
      <c r="M5" s="41" cm="1">
        <f t="array" ref="M5">_xll.FDSB(A5,"PERCENT_CHANGE(FMA_EPS(+1,0,,,,""PORTAGG"",""MEAN""),FMA_EPS(+1,-3AM,,,,""PORTAGG"",""MEAN""))")</f>
        <v>2.54090243507969</v>
      </c>
      <c r="N5" s="3" cm="1">
        <f t="array" ref="N5">_xll.FDS(C5,"FG_TOTAL_RETURNC(0,-1AM)")</f>
        <v>2.1769284999999998</v>
      </c>
      <c r="O5" s="3" cm="1">
        <f t="array" ref="O5">_xll.FDS(C5,"FG_TOTAL_RETURNC(0,-3AM)")</f>
        <v>12.321794499999999</v>
      </c>
      <c r="P5" s="3" cm="1">
        <f t="array" ref="P5">_xll.FDS(C5,"FG_TOTAL_RETURNC(0,-6AM)")</f>
        <v>4.2723180000000003</v>
      </c>
      <c r="Q5" s="9" cm="1">
        <f t="array" ref="Q5">_xll.FDS(C5,"P_PRICE(0)/P_PRICE_HIGH_PR(0,,,,,,""PRICE"",""INTRA"",""52W"")")</f>
        <v>0.93415199999999998</v>
      </c>
      <c r="R5" s="9" cm="1">
        <f t="array" ref="R5">_xll.FDS(C5,"P_PRICE(0)/P_PRICE_low_PR(0,,,,,,""PRICE"",""INTRA"",""52W"")-1")</f>
        <v>0.21945822000000001</v>
      </c>
      <c r="S5" s="3" cm="1">
        <f t="array" ref="S5">_xll.FDS(C5,"FG_TOTAL_RETURNC(0,-12AM)")</f>
        <v>3.8819789999999998</v>
      </c>
      <c r="T5" s="4" cm="1">
        <f t="array" ref="T5">_xlfn.PERCENTRANK.EXC(_xlfn._xlws.FILTER($R$3:$R$23, ISNUMBER($R$3:$R$23)),R5)*100</f>
        <v>50</v>
      </c>
      <c r="U5" s="4">
        <f t="shared" si="3"/>
        <v>50</v>
      </c>
      <c r="V5" s="4" cm="1">
        <f t="array" ref="V5">_xlfn.PERCENTRANK.EXC(_xlfn._xlws.FILTER($Q$3:$Q$23, ISNUMBER($Q$3:$Q$23)),Q5)*100</f>
        <v>45.4</v>
      </c>
      <c r="W5" s="4" cm="1">
        <f t="array" ref="W5">_xlfn.PERCENTRANK.EXC(_xlfn._xlws.FILTER($O$3:$O$23, ISNUMBER($O$3:$O$23)),O5)*100</f>
        <v>72.7</v>
      </c>
      <c r="X5" s="4" cm="1">
        <f t="array" ref="X5">_xlfn.PERCENTRANK.EXC(_xlfn._xlws.FILTER($P$3:$P$23, ISNUMBER($P$3:$P$23)),P5)*100</f>
        <v>45.4</v>
      </c>
      <c r="Y5" s="200" cm="1">
        <f t="array" ref="Y5">_xlfn.PERCENTRANK.EXC(_xlfn._xlws.FILTER($S$3:$S$23, ISNUMBER($S$3:$S$23)),S5)*100</f>
        <v>27.200000000000003</v>
      </c>
      <c r="Z5" s="4" cm="1">
        <f t="array" ref="Z5">_xlfn.PERCENTRANK.EXC(_xlfn._xlws.FILTER($K$3:$K$23, ISNUMBER($K$3:$K$23)),K5)*100</f>
        <v>63.6</v>
      </c>
      <c r="AA5" s="4" cm="1">
        <f t="array" ref="AA5">_xlfn.PERCENTRANK.EXC(_xlfn._xlws.FILTER($H$3:$H$23, ISNUMBER($H$3:$H$23)),H5)*100</f>
        <v>27.200000000000003</v>
      </c>
      <c r="AB5" s="4" cm="1">
        <f t="array" ref="AB5">_xlfn.PERCENTRANK.EXC(_xlfn._xlws.FILTER($J$3:$J$23, ISNUMBER($J$3:$J$23)),J5)*100</f>
        <v>40.9</v>
      </c>
      <c r="AC5" s="4">
        <f t="shared" si="4"/>
        <v>59</v>
      </c>
      <c r="AD5" s="4">
        <f t="shared" si="5"/>
        <v>54.500000000000007</v>
      </c>
      <c r="AE5" s="4">
        <f t="shared" si="6"/>
        <v>63.6</v>
      </c>
      <c r="AF5" s="4">
        <f>'Economic Momentum'!Q6</f>
        <v>27.200000000000003</v>
      </c>
      <c r="AG5" s="4">
        <f ca="1">'Economic Momentum'!R6</f>
        <v>4.5</v>
      </c>
      <c r="AH5" s="4">
        <f t="shared" ca="1" si="7"/>
        <v>53.589999999999996</v>
      </c>
      <c r="AJ5" s="3" cm="1">
        <f t="array" aca="1" ref="AJ5" ca="1">_xlfn.PERCENTRANK.EXC(_xlfn._xlws.FILTER($AH$3:$AH$23, ISNUMBER($AH$3:$AH$23)),AH5)*100</f>
        <v>54.500000000000007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246194.28</v>
      </c>
      <c r="E6" cm="1">
        <f t="array" ref="E6">_xll.FDS(C6,"FMA_COS_UP(""EPS"",""1M"",+1,NOW,,,""PORTAGG"",""MEANR"")")</f>
        <v>16</v>
      </c>
      <c r="F6" cm="1">
        <f t="array" ref="F6">_xll.FDS(C6,"FMA_COS_DOWN(""EPS"",""1M"",+1,NOW,,,""PORTAGG"",""MEANR"")")</f>
        <v>4</v>
      </c>
      <c r="G6" cm="1">
        <f t="array" ref="G6">_xll.FDS(A6,"SIZE(FG_CONSTITUENTS)")</f>
        <v>33</v>
      </c>
      <c r="H6" s="9">
        <f t="shared" si="0"/>
        <v>0.48484848484848486</v>
      </c>
      <c r="I6" s="9">
        <f t="shared" si="1"/>
        <v>0.12121212121212122</v>
      </c>
      <c r="J6" s="9">
        <f t="shared" si="2"/>
        <v>0.36363636363636365</v>
      </c>
      <c r="K6" s="5" cm="1">
        <f t="array" ref="K6">_xll.FDS(A6,"FMA_PCT_ABOVE_MAVG(200,0,,,,""PORTAGG"")")/100</f>
        <v>0.78787878787878796</v>
      </c>
      <c r="L6" s="41" cm="1">
        <f t="array" ref="L6">_xll.FDSB(A6,"PERCENT_CHANGE(FMA_EPS(+1,0,,,,""PORTAGG"",""MEAN""),FMA_EPS(+1,-1AM,,,,""PORTAGG"",""MEAN""))")</f>
        <v>2.3881159754571102</v>
      </c>
      <c r="M6" s="41" cm="1">
        <f t="array" ref="M6">_xll.FDSB(A6,"PERCENT_CHANGE(FMA_EPS(+1,0,,,,""PORTAGG"",""MEAN""),FMA_EPS(+1,-3AM,,,,""PORTAGG"",""MEAN""))")</f>
        <v>3.9185613657833298</v>
      </c>
      <c r="N6" s="3" cm="1">
        <f t="array" ref="N6">_xll.FDS(C6,"FG_TOTAL_RETURNC(0,-1AM)")</f>
        <v>8.4074135000000005</v>
      </c>
      <c r="O6" s="3" cm="1">
        <f t="array" ref="O6">_xll.FDS(C6,"FG_TOTAL_RETURNC(0,-3AM)")</f>
        <v>18.983746</v>
      </c>
      <c r="P6" s="3" cm="1">
        <f t="array" ref="P6">_xll.FDS(C6,"FG_TOTAL_RETURNC(0,-6AM)")</f>
        <v>8.7166899999999998</v>
      </c>
      <c r="Q6" s="9" cm="1">
        <f t="array" ref="Q6">_xll.FDS(C6,"P_PRICE(0)/P_PRICE_HIGH_PR(0,,,,,,""PRICE"",""INTRA"",""52W"")")</f>
        <v>0.9756667</v>
      </c>
      <c r="R6" s="9" cm="1">
        <f t="array" ref="R6">_xll.FDS(C6,"P_PRICE(0)/P_PRICE_low_PR(0,,,,,,""PRICE"",""INTRA"",""52W"")-1")</f>
        <v>0.2660035</v>
      </c>
      <c r="S6" s="3" cm="1">
        <f t="array" ref="S6">_xll.FDS(C6,"FG_TOTAL_RETURNC(0,-12AM)")</f>
        <v>21.575748000000001</v>
      </c>
      <c r="T6" s="4" cm="1">
        <f t="array" ref="T6">_xlfn.PERCENTRANK.EXC(_xlfn._xlws.FILTER($R$3:$R$23, ISNUMBER($R$3:$R$23)),R6)*100</f>
        <v>54.500000000000007</v>
      </c>
      <c r="U6" s="4">
        <f t="shared" si="3"/>
        <v>45.499999999999993</v>
      </c>
      <c r="V6" s="4" cm="1">
        <f t="array" ref="V6">_xlfn.PERCENTRANK.EXC(_xlfn._xlws.FILTER($Q$3:$Q$23, ISNUMBER($Q$3:$Q$23)),Q6)*100</f>
        <v>86.3</v>
      </c>
      <c r="W6" s="4" cm="1">
        <f t="array" ref="W6">_xlfn.PERCENTRANK.EXC(_xlfn._xlws.FILTER($O$3:$O$23, ISNUMBER($O$3:$O$23)),O6)*100</f>
        <v>86.3</v>
      </c>
      <c r="X6" s="4" cm="1">
        <f t="array" ref="X6">_xlfn.PERCENTRANK.EXC(_xlfn._xlws.FILTER($P$3:$P$23, ISNUMBER($P$3:$P$23)),P6)*100</f>
        <v>59</v>
      </c>
      <c r="Y6" s="200" cm="1">
        <f t="array" ref="Y6">_xlfn.PERCENTRANK.EXC(_xlfn._xlws.FILTER($S$3:$S$23, ISNUMBER($S$3:$S$23)),S6)*100</f>
        <v>54.500000000000007</v>
      </c>
      <c r="Z6" s="4" cm="1">
        <f t="array" ref="Z6">_xlfn.PERCENTRANK.EXC(_xlfn._xlws.FILTER($K$3:$K$23, ISNUMBER($K$3:$K$23)),K6)*100</f>
        <v>81.8</v>
      </c>
      <c r="AA6" s="4" cm="1">
        <f t="array" ref="AA6">_xlfn.PERCENTRANK.EXC(_xlfn._xlws.FILTER($H$3:$H$23, ISNUMBER($H$3:$H$23)),H6)*100</f>
        <v>86.3</v>
      </c>
      <c r="AB6" s="4" cm="1">
        <f t="array" ref="AB6">_xlfn.PERCENTRANK.EXC(_xlfn._xlws.FILTER($J$3:$J$23, ISNUMBER($J$3:$J$23)),J6)*100</f>
        <v>95.399999999999991</v>
      </c>
      <c r="AC6" s="4">
        <f t="shared" si="4"/>
        <v>54.500000000000007</v>
      </c>
      <c r="AD6" s="4">
        <f t="shared" si="5"/>
        <v>59</v>
      </c>
      <c r="AE6" s="4">
        <f t="shared" si="6"/>
        <v>31.8</v>
      </c>
      <c r="AF6" s="4">
        <f>'Economic Momentum'!Q7</f>
        <v>86.3</v>
      </c>
      <c r="AG6" s="4">
        <f ca="1">'Economic Momentum'!R7</f>
        <v>77.2</v>
      </c>
      <c r="AH6" s="4">
        <f t="shared" ca="1" si="7"/>
        <v>78.11</v>
      </c>
      <c r="AJ6" s="3" cm="1">
        <f t="array" aca="1" ref="AJ6" ca="1">_xlfn.PERCENTRANK.EXC(_xlfn._xlws.FILTER($AH$3:$AH$23, ISNUMBER($AH$3:$AH$23)),AH6)*100</f>
        <v>81.8</v>
      </c>
      <c r="AK6">
        <f t="shared" si="8"/>
        <v>5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194239.08</v>
      </c>
      <c r="E7" cm="1">
        <f t="array" ref="E7">_xll.FDS(C7,"FMA_COS_UP(""EPS"",""1M"",+1,NOW,,,""PORTAGG"",""MEANR"")")</f>
        <v>12</v>
      </c>
      <c r="F7" cm="1">
        <f t="array" ref="F7">_xll.FDS(C7,"FMA_COS_DOWN(""EPS"",""1M"",+1,NOW,,,""PORTAGG"",""MEANR"")")</f>
        <v>11</v>
      </c>
      <c r="G7" cm="1">
        <f t="array" ref="G7">_xll.FDS(A7,"SIZE(FG_CONSTITUENTS)")</f>
        <v>34</v>
      </c>
      <c r="H7" s="9">
        <f t="shared" si="0"/>
        <v>0.35294117647058826</v>
      </c>
      <c r="I7" s="9">
        <f t="shared" si="1"/>
        <v>0.3235294117647059</v>
      </c>
      <c r="J7" s="9">
        <f t="shared" si="2"/>
        <v>2.9411764705882359E-2</v>
      </c>
      <c r="K7" s="5" cm="1">
        <f t="array" ref="K7">_xll.FDS(A7,"FMA_PCT_ABOVE_MAVG(200,0,,,,""PORTAGG"")")/100</f>
        <v>0.38235294117647101</v>
      </c>
      <c r="L7" s="41" cm="1">
        <f t="array" ref="L7">_xll.FDSB(A7,"PERCENT_CHANGE(FMA_EPS(+1,0,,,,""PORTAGG"",""MEAN""),FMA_EPS(+1,-1AM,,,,""PORTAGG"",""MEAN""))")</f>
        <v>6.4578422401675297</v>
      </c>
      <c r="M7" s="41" cm="1">
        <f t="array" ref="M7">_xll.FDSB(A7,"PERCENT_CHANGE(FMA_EPS(+1,0,,,,""PORTAGG"",""MEAN""),FMA_EPS(+1,-3AM,,,,""PORTAGG"",""MEAN""))")</f>
        <v>6.9125072137297101</v>
      </c>
      <c r="N7" s="3" cm="1">
        <f t="array" ref="N7">_xll.FDS(C7,"FG_TOTAL_RETURNC(0,-1AM)")</f>
        <v>-5.0163089999999997</v>
      </c>
      <c r="O7" s="3" cm="1">
        <f t="array" ref="O7">_xll.FDS(C7,"FG_TOTAL_RETURNC(0,-3AM)")</f>
        <v>-6.4282775000000001</v>
      </c>
      <c r="P7" s="3" cm="1">
        <f t="array" ref="P7">_xll.FDS(C7,"FG_TOTAL_RETURNC(0,-6AM)")</f>
        <v>-0.18005967</v>
      </c>
      <c r="Q7" s="9" cm="1">
        <f t="array" ref="Q7">_xll.FDS(C7,"P_PRICE(0)/P_PRICE_HIGH_PR(0,,,,,,""PRICE"",""INTRA"",""52W"")")</f>
        <v>0.89267920000000001</v>
      </c>
      <c r="R7" s="9" cm="1">
        <f t="array" ref="R7">_xll.FDS(C7,"P_PRICE(0)/P_PRICE_low_PR(0,,,,,,""PRICE"",""INTRA"",""52W"")-1")</f>
        <v>0.40229416000000001</v>
      </c>
      <c r="S7" s="3" cm="1">
        <f t="array" ref="S7">_xll.FDS(C7,"FG_TOTAL_RETURNC(0,-12AM)")</f>
        <v>48.094546999999999</v>
      </c>
      <c r="T7" s="4" cm="1">
        <f t="array" ref="T7">_xlfn.PERCENTRANK.EXC(_xlfn._xlws.FILTER($R$3:$R$23, ISNUMBER($R$3:$R$23)),R7)*100</f>
        <v>81.8</v>
      </c>
      <c r="U7" s="4">
        <f t="shared" si="3"/>
        <v>18.200000000000003</v>
      </c>
      <c r="V7" s="4" cm="1">
        <f t="array" ref="V7">_xlfn.PERCENTRANK.EXC(_xlfn._xlws.FILTER($Q$3:$Q$23, ISNUMBER($Q$3:$Q$23)),Q7)*100</f>
        <v>22.7</v>
      </c>
      <c r="W7" s="4" cm="1">
        <f t="array" ref="W7">_xlfn.PERCENTRANK.EXC(_xlfn._xlws.FILTER($O$3:$O$23, ISNUMBER($O$3:$O$23)),O7)*100</f>
        <v>13.600000000000001</v>
      </c>
      <c r="X7" s="4" cm="1">
        <f t="array" ref="X7">_xlfn.PERCENTRANK.EXC(_xlfn._xlws.FILTER($P$3:$P$23, ISNUMBER($P$3:$P$23)),P7)*100</f>
        <v>36.299999999999997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13.600000000000001</v>
      </c>
      <c r="AA7" s="4" cm="1">
        <f t="array" ref="AA7">_xlfn.PERCENTRANK.EXC(_xlfn._xlws.FILTER($H$3:$H$23, ISNUMBER($H$3:$H$23)),H7)*100</f>
        <v>72.7</v>
      </c>
      <c r="AB7" s="4" cm="1">
        <f t="array" ref="AB7">_xlfn.PERCENTRANK.EXC(_xlfn._xlws.FILTER($J$3:$J$23, ISNUMBER($J$3:$J$23)),J7)*100</f>
        <v>68.100000000000009</v>
      </c>
      <c r="AC7" s="4">
        <f t="shared" si="4"/>
        <v>90.9</v>
      </c>
      <c r="AD7" s="4">
        <f t="shared" si="5"/>
        <v>72.7</v>
      </c>
      <c r="AE7" s="4">
        <f t="shared" si="6"/>
        <v>27.200000000000003</v>
      </c>
      <c r="AF7" s="4">
        <f>'Economic Momentum'!Q8</f>
        <v>22.7</v>
      </c>
      <c r="AG7" s="4">
        <f ca="1">'Economic Momentum'!R8</f>
        <v>95.399999999999991</v>
      </c>
      <c r="AH7" s="4">
        <f t="shared" ca="1" si="7"/>
        <v>24.049999999999997</v>
      </c>
      <c r="AJ7" s="3" cm="1">
        <f t="array" aca="1" ref="AJ7" ca="1">_xlfn.PERCENTRANK.EXC(_xlfn._xlws.FILTER($AH$3:$AH$23, ISNUMBER($AH$3:$AH$23)),AH7)*100</f>
        <v>22.7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34628.995999999999</v>
      </c>
      <c r="E8" cm="1">
        <f t="array" ref="E8">_xll.FDS(C8,"FMA_COS_UP(""EPS"",""1M"",+1,NOW,,,""PORTAGG"",""MEANR"")")</f>
        <v>5</v>
      </c>
      <c r="F8" cm="1">
        <f t="array" ref="F8">_xll.FDS(C8,"FMA_COS_DOWN(""EPS"",""1M"",+1,NOW,,,""PORTAGG"",""MEANR"")")</f>
        <v>8</v>
      </c>
      <c r="G8" cm="1">
        <f t="array" ref="G8">_xll.FDS(A8,"SIZE(FG_CONSTITUENTS)")</f>
        <v>26</v>
      </c>
      <c r="H8" s="9">
        <f t="shared" si="0"/>
        <v>0.19230769230769232</v>
      </c>
      <c r="I8" s="9">
        <f t="shared" si="1"/>
        <v>0.30769230769230771</v>
      </c>
      <c r="J8" s="9">
        <f t="shared" si="2"/>
        <v>-0.11538461538461539</v>
      </c>
      <c r="K8" s="5" cm="1">
        <f t="array" ref="K8">_xll.FDS(A8,"FMA_PCT_ABOVE_MAVG(200,0,,,,""PORTAGG"")")/100</f>
        <v>0.73076923076923095</v>
      </c>
      <c r="L8" s="41" cm="1">
        <f t="array" ref="L8">_xll.FDSB(A8,"PERCENT_CHANGE(FMA_EPS(+1,0,,,,""PORTAGG"",""MEAN""),FMA_EPS(+1,-1AM,,,,""PORTAGG"",""MEAN""))")</f>
        <v>1.0674012755876101</v>
      </c>
      <c r="M8" s="41" cm="1">
        <f t="array" ref="M8">_xll.FDSB(A8,"PERCENT_CHANGE(FMA_EPS(+1,0,,,,""PORTAGG"",""MEAN""),FMA_EPS(+1,-3AM,,,,""PORTAGG"",""MEAN""))")</f>
        <v>4.5491871267930497</v>
      </c>
      <c r="N8" s="3" cm="1">
        <f t="array" ref="N8">_xll.FDS(C8,"FG_TOTAL_RETURNC(0,-1AM)")</f>
        <v>10.196936000000001</v>
      </c>
      <c r="O8" s="3" cm="1">
        <f t="array" ref="O8">_xll.FDS(C8,"FG_TOTAL_RETURNC(0,-3AM)")</f>
        <v>3.8491249999999999</v>
      </c>
      <c r="P8" s="3" cm="1">
        <f t="array" ref="P8">_xll.FDS(C8,"FG_TOTAL_RETURNC(0,-6AM)")</f>
        <v>9.2588659999999994</v>
      </c>
      <c r="Q8" s="9" cm="1">
        <f t="array" ref="Q8">_xll.FDS(C8,"P_PRICE(0)/P_PRICE_HIGH_PR(0,,,,,,""PRICE"",""INTRA"",""52W"")")</f>
        <v>0.95812770000000003</v>
      </c>
      <c r="R8" s="9" cm="1">
        <f t="array" ref="R8">_xll.FDS(C8,"P_PRICE(0)/P_PRICE_low_PR(0,,,,,,""PRICE"",""INTRA"",""52W"")-1")</f>
        <v>0.50917696999999995</v>
      </c>
      <c r="S8" s="3" cm="1">
        <f t="array" ref="S8">_xll.FDS(C8,"FG_TOTAL_RETURNC(0,-12AM)")</f>
        <v>54.4497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63.6</v>
      </c>
      <c r="W8" s="4" cm="1">
        <f t="array" ref="W8">_xlfn.PERCENTRANK.EXC(_xlfn._xlws.FILTER($O$3:$O$23, ISNUMBER($O$3:$O$23)),O8)*100</f>
        <v>50</v>
      </c>
      <c r="X8" s="4" cm="1">
        <f t="array" ref="X8">_xlfn.PERCENTRANK.EXC(_xlfn._xlws.FILTER($P$3:$P$23, ISNUMBER($P$3:$P$23)),P8)*100</f>
        <v>63.6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77.2</v>
      </c>
      <c r="AA8" s="4" cm="1">
        <f t="array" ref="AA8">_xlfn.PERCENTRANK.EXC(_xlfn._xlws.FILTER($H$3:$H$23, ISNUMBER($H$3:$H$23)),H8)*100</f>
        <v>22.7</v>
      </c>
      <c r="AB8" s="4" cm="1">
        <f t="array" ref="AB8">_xlfn.PERCENTRANK.EXC(_xlfn._xlws.FILTER($J$3:$J$23, ISNUMBER($J$3:$J$23)),J8)*100</f>
        <v>22.7</v>
      </c>
      <c r="AC8" s="4">
        <f t="shared" si="4"/>
        <v>45.4</v>
      </c>
      <c r="AD8" s="4">
        <f t="shared" si="5"/>
        <v>63.6</v>
      </c>
      <c r="AE8" s="4">
        <f t="shared" si="6"/>
        <v>9</v>
      </c>
      <c r="AF8" s="4">
        <f>'Economic Momentum'!Q9</f>
        <v>45.4</v>
      </c>
      <c r="AG8" s="4">
        <f ca="1">'Economic Momentum'!R9</f>
        <v>31.8</v>
      </c>
      <c r="AH8" s="4">
        <f t="shared" ca="1" si="7"/>
        <v>59.519999999999996</v>
      </c>
      <c r="AJ8" s="3" cm="1">
        <f t="array" aca="1" ref="AJ8" ca="1">_xlfn.PERCENTRANK.EXC(_xlfn._xlws.FILTER($AH$3:$AH$23, ISNUMBER($AH$3:$AH$23)),AH8)*100</f>
        <v>59</v>
      </c>
      <c r="AK8">
        <f t="shared" si="8"/>
        <v>2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446704</v>
      </c>
      <c r="E9" cm="1">
        <f t="array" ref="E9">_xll.FDS(C9,"FMA_COS_UP(""EPS"",""1M"",+1,NOW,,,""PORTAGG"",""MEANR"")")</f>
        <v>12</v>
      </c>
      <c r="F9" cm="1">
        <f t="array" ref="F9">_xll.FDS(C9,"FMA_COS_DOWN(""EPS"",""1M"",+1,NOW,,,""PORTAGG"",""MEANR"")")</f>
        <v>10</v>
      </c>
      <c r="G9" cm="1">
        <f t="array" ref="G9">_xll.FDS(A9,"SIZE(FG_CONSTITUENTS)")</f>
        <v>35</v>
      </c>
      <c r="H9" s="9">
        <f t="shared" si="0"/>
        <v>0.34285714285714286</v>
      </c>
      <c r="I9" s="9">
        <f t="shared" si="1"/>
        <v>0.2857142857142857</v>
      </c>
      <c r="J9" s="9">
        <f t="shared" si="2"/>
        <v>5.7142857142857162E-2</v>
      </c>
      <c r="K9" s="5" cm="1">
        <f t="array" ref="K9">_xll.FDS(A9,"FMA_PCT_ABOVE_MAVG(200,0,,,,""PORTAGG"")")/100</f>
        <v>0.5</v>
      </c>
      <c r="L9" s="41" cm="1">
        <f t="array" ref="L9">_xll.FDSB(A9,"PERCENT_CHANGE(FMA_EPS(+1,0,,,,""PORTAGG"",""MEAN""),FMA_EPS(+1,-1AM,,,,""PORTAGG"",""MEAN""))")</f>
        <v>7.0457300529794002</v>
      </c>
      <c r="M9" s="41" cm="1">
        <f t="array" ref="M9">_xll.FDSB(A9,"PERCENT_CHANGE(FMA_EPS(+1,0,,,,""PORTAGG"",""MEAN""),FMA_EPS(+1,-3AM,,,,""PORTAGG"",""MEAN""))")</f>
        <v>12.1443857552237</v>
      </c>
      <c r="N9" s="3" cm="1">
        <f t="array" ref="N9">_xll.FDS(C9,"FG_TOTAL_RETURNC(0,-1AM)")</f>
        <v>3.1446456999999999</v>
      </c>
      <c r="O9" s="3" cm="1">
        <f t="array" ref="O9">_xll.FDS(C9,"FG_TOTAL_RETURNC(0,-3AM)")</f>
        <v>14.385355000000001</v>
      </c>
      <c r="P9" s="3" cm="1">
        <f t="array" ref="P9">_xll.FDS(C9,"FG_TOTAL_RETURNC(0,-6AM)")</f>
        <v>21.959257000000001</v>
      </c>
      <c r="Q9" s="9" cm="1">
        <f t="array" ref="Q9">_xll.FDS(C9,"P_PRICE(0)/P_PRICE_HIGH_PR(0,,,,,,""PRICE"",""INTRA"",""52W"")")</f>
        <v>0.95452890000000001</v>
      </c>
      <c r="R9" s="9" cm="1">
        <f t="array" ref="R9">_xll.FDS(C9,"P_PRICE(0)/P_PRICE_low_PR(0,,,,,,""PRICE"",""INTRA"",""52W"")-1")</f>
        <v>0.29324781999999999</v>
      </c>
      <c r="S9" s="3" cm="1">
        <f t="array" ref="S9">_xll.FDS(C9,"FG_TOTAL_RETURNC(0,-12AM)")</f>
        <v>33.193492999999997</v>
      </c>
      <c r="T9" s="4" cm="1">
        <f t="array" ref="T9">_xlfn.PERCENTRANK.EXC(_xlfn._xlws.FILTER($R$3:$R$23, ISNUMBER($R$3:$R$23)),R9)*100</f>
        <v>63.6</v>
      </c>
      <c r="U9" s="4">
        <f t="shared" si="3"/>
        <v>36.4</v>
      </c>
      <c r="V9" s="4" cm="1">
        <f t="array" ref="V9">_xlfn.PERCENTRANK.EXC(_xlfn._xlws.FILTER($Q$3:$Q$23, ISNUMBER($Q$3:$Q$23)),Q9)*100</f>
        <v>59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81.8</v>
      </c>
      <c r="Y9" s="200" cm="1">
        <f t="array" ref="Y9">_xlfn.PERCENTRANK.EXC(_xlfn._xlws.FILTER($S$3:$S$23, ISNUMBER($S$3:$S$23)),S9)*100</f>
        <v>68.100000000000009</v>
      </c>
      <c r="Z9" s="4" cm="1">
        <f t="array" ref="Z9">_xlfn.PERCENTRANK.EXC(_xlfn._xlws.FILTER($K$3:$K$23, ISNUMBER($K$3:$K$23)),K9)*100</f>
        <v>45.4</v>
      </c>
      <c r="AA9" s="4" cm="1">
        <f t="array" ref="AA9">_xlfn.PERCENTRANK.EXC(_xlfn._xlws.FILTER($H$3:$H$23, ISNUMBER($H$3:$H$23)),H9)*100</f>
        <v>68.100000000000009</v>
      </c>
      <c r="AB9" s="4" cm="1">
        <f t="array" ref="AB9">_xlfn.PERCENTRANK.EXC(_xlfn._xlws.FILTER($J$3:$J$23, ISNUMBER($J$3:$J$23)),J9)*100</f>
        <v>77.2</v>
      </c>
      <c r="AC9" s="4">
        <f t="shared" si="4"/>
        <v>95.399999999999991</v>
      </c>
      <c r="AD9" s="4">
        <f t="shared" si="5"/>
        <v>86.3</v>
      </c>
      <c r="AE9" s="4">
        <f t="shared" si="6"/>
        <v>50</v>
      </c>
      <c r="AF9" s="4">
        <f>'Economic Momentum'!Q10</f>
        <v>40.9</v>
      </c>
      <c r="AG9" s="4">
        <f ca="1">'Economic Momentum'!R10</f>
        <v>72.7</v>
      </c>
      <c r="AH9" s="4">
        <f t="shared" ca="1" si="7"/>
        <v>71.300000000000011</v>
      </c>
      <c r="AJ9" s="3" cm="1">
        <f t="array" aca="1" ref="AJ9" ca="1">_xlfn.PERCENTRANK.EXC(_xlfn._xlws.FILTER($AH$3:$AH$23, ISNUMBER($AH$3:$AH$23)),AH9)*100</f>
        <v>68.100000000000009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2455046.2999999998</v>
      </c>
      <c r="E10" cm="1">
        <f t="array" ref="E10">_xll.FDS(C10,"FMA_COS_UP(""EPS"",""1M"",+1,NOW,,,""PORTAGG"",""MEANR"")")</f>
        <v>37</v>
      </c>
      <c r="F10" cm="1">
        <f t="array" ref="F10">_xll.FDS(C10,"FMA_COS_DOWN(""EPS"",""1M"",+1,NOW,,,""PORTAGG"",""MEANR"")")</f>
        <v>16</v>
      </c>
      <c r="G10" cm="1">
        <f t="array" ref="G10">_xll.FDS(A10,"SIZE(FG_CONSTITUENTS)")</f>
        <v>89</v>
      </c>
      <c r="H10" s="9">
        <f t="shared" si="0"/>
        <v>0.4157303370786517</v>
      </c>
      <c r="I10" s="9">
        <f t="shared" si="1"/>
        <v>0.1797752808988764</v>
      </c>
      <c r="J10" s="9">
        <f t="shared" si="2"/>
        <v>0.2359550561797753</v>
      </c>
      <c r="K10" s="5" cm="1">
        <f t="array" ref="K10">_xll.FDS(A10,"FMA_PCT_ABOVE_MAVG(200,0,,,,""PORTAGG"")")/100</f>
        <v>0.64772727272727293</v>
      </c>
      <c r="L10" s="41" cm="1">
        <f t="array" ref="L10">_xll.FDSB(A10,"PERCENT_CHANGE(FMA_EPS(+1,0,,,,""PORTAGG"",""MEAN""),FMA_EPS(+1,-1AM,,,,""PORTAGG"",""MEAN""))")</f>
        <v>5.6464566807037997</v>
      </c>
      <c r="M10" s="41" cm="1">
        <f t="array" ref="M10">_xll.FDSB(A10,"PERCENT_CHANGE(FMA_EPS(+1,0,,,,""PORTAGG"",""MEAN""),FMA_EPS(+1,-3AM,,,,""PORTAGG"",""MEAN""))")</f>
        <v>13.4041528909012</v>
      </c>
      <c r="N10" s="3" cm="1">
        <f t="array" ref="N10">_xll.FDS(C10,"FG_TOTAL_RETURNC(0,-1AM)")</f>
        <v>3.8320183999999999</v>
      </c>
      <c r="O10" s="3" cm="1">
        <f t="array" ref="O10">_xll.FDS(C10,"FG_TOTAL_RETURNC(0,-3AM)")</f>
        <v>-2.9310643999999999</v>
      </c>
      <c r="P10" s="3" cm="1">
        <f t="array" ref="P10">_xll.FDS(C10,"FG_TOTAL_RETURNC(0,-6AM)")</f>
        <v>9.4674589999999998</v>
      </c>
      <c r="Q10" s="9" cm="1">
        <f t="array" ref="Q10">_xll.FDS(C10,"P_PRICE(0)/P_PRICE_HIGH_PR(0,,,,,,""PRICE"",""INTRA"",""52W"")")</f>
        <v>0.92997056</v>
      </c>
      <c r="R10" s="9" cm="1">
        <f t="array" ref="R10">_xll.FDS(C10,"P_PRICE(0)/P_PRICE_low_PR(0,,,,,,""PRICE"",""INTRA"",""52W"")-1")</f>
        <v>0.27359055999999998</v>
      </c>
      <c r="S10" s="3" cm="1">
        <f t="array" ref="S10">_xll.FDS(C10,"FG_TOTAL_RETURNC(0,-12AM)")</f>
        <v>37.044155000000003</v>
      </c>
      <c r="T10" s="4" cm="1">
        <f t="array" ref="T10">_xlfn.PERCENTRANK.EXC(_xlfn._xlws.FILTER($R$3:$R$23, ISNUMBER($R$3:$R$23)),R10)*100</f>
        <v>59</v>
      </c>
      <c r="U10" s="4">
        <f t="shared" si="3"/>
        <v>41</v>
      </c>
      <c r="V10" s="4" cm="1">
        <f t="array" ref="V10">_xlfn.PERCENTRANK.EXC(_xlfn._xlws.FILTER($Q$3:$Q$23, ISNUMBER($Q$3:$Q$23)),Q10)*100</f>
        <v>40.9</v>
      </c>
      <c r="W10" s="4" cm="1">
        <f t="array" ref="W10">_xlfn.PERCENTRANK.EXC(_xlfn._xlws.FILTER($O$3:$O$23, ISNUMBER($O$3:$O$23)),O10)*100</f>
        <v>22.7</v>
      </c>
      <c r="X10" s="4" cm="1">
        <f t="array" ref="X10">_xlfn.PERCENTRANK.EXC(_xlfn._xlws.FILTER($P$3:$P$23, ISNUMBER($P$3:$P$23)),P10)*100</f>
        <v>68.100000000000009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59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86.3</v>
      </c>
      <c r="AC10" s="4">
        <f t="shared" si="4"/>
        <v>86.3</v>
      </c>
      <c r="AD10" s="4">
        <f t="shared" si="5"/>
        <v>90.9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43.6</v>
      </c>
      <c r="AJ10" s="3" cm="1">
        <f t="array" aca="1" ref="AJ10" ca="1">_xlfn.PERCENTRANK.EXC(_xlfn._xlws.FILTER($AH$3:$AH$23, ISNUMBER($AH$3:$AH$23)),AH10)*100</f>
        <v>40.9</v>
      </c>
      <c r="AK10">
        <f t="shared" si="8"/>
        <v>3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421849.8</v>
      </c>
      <c r="E11" cm="1">
        <f t="array" ref="E11">_xll.FDS(C11,"FMA_COS_UP(""EPS"",""1M"",+1,NOW,,,""PORTAGG"",""MEANR"")")</f>
        <v>21</v>
      </c>
      <c r="F11" cm="1">
        <f t="array" ref="F11">_xll.FDS(C11,"FMA_COS_DOWN(""EPS"",""1M"",+1,NOW,,,""PORTAGG"",""MEANR"")")</f>
        <v>15</v>
      </c>
      <c r="G11" cm="1">
        <f t="array" ref="G11">_xll.FDS(A11,"SIZE(FG_CONSTITUENTS)")</f>
        <v>45</v>
      </c>
      <c r="H11" s="9">
        <f t="shared" si="0"/>
        <v>0.46666666666666667</v>
      </c>
      <c r="I11" s="9">
        <f t="shared" si="1"/>
        <v>0.33333333333333331</v>
      </c>
      <c r="J11" s="9">
        <f t="shared" si="2"/>
        <v>0.13333333333333336</v>
      </c>
      <c r="K11" s="5" cm="1">
        <f t="array" ref="K11">_xll.FDS(A11,"FMA_PCT_ABOVE_MAVG(200,0,,,,""PORTAGG"")")/100</f>
        <v>0.37777777777777799</v>
      </c>
      <c r="L11" s="41" cm="1">
        <f t="array" ref="L11">_xll.FDSB(A11,"PERCENT_CHANGE(FMA_EPS(+1,0,,,,""PORTAGG"",""MEAN""),FMA_EPS(+1,-1AM,,,,""PORTAGG"",""MEAN""))")</f>
        <v>0.51265762833930195</v>
      </c>
      <c r="M11" s="41" cm="1">
        <f t="array" ref="M11">_xll.FDSB(A11,"PERCENT_CHANGE(FMA_EPS(+1,0,,,,""PORTAGG"",""MEAN""),FMA_EPS(+1,-3AM,,,,""PORTAGG"",""MEAN""))")</f>
        <v>-6.4921718782987696</v>
      </c>
      <c r="N11" s="3" cm="1">
        <f t="array" ref="N11">_xll.FDS(C11,"FG_TOTAL_RETURNC(0,-1AM)")</f>
        <v>3.6503434000000001</v>
      </c>
      <c r="O11" s="3" cm="1">
        <f t="array" ref="O11">_xll.FDS(C11,"FG_TOTAL_RETURNC(0,-3AM)")</f>
        <v>-6.5639076000000003</v>
      </c>
      <c r="P11" s="3" cm="1">
        <f t="array" ref="P11">_xll.FDS(C11,"FG_TOTAL_RETURNC(0,-6AM)")</f>
        <v>-21.177714999999999</v>
      </c>
      <c r="Q11" s="9" cm="1">
        <f t="array" ref="Q11">_xll.FDS(C11,"P_PRICE(0)/P_PRICE_HIGH_PR(0,,,,,,""PRICE"",""INTRA"",""52W"")")</f>
        <v>0.75857704999999997</v>
      </c>
      <c r="R11" s="9" cm="1">
        <f t="array" ref="R11">_xll.FDS(C11,"P_PRICE(0)/P_PRICE_low_PR(0,,,,,,""PRICE"",""INTRA"",""52W"")-1")</f>
        <v>6.2426210000000003E-2</v>
      </c>
      <c r="S11" s="3" cm="1">
        <f t="array" ref="S11">_xll.FDS(C11,"FG_TOTAL_RETURNC(0,-12AM)")</f>
        <v>-0.92759729999999996</v>
      </c>
      <c r="T11" s="4" cm="1">
        <f t="array" ref="T11">_xlfn.PERCENTRANK.EXC(_xlfn._xlws.FILTER($R$3:$R$23, ISNUMBER($R$3:$R$23)),R11)*100</f>
        <v>4.5</v>
      </c>
      <c r="U11" s="4">
        <f t="shared" si="3"/>
        <v>95.5</v>
      </c>
      <c r="V11" s="4" cm="1">
        <f t="array" ref="V11">_xlfn.PERCENTRANK.EXC(_xlfn._xlws.FILTER($Q$3:$Q$23, ISNUMBER($Q$3:$Q$23)),Q11)*100</f>
        <v>4.5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13.600000000000001</v>
      </c>
      <c r="Z11" s="4" cm="1">
        <f t="array" ref="Z11">_xlfn.PERCENTRANK.EXC(_xlfn._xlws.FILTER($K$3:$K$23, ISNUMBER($K$3:$K$23)),K11)*100</f>
        <v>9</v>
      </c>
      <c r="AA11" s="4" cm="1">
        <f t="array" ref="AA11">_xlfn.PERCENTRANK.EXC(_xlfn._xlws.FILTER($H$3:$H$23, ISNUMBER($H$3:$H$23)),H11)*100</f>
        <v>81.8</v>
      </c>
      <c r="AB11" s="4" cm="1">
        <f t="array" ref="AB11">_xlfn.PERCENTRANK.EXC(_xlfn._xlws.FILTER($J$3:$J$23, ISNUMBER($J$3:$J$23)),J11)*100</f>
        <v>81.8</v>
      </c>
      <c r="AC11" s="4">
        <f t="shared" si="4"/>
        <v>36.299999999999997</v>
      </c>
      <c r="AD11" s="4">
        <f t="shared" si="5"/>
        <v>13.600000000000001</v>
      </c>
      <c r="AE11" s="4">
        <f t="shared" si="6"/>
        <v>45.4</v>
      </c>
      <c r="AF11" s="4">
        <f>'Economic Momentum'!Q12</f>
        <v>9</v>
      </c>
      <c r="AG11" s="4">
        <f ca="1">'Economic Momentum'!R12</f>
        <v>9</v>
      </c>
      <c r="AH11" s="4">
        <f t="shared" ca="1" si="7"/>
        <v>5.85</v>
      </c>
      <c r="AJ11" s="3" cm="1">
        <f t="array" aca="1" ref="AJ11" ca="1">_xlfn.PERCENTRANK.EXC(_xlfn._xlws.FILTER($AH$3:$AH$23, ISNUMBER($AH$3:$AH$23)),AH11)*100</f>
        <v>4.5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1828742.4</v>
      </c>
      <c r="E12" cm="1">
        <f t="array" ref="E12">_xll.FDS(C12,"FMA_COS_UP(""EPS"",""1M"",+1,NOW,,,""PORTAGG"",""MEANR"")")</f>
        <v>33</v>
      </c>
      <c r="F12" cm="1">
        <f t="array" ref="F12">_xll.FDS(C12,"FMA_COS_DOWN(""EPS"",""1M"",+1,NOW,,,""PORTAGG"",""MEANR"")")</f>
        <v>34</v>
      </c>
      <c r="G12" cm="1">
        <f t="array" ref="G12">_xll.FDS(A12,"SIZE(FG_CONSTITUENTS)")</f>
        <v>101</v>
      </c>
      <c r="H12" s="9">
        <f t="shared" si="0"/>
        <v>0.32673267326732675</v>
      </c>
      <c r="I12" s="9">
        <f t="shared" si="1"/>
        <v>0.33663366336633666</v>
      </c>
      <c r="J12" s="9">
        <f t="shared" si="2"/>
        <v>-9.9009900990099098E-3</v>
      </c>
      <c r="K12" s="5" cm="1">
        <f t="array" ref="K12">_xll.FDS(A12,"FMA_PCT_ABOVE_MAVG(200,0,,,,""PORTAGG"")")/100</f>
        <v>0.52</v>
      </c>
      <c r="L12" s="41" cm="1">
        <f t="array" ref="L12">_xll.FDSB(A12,"PERCENT_CHANGE(FMA_EPS(+1,0,,,,""PORTAGG"",""MEAN""),FMA_EPS(+1,-1AM,,,,""PORTAGG"",""MEAN""))")</f>
        <v>3.1231901596912701</v>
      </c>
      <c r="M12" s="41" cm="1">
        <f t="array" ref="M12">_xll.FDSB(A12,"PERCENT_CHANGE(FMA_EPS(+1,0,,,,""PORTAGG"",""MEAN""),FMA_EPS(+1,-3AM,,,,""PORTAGG"",""MEAN""))")</f>
        <v>7.3688044740274696</v>
      </c>
      <c r="N12" s="3" cm="1">
        <f t="array" ref="N12">_xll.FDS(C12,"FG_TOTAL_RETURNC(0,-1AM)")</f>
        <v>-0.85389020000000004</v>
      </c>
      <c r="O12" s="3" cm="1">
        <f t="array" ref="O12">_xll.FDS(C12,"FG_TOTAL_RETURNC(0,-3AM)")</f>
        <v>-6.2079250000000004</v>
      </c>
      <c r="P12" s="3" cm="1">
        <f t="array" ref="P12">_xll.FDS(C12,"FG_TOTAL_RETURNC(0,-6AM)")</f>
        <v>-5.7142853999999996</v>
      </c>
      <c r="Q12" s="9" cm="1">
        <f t="array" ref="Q12">_xll.FDS(C12,"P_PRICE(0)/P_PRICE_HIGH_PR(0,,,,,,""PRICE"",""INTRA"",""52W"")")</f>
        <v>0.90196365000000001</v>
      </c>
      <c r="R12" s="9" cm="1">
        <f t="array" ref="R12">_xll.FDS(C12,"P_PRICE(0)/P_PRICE_low_PR(0,,,,,,""PRICE"",""INTRA"",""52W"")-1")</f>
        <v>0.15066980999999999</v>
      </c>
      <c r="S12" s="3" cm="1">
        <f t="array" ref="S12">_xll.FDS(C12,"FG_TOTAL_RETURNC(0,-12AM)")</f>
        <v>11.199498</v>
      </c>
      <c r="T12" s="4" cm="1">
        <f t="array" ref="T12">_xlfn.PERCENTRANK.EXC(_xlfn._xlws.FILTER($R$3:$R$23, ISNUMBER($R$3:$R$23)),R12)*100</f>
        <v>40.9</v>
      </c>
      <c r="U12" s="4">
        <f t="shared" si="3"/>
        <v>59.1</v>
      </c>
      <c r="V12" s="4" cm="1">
        <f t="array" ref="V12">_xlfn.PERCENTRANK.EXC(_xlfn._xlws.FILTER($Q$3:$Q$23, ISNUMBER($Q$3:$Q$23)),Q12)*100</f>
        <v>31.8</v>
      </c>
      <c r="W12" s="4" cm="1">
        <f t="array" ref="W12">_xlfn.PERCENTRANK.EXC(_xlfn._xlws.FILTER($O$3:$O$23, ISNUMBER($O$3:$O$23)),O12)*100</f>
        <v>18.099999999999998</v>
      </c>
      <c r="X12" s="4" cm="1">
        <f t="array" ref="X12">_xlfn.PERCENTRANK.EXC(_xlfn._xlws.FILTER($P$3:$P$23, ISNUMBER($P$3:$P$23)),P12)*100</f>
        <v>18.099999999999998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59</v>
      </c>
      <c r="AB12" s="4" cm="1">
        <f t="array" ref="AB12">_xlfn.PERCENTRANK.EXC(_xlfn._xlws.FILTER($J$3:$J$23, ISNUMBER($J$3:$J$23)),J12)*100</f>
        <v>54.500000000000007</v>
      </c>
      <c r="AC12" s="4">
        <f t="shared" si="4"/>
        <v>72.7</v>
      </c>
      <c r="AD12" s="4">
        <f t="shared" si="5"/>
        <v>77.2</v>
      </c>
      <c r="AE12" s="4">
        <f t="shared" si="6"/>
        <v>72.7</v>
      </c>
      <c r="AF12" s="4">
        <f>'Economic Momentum'!Q13</f>
        <v>18.099999999999998</v>
      </c>
      <c r="AG12" s="4">
        <f ca="1">'Economic Momentum'!R13</f>
        <v>63.6</v>
      </c>
      <c r="AH12" s="4">
        <f t="shared" ca="1" si="7"/>
        <v>23.58</v>
      </c>
      <c r="AJ12" s="3" cm="1">
        <f t="array" aca="1" ref="AJ12" ca="1">_xlfn.PERCENTRANK.EXC(_xlfn._xlws.FILTER($AH$3:$AH$23, ISNUMBER($AH$3:$AH$23)),AH12)*100</f>
        <v>18.099999999999998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706155.2</v>
      </c>
      <c r="E13" cm="1">
        <f t="array" ref="E13">_xll.FDS(C13,"FMA_COS_UP(""EPS"",""1M"",+1,NOW,,,""PORTAGG"",""MEANR"")")</f>
        <v>18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55</v>
      </c>
      <c r="H13" s="9">
        <f t="shared" si="0"/>
        <v>0.32727272727272727</v>
      </c>
      <c r="I13" s="9">
        <f t="shared" si="1"/>
        <v>0.4</v>
      </c>
      <c r="J13" s="9">
        <f t="shared" si="2"/>
        <v>-7.2727272727272751E-2</v>
      </c>
      <c r="K13" s="5" cm="1">
        <f t="array" ref="K13">_xll.FDS(A13,"FMA_PCT_ABOVE_MAVG(200,0,,,,""PORTAGG"")")/100</f>
        <v>0.37735849056603799</v>
      </c>
      <c r="L13" s="41" cm="1">
        <f t="array" ref="L13">_xll.FDSB(A13,"PERCENT_CHANGE(FMA_EPS(+1,0,,,,""PORTAGG"",""MEAN""),FMA_EPS(+1,-1AM,,,,""PORTAGG"",""MEAN""))")</f>
        <v>2.8591868683617201</v>
      </c>
      <c r="M13" s="41" cm="1">
        <f t="array" ref="M13">_xll.FDSB(A13,"PERCENT_CHANGE(FMA_EPS(+1,0,,,,""PORTAGG"",""MEAN""),FMA_EPS(+1,-3AM,,,,""PORTAGG"",""MEAN""))")</f>
        <v>-14.996487739943801</v>
      </c>
      <c r="N13" s="3" cm="1">
        <f t="array" ref="N13">_xll.FDS(C13,"FG_TOTAL_RETURNC(0,-1AM)")</f>
        <v>-0.54458976000000003</v>
      </c>
      <c r="O13" s="3" cm="1">
        <f t="array" ref="O13">_xll.FDS(C13,"FG_TOTAL_RETURNC(0,-3AM)")</f>
        <v>4.1711210000000003</v>
      </c>
      <c r="P13" s="3" cm="1">
        <f t="array" ref="P13">_xll.FDS(C13,"FG_TOTAL_RETURNC(0,-6AM)")</f>
        <v>-5.9540689999999996</v>
      </c>
      <c r="Q13" s="9" cm="1">
        <f t="array" ref="Q13">_xll.FDS(C13,"P_PRICE(0)/P_PRICE_HIGH_PR(0,,,,,,""PRICE"",""INTRA"",""52W"")")</f>
        <v>0.8175713</v>
      </c>
      <c r="R13" s="9" cm="1">
        <f t="array" ref="R13">_xll.FDS(C13,"P_PRICE(0)/P_PRICE_low_PR(0,,,,,,""PRICE"",""INTRA"",""52W"")-1")</f>
        <v>0.11399162</v>
      </c>
      <c r="S13" s="3" cm="1">
        <f t="array" ref="S13">_xll.FDS(C13,"FG_TOTAL_RETURNC(0,-12AM)")</f>
        <v>7.3101044000000002</v>
      </c>
      <c r="T13" s="4" cm="1">
        <f t="array" ref="T13">_xlfn.PERCENTRANK.EXC(_xlfn._xlws.FILTER($R$3:$R$23, ISNUMBER($R$3:$R$23)),R13)*100</f>
        <v>27.200000000000003</v>
      </c>
      <c r="U13" s="4">
        <f t="shared" si="3"/>
        <v>72.8</v>
      </c>
      <c r="V13" s="4" cm="1">
        <f t="array" ref="V13">_xlfn.PERCENTRANK.EXC(_xlfn._xlws.FILTER($Q$3:$Q$23, ISNUMBER($Q$3:$Q$23)),Q13)*100</f>
        <v>13.600000000000001</v>
      </c>
      <c r="W13" s="4" cm="1">
        <f t="array" ref="W13">_xlfn.PERCENTRANK.EXC(_xlfn._xlws.FILTER($O$3:$O$23, ISNUMBER($O$3:$O$23)),O13)*100</f>
        <v>54.500000000000007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31.8</v>
      </c>
      <c r="Z13" s="4" cm="1">
        <f t="array" ref="Z13">_xlfn.PERCENTRANK.EXC(_xlfn._xlws.FILTER($K$3:$K$23, ISNUMBER($K$3:$K$23)),K13)*100</f>
        <v>4.5</v>
      </c>
      <c r="AA13" s="4" cm="1">
        <f t="array" ref="AA13">_xlfn.PERCENTRANK.EXC(_xlfn._xlws.FILTER($H$3:$H$23, ISNUMBER($H$3:$H$23)),H13)*100</f>
        <v>63.6</v>
      </c>
      <c r="AB13" s="4" cm="1">
        <f t="array" ref="AB13">_xlfn.PERCENTRANK.EXC(_xlfn._xlws.FILTER($J$3:$J$23, ISNUMBER($J$3:$J$23)),J13)*100</f>
        <v>36.299999999999997</v>
      </c>
      <c r="AC13" s="4">
        <f t="shared" si="4"/>
        <v>63.6</v>
      </c>
      <c r="AD13" s="4">
        <f t="shared" si="5"/>
        <v>9</v>
      </c>
      <c r="AE13" s="4">
        <f t="shared" si="6"/>
        <v>59</v>
      </c>
      <c r="AF13" s="4">
        <f>'Economic Momentum'!Q14</f>
        <v>81.8</v>
      </c>
      <c r="AG13" s="4">
        <f ca="1">'Economic Momentum'!R14</f>
        <v>54.500000000000007</v>
      </c>
      <c r="AH13" s="4">
        <f t="shared" ca="1" si="7"/>
        <v>25.870000000000005</v>
      </c>
      <c r="AJ13" s="3" cm="1">
        <f t="array" aca="1" ref="AJ13" ca="1">_xlfn.PERCENTRANK.EXC(_xlfn._xlws.FILTER($AH$3:$AH$23, ISNUMBER($AH$3:$AH$23)),AH13)*100</f>
        <v>31.8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372551.9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0.48484848484848486</v>
      </c>
      <c r="J14" s="9">
        <f t="shared" si="2"/>
        <v>-0.21212121212121215</v>
      </c>
      <c r="K14" s="5" cm="1">
        <f t="array" ref="K14">_xll.FDS(A14,"FMA_PCT_ABOVE_MAVG(200,0,,,,""PORTAGG"")")/100</f>
        <v>0.72727272727272707</v>
      </c>
      <c r="L14" s="41" cm="1">
        <f t="array" ref="L14">_xll.FDSB(A14,"PERCENT_CHANGE(FMA_EPS(+1,0,,,,""PORTAGG"",""MEAN""),FMA_EPS(+1,-1AM,,,,""PORTAGG"",""MEAN""))")</f>
        <v>5.12897079391775</v>
      </c>
      <c r="M14" s="41" cm="1">
        <f t="array" ref="M14">_xll.FDSB(A14,"PERCENT_CHANGE(FMA_EPS(+1,0,,,,""PORTAGG"",""MEAN""),FMA_EPS(+1,-3AM,,,,""PORTAGG"",""MEAN""))")</f>
        <v>-0.21122776213693301</v>
      </c>
      <c r="N14" s="3" cm="1">
        <f t="array" ref="N14">_xll.FDS(C14,"FG_TOTAL_RETURNC(0,-1AM)")</f>
        <v>9.3866709999999998</v>
      </c>
      <c r="O14" s="3" cm="1">
        <f t="array" ref="O14">_xll.FDS(C14,"FG_TOTAL_RETURNC(0,-3AM)")</f>
        <v>14.496088</v>
      </c>
      <c r="P14" s="3" cm="1">
        <f t="array" ref="P14">_xll.FDS(C14,"FG_TOTAL_RETURNC(0,-6AM)")</f>
        <v>27.564859999999999</v>
      </c>
      <c r="Q14" s="9" cm="1">
        <f t="array" ref="Q14">_xll.FDS(C14,"P_PRICE(0)/P_PRICE_HIGH_PR(0,,,,,,""PRICE"",""INTRA"",""52W"")")</f>
        <v>0.96291349999999998</v>
      </c>
      <c r="R14" s="9" cm="1">
        <f t="array" ref="R14">_xll.FDS(C14,"P_PRICE(0)/P_PRICE_low_PR(0,,,,,,""PRICE"",""INTRA"",""52W"")-1")</f>
        <v>0.39149891999999997</v>
      </c>
      <c r="S14" s="3" cm="1">
        <f t="array" ref="S14">_xll.FDS(C14,"FG_TOTAL_RETURNC(0,-12AM)")</f>
        <v>41.086303999999998</v>
      </c>
      <c r="T14" s="4" cm="1">
        <f t="array" ref="T14">_xlfn.PERCENTRANK.EXC(_xlfn._xlws.FILTER($R$3:$R$23, ISNUMBER($R$3:$R$23)),R14)*100</f>
        <v>77.2</v>
      </c>
      <c r="U14" s="4">
        <f t="shared" si="3"/>
        <v>22.799999999999997</v>
      </c>
      <c r="V14" s="4" cm="1">
        <f t="array" ref="V14">_xlfn.PERCENTRANK.EXC(_xlfn._xlws.FILTER($Q$3:$Q$23, ISNUMBER($Q$3:$Q$23)),Q14)*100</f>
        <v>68.100000000000009</v>
      </c>
      <c r="W14" s="4" cm="1">
        <f t="array" ref="W14">_xlfn.PERCENTRANK.EXC(_xlfn._xlws.FILTER($O$3:$O$23, ISNUMBER($O$3:$O$23)),O14)*100</f>
        <v>81.8</v>
      </c>
      <c r="X14" s="4" cm="1">
        <f t="array" ref="X14">_xlfn.PERCENTRANK.EXC(_xlfn._xlws.FILTER($P$3:$P$23, ISNUMBER($P$3:$P$23)),P14)*100</f>
        <v>90.9</v>
      </c>
      <c r="Y14" s="200" cm="1">
        <f t="array" ref="Y14">_xlfn.PERCENTRANK.EXC(_xlfn._xlws.FILTER($S$3:$S$23, ISNUMBER($S$3:$S$23)),S14)*100</f>
        <v>86.3</v>
      </c>
      <c r="Z14" s="4" cm="1">
        <f t="array" ref="Z14">_xlfn.PERCENTRANK.EXC(_xlfn._xlws.FILTER($K$3:$K$23, ISNUMBER($K$3:$K$23)),K14)*100</f>
        <v>72.7</v>
      </c>
      <c r="AA14" s="4" cm="1">
        <f t="array" ref="AA14">_xlfn.PERCENTRANK.EXC(_xlfn._xlws.FILTER($H$3:$H$23, ISNUMBER($H$3:$H$23)),H14)*100</f>
        <v>40.9</v>
      </c>
      <c r="AB14" s="4" cm="1">
        <f t="array" ref="AB14">_xlfn.PERCENTRANK.EXC(_xlfn._xlws.FILTER($J$3:$J$23, ISNUMBER($J$3:$J$23)),J14)*100</f>
        <v>9</v>
      </c>
      <c r="AC14" s="4">
        <f t="shared" si="4"/>
        <v>81.8</v>
      </c>
      <c r="AD14" s="4">
        <f t="shared" si="5"/>
        <v>40.9</v>
      </c>
      <c r="AE14" s="4">
        <f t="shared" si="6"/>
        <v>40.9</v>
      </c>
      <c r="AF14" s="4">
        <f>'Economic Momentum'!Q15</f>
        <v>77.2</v>
      </c>
      <c r="AG14" s="4">
        <f ca="1">'Economic Momentum'!R15</f>
        <v>81.8</v>
      </c>
      <c r="AH14" s="4">
        <f t="shared" ca="1" si="7"/>
        <v>79.05</v>
      </c>
      <c r="AJ14" s="3" cm="1">
        <f t="array" aca="1" ref="AJ14" ca="1">_xlfn.PERCENTRANK.EXC(_xlfn._xlws.FILTER($AH$3:$AH$23, ISNUMBER($AH$3:$AH$23)),AH14)*100</f>
        <v>86.3</v>
      </c>
      <c r="AK14">
        <f t="shared" si="8"/>
        <v>4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82700.070000000007</v>
      </c>
      <c r="E15" cm="1">
        <f t="array" ref="E15">_xll.FDS(C15,"FMA_COS_UP(""EPS"",""1M"",+1,NOW,,,""PORTAGG"",""MEANR"")")</f>
        <v>9</v>
      </c>
      <c r="F15" cm="1">
        <f t="array" ref="F15">_xll.FDS(C15,"FMA_COS_DOWN(""EPS"",""1M"",+1,NOW,,,""PORTAGG"",""MEANR"")")</f>
        <v>8</v>
      </c>
      <c r="G15" cm="1">
        <f t="array" ref="G15">_xll.FDS(A15,"SIZE(FG_CONSTITUENTS)")</f>
        <v>32</v>
      </c>
      <c r="H15" s="9">
        <f t="shared" si="0"/>
        <v>0.28125</v>
      </c>
      <c r="I15" s="9">
        <f t="shared" si="1"/>
        <v>0.25</v>
      </c>
      <c r="J15" s="9">
        <f t="shared" si="2"/>
        <v>3.125E-2</v>
      </c>
      <c r="K15" s="5" cm="1">
        <f t="array" ref="K15">_xll.FDS(A15,"FMA_PCT_ABOVE_MAVG(200,0,,,,""PORTAGG"")")/100</f>
        <v>0.55172413793103403</v>
      </c>
      <c r="L15" s="41" cm="1">
        <f t="array" ref="L15">_xll.FDSB(A15,"PERCENT_CHANGE(FMA_EPS(+1,0,,,,""PORTAGG"",""MEAN""),FMA_EPS(+1,-1AM,,,,""PORTAGG"",""MEAN""))")</f>
        <v>4.2751537643525799</v>
      </c>
      <c r="M15" s="41" cm="1">
        <f t="array" ref="M15">_xll.FDSB(A15,"PERCENT_CHANGE(FMA_EPS(+1,0,,,,""PORTAGG"",""MEAN""),FMA_EPS(+1,-3AM,,,,""PORTAGG"",""MEAN""))")</f>
        <v>15.288621330490701</v>
      </c>
      <c r="N15" s="3" cm="1">
        <f t="array" ref="N15">_xll.FDS(C15,"FG_TOTAL_RETURNC(0,-1AM)")</f>
        <v>-0.91788170000000002</v>
      </c>
      <c r="O15" s="3" cm="1">
        <f t="array" ref="O15">_xll.FDS(C15,"FG_TOTAL_RETURNC(0,-3AM)")</f>
        <v>3.0880331999999999</v>
      </c>
      <c r="P15" s="3" cm="1">
        <f t="array" ref="P15">_xll.FDS(C15,"FG_TOTAL_RETURNC(0,-6AM)")</f>
        <v>6.5948367000000001</v>
      </c>
      <c r="Q15" s="9" cm="1">
        <f t="array" ref="Q15">_xll.FDS(C15,"P_PRICE(0)/P_PRICE_HIGH_PR(0,,,,,,""PRICE"",""INTRA"",""52W"")")</f>
        <v>0.94446766000000004</v>
      </c>
      <c r="R15" s="9" cm="1">
        <f t="array" ref="R15">_xll.FDS(C15,"P_PRICE(0)/P_PRICE_low_PR(0,,,,,,""PRICE"",""INTRA"",""52W"")-1")</f>
        <v>0.35926532999999999</v>
      </c>
      <c r="S15" s="3" cm="1">
        <f t="array" ref="S15">_xll.FDS(C15,"FG_TOTAL_RETURNC(0,-12AM)")</f>
        <v>33.870350000000002</v>
      </c>
      <c r="T15" s="4" cm="1">
        <f t="array" ref="T15">_xlfn.PERCENTRANK.EXC(_xlfn._xlws.FILTER($R$3:$R$23, ISNUMBER($R$3:$R$23)),R15)*100</f>
        <v>72.7</v>
      </c>
      <c r="U15" s="4">
        <f t="shared" si="3"/>
        <v>27.299999999999997</v>
      </c>
      <c r="V15" s="4" cm="1">
        <f t="array" ref="V15">_xlfn.PERCENTRANK.EXC(_xlfn._xlws.FILTER($Q$3:$Q$23, ISNUMBER($Q$3:$Q$23)),Q15)*100</f>
        <v>54.500000000000007</v>
      </c>
      <c r="W15" s="4" cm="1">
        <f t="array" ref="W15">_xlfn.PERCENTRANK.EXC(_xlfn._xlws.FILTER($O$3:$O$23, ISNUMBER($O$3:$O$23)),O15)*100</f>
        <v>45.4</v>
      </c>
      <c r="X15" s="4" cm="1">
        <f t="array" ref="X15">_xlfn.PERCENTRANK.EXC(_xlfn._xlws.FILTER($P$3:$P$23, ISNUMBER($P$3:$P$23)),P15)*100</f>
        <v>54.500000000000007</v>
      </c>
      <c r="Y15" s="200" cm="1">
        <f t="array" ref="Y15">_xlfn.PERCENTRANK.EXC(_xlfn._xlws.FILTER($S$3:$S$23, ISNUMBER($S$3:$S$23)),S15)*100</f>
        <v>72.7</v>
      </c>
      <c r="Z15" s="4" cm="1">
        <f t="array" ref="Z15">_xlfn.PERCENTRANK.EXC(_xlfn._xlws.FILTER($K$3:$K$23, ISNUMBER($K$3:$K$23)),K15)*100</f>
        <v>54.500000000000007</v>
      </c>
      <c r="AA15" s="4" cm="1">
        <f t="array" ref="AA15">_xlfn.PERCENTRANK.EXC(_xlfn._xlws.FILTER($H$3:$H$23, ISNUMBER($H$3:$H$23)),H15)*100</f>
        <v>45.4</v>
      </c>
      <c r="AB15" s="4" cm="1">
        <f t="array" ref="AB15">_xlfn.PERCENTRANK.EXC(_xlfn._xlws.FILTER($J$3:$J$23, ISNUMBER($J$3:$J$23)),J15)*100</f>
        <v>72.7</v>
      </c>
      <c r="AC15" s="4">
        <f t="shared" si="4"/>
        <v>77.2</v>
      </c>
      <c r="AD15" s="4">
        <f t="shared" si="5"/>
        <v>95.399999999999991</v>
      </c>
      <c r="AE15" s="4">
        <f t="shared" si="6"/>
        <v>13.600000000000001</v>
      </c>
      <c r="AF15" s="4">
        <f>'Economic Momentum'!Q16</f>
        <v>63.6</v>
      </c>
      <c r="AG15" s="4">
        <f ca="1">'Economic Momentum'!R16</f>
        <v>13.600000000000001</v>
      </c>
      <c r="AH15" s="4">
        <f t="shared" ca="1" si="7"/>
        <v>51.77</v>
      </c>
      <c r="AJ15" s="3" cm="1">
        <f t="array" aca="1" ref="AJ15" ca="1">_xlfn.PERCENTRANK.EXC(_xlfn._xlws.FILTER($AH$3:$AH$23, ISNUMBER($AH$3:$AH$23)),AH15)*100</f>
        <v>50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5462493.5</v>
      </c>
      <c r="E16" cm="1">
        <f t="array" ref="E16">_xll.FDS(C16,"FMA_COS_UP(""EPS"",""1M"",+1,NOW,,,""PORTAGG"",""MEANR"")")</f>
        <v>46</v>
      </c>
      <c r="F16" cm="1">
        <f t="array" ref="F16">_xll.FDS(C16,"FMA_COS_DOWN(""EPS"",""1M"",+1,NOW,,,""PORTAGG"",""MEANR"")")</f>
        <v>46</v>
      </c>
      <c r="G16" cm="1">
        <f t="array" ref="G16">_xll.FDS(A16,"SIZE(FG_CONSTITUENTS)")</f>
        <v>152</v>
      </c>
      <c r="H16" s="9">
        <f t="shared" si="0"/>
        <v>0.30263157894736842</v>
      </c>
      <c r="I16" s="9">
        <f t="shared" si="1"/>
        <v>0.30263157894736842</v>
      </c>
      <c r="J16" s="9">
        <f t="shared" si="2"/>
        <v>0</v>
      </c>
      <c r="K16" s="5" cm="1">
        <f t="array" ref="K16">_xll.FDS(A16,"FMA_PCT_ABOVE_MAVG(200,0,,,,""PORTAGG"")")/100</f>
        <v>0.92105263157894701</v>
      </c>
      <c r="L16" s="41" cm="1">
        <f t="array" ref="L16">_xll.FDSB(A16,"PERCENT_CHANGE(FMA_EPS(+1,0,,,,""PORTAGG"",""MEAN""),FMA_EPS(+1,-1AM,,,,""PORTAGG"",""MEAN""))")</f>
        <v>0.382668938231367</v>
      </c>
      <c r="M16" s="41" cm="1">
        <f t="array" ref="M16">_xll.FDSB(A16,"PERCENT_CHANGE(FMA_EPS(+1,0,,,,""PORTAGG"",""MEAN""),FMA_EPS(+1,-3AM,,,,""PORTAGG"",""MEAN""))")</f>
        <v>-5.3114580343234703</v>
      </c>
      <c r="N16" s="3" cm="1">
        <f t="array" ref="N16">_xll.FDS(C16,"FG_TOTAL_RETURNC(0,-1AM)")</f>
        <v>8.7296960000000007E-2</v>
      </c>
      <c r="O16" s="3" cm="1">
        <f t="array" ref="O16">_xll.FDS(C16,"FG_TOTAL_RETURNC(0,-3AM)")</f>
        <v>1.6309142000000001</v>
      </c>
      <c r="P16" s="3" cm="1">
        <f t="array" ref="P16">_xll.FDS(C16,"FG_TOTAL_RETURNC(0,-6AM)")</f>
        <v>10.93266</v>
      </c>
      <c r="Q16" s="9" cm="1">
        <f t="array" ref="Q16">_xll.FDS(C16,"P_PRICE(0)/P_PRICE_HIGH_PR(0,,,,,,""PRICE"",""INTRA"",""52W"")")</f>
        <v>0.96369134999999995</v>
      </c>
      <c r="R16" s="9" cm="1">
        <f t="array" ref="R16">_xll.FDS(C16,"P_PRICE(0)/P_PRICE_low_PR(0,,,,,,""PRICE"",""INTRA"",""52W"")-1")</f>
        <v>0.34356700000000001</v>
      </c>
      <c r="S16" s="3" cm="1">
        <f t="array" ref="S16">_xll.FDS(C16,"FG_TOTAL_RETURNC(0,-12AM)")</f>
        <v>30.443691000000001</v>
      </c>
      <c r="T16" s="4" cm="1">
        <f t="array" ref="T16">_xlfn.PERCENTRANK.EXC(_xlfn._xlws.FILTER($R$3:$R$23, ISNUMBER($R$3:$R$23)),R16)*100</f>
        <v>68.100000000000009</v>
      </c>
      <c r="U16" s="4">
        <f t="shared" si="3"/>
        <v>31.899999999999991</v>
      </c>
      <c r="V16" s="4" cm="1">
        <f t="array" ref="V16">_xlfn.PERCENTRANK.EXC(_xlfn._xlws.FILTER($Q$3:$Q$23, ISNUMBER($Q$3:$Q$23)),Q16)*100</f>
        <v>72.7</v>
      </c>
      <c r="W16" s="4" cm="1">
        <f t="array" ref="W16">_xlfn.PERCENTRANK.EXC(_xlfn._xlws.FILTER($O$3:$O$23, ISNUMBER($O$3:$O$23)),O16)*100</f>
        <v>36.299999999999997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63.6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54.500000000000007</v>
      </c>
      <c r="AB16" s="4" cm="1">
        <f t="array" ref="AB16">_xlfn.PERCENTRANK.EXC(_xlfn._xlws.FILTER($J$3:$J$23, ISNUMBER($J$3:$J$23)),J16)*100</f>
        <v>59</v>
      </c>
      <c r="AC16" s="4">
        <f t="shared" si="4"/>
        <v>27.200000000000003</v>
      </c>
      <c r="AD16" s="4">
        <f t="shared" si="5"/>
        <v>18.099999999999998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59</v>
      </c>
      <c r="AH16" s="4">
        <f t="shared" ca="1" si="7"/>
        <v>63.129999999999995</v>
      </c>
      <c r="AJ16" s="3" cm="1">
        <f t="array" aca="1" ref="AJ16" ca="1">_xlfn.PERCENTRANK.EXC(_xlfn._xlws.FILTER($AH$3:$AH$23, ISNUMBER($AH$3:$AH$23)),AH16)*100</f>
        <v>63.6</v>
      </c>
      <c r="AK16">
        <f t="shared" si="8"/>
        <v>3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8537647</v>
      </c>
      <c r="E17" cm="1">
        <f t="array" ref="E17">_xll.FDS(C17,"FMA_COS_UP(""EPS"",""1M"",+1,NOW,,,""PORTAGG"",""MEANR"")")</f>
        <v>171</v>
      </c>
      <c r="F17" cm="1">
        <f t="array" ref="F17">_xll.FDS(C17,"FMA_COS_DOWN(""EPS"",""1M"",+1,NOW,,,""PORTAGG"",""MEANR"")")</f>
        <v>225</v>
      </c>
      <c r="G17" cm="1">
        <f t="array" ref="G17">_xll.FDS(A17,"SIZE(FG_CONSTITUENTS)")</f>
        <v>596</v>
      </c>
      <c r="H17" s="9">
        <f t="shared" si="0"/>
        <v>0.28691275167785235</v>
      </c>
      <c r="I17" s="9">
        <f t="shared" si="1"/>
        <v>0.37751677852348992</v>
      </c>
      <c r="J17" s="9">
        <f t="shared" si="2"/>
        <v>-9.0604026845637564E-2</v>
      </c>
      <c r="K17" s="5" cm="1">
        <f t="array" ref="K17">_xll.FDS(A17,"FMA_PCT_ABOVE_MAVG(200,0,,,,""PORTAGG"")")/100</f>
        <v>0.9072512647554809</v>
      </c>
      <c r="L17" s="41" cm="1">
        <f t="array" ref="L17">_xll.FDSB(A17,"PERCENT_CHANGE(FMA_EPS(+1,0,,,,""PORTAGG"",""MEAN""),FMA_EPS(+1,-1AM,,,,""PORTAGG"",""MEAN""))")</f>
        <v>-7.89223914985238E-2</v>
      </c>
      <c r="M17" s="41" cm="1">
        <f t="array" ref="M17">_xll.FDSB(A17,"PERCENT_CHANGE(FMA_EPS(+1,0,,,,""PORTAGG"",""MEAN""),FMA_EPS(+1,-3AM,,,,""PORTAGG"",""MEAN""))")</f>
        <v>2.2706110451460302</v>
      </c>
      <c r="N17" s="3" cm="1">
        <f t="array" ref="N17">_xll.FDS(C17,"FG_TOTAL_RETURNC(0,-1AM)")</f>
        <v>33.051049999999996</v>
      </c>
      <c r="O17" s="3" cm="1">
        <f t="array" ref="O17">_xll.FDS(C17,"FG_TOTAL_RETURNC(0,-3AM)")</f>
        <v>26.792717</v>
      </c>
      <c r="P17" s="3" cm="1">
        <f t="array" ref="P17">_xll.FDS(C17,"FG_TOTAL_RETURNC(0,-6AM)")</f>
        <v>36.780560000000001</v>
      </c>
      <c r="Q17" s="9" cm="1">
        <f t="array" ref="Q17">_xll.FDS(C17,"P_PRICE(0)/P_PRICE_HIGH_PR(0,,,,,,""PRICE"",""INTRA"",""52W"")")</f>
        <v>0.97301610000000005</v>
      </c>
      <c r="R17" s="9" cm="1">
        <f t="array" ref="R17">_xll.FDS(C17,"P_PRICE(0)/P_PRICE_low_PR(0,,,,,,""PRICE"",""INTRA"",""52W"")-1")</f>
        <v>0.54553114999999996</v>
      </c>
      <c r="S17" s="3" cm="1">
        <f t="array" ref="S17">_xll.FDS(C17,"FG_TOTAL_RETURNC(0,-12AM)")</f>
        <v>34.066867999999999</v>
      </c>
      <c r="T17" s="4" cm="1">
        <f t="array" ref="T17">_xlfn.PERCENTRANK.EXC(_xlfn._xlws.FILTER($R$3:$R$23, ISNUMBER($R$3:$R$23)),R17)*100</f>
        <v>95.399999999999991</v>
      </c>
      <c r="U17" s="4">
        <f t="shared" si="3"/>
        <v>4.6000000000000085</v>
      </c>
      <c r="V17" s="4" cm="1">
        <f t="array" ref="V17">_xlfn.PERCENTRANK.EXC(_xlfn._xlws.FILTER($Q$3:$Q$23, ISNUMBER($Q$3:$Q$23)),Q17)*100</f>
        <v>77.2</v>
      </c>
      <c r="W17" s="4" cm="1">
        <f t="array" ref="W17">_xlfn.PERCENTRANK.EXC(_xlfn._xlws.FILTER($O$3:$O$23, ISNUMBER($O$3:$O$23)),O17)*100</f>
        <v>90.9</v>
      </c>
      <c r="X17" s="4" cm="1">
        <f t="array" ref="X17">_xlfn.PERCENTRANK.EXC(_xlfn._xlws.FILTER($P$3:$P$23, ISNUMBER($P$3:$P$23)),P17)*100</f>
        <v>95.399999999999991</v>
      </c>
      <c r="Y17" s="200" cm="1">
        <f t="array" ref="Y17">_xlfn.PERCENTRANK.EXC(_xlfn._xlws.FILTER($S$3:$S$23, ISNUMBER($S$3:$S$23)),S17)*100</f>
        <v>77.2</v>
      </c>
      <c r="Z17" s="4" cm="1">
        <f t="array" ref="Z17">_xlfn.PERCENTRANK.EXC(_xlfn._xlws.FILTER($K$3:$K$23, ISNUMBER($K$3:$K$23)),K17)*100</f>
        <v>86.3</v>
      </c>
      <c r="AA17" s="4" cm="1">
        <f t="array" ref="AA17">_xlfn.PERCENTRANK.EXC(_xlfn._xlws.FILTER($H$3:$H$23, ISNUMBER($H$3:$H$23)),H17)*100</f>
        <v>50</v>
      </c>
      <c r="AB17" s="4" cm="1">
        <f t="array" ref="AB17">_xlfn.PERCENTRANK.EXC(_xlfn._xlws.FILTER($J$3:$J$23, ISNUMBER($J$3:$J$23)),J17)*100</f>
        <v>27.200000000000003</v>
      </c>
      <c r="AC17" s="4">
        <f t="shared" si="4"/>
        <v>22.7</v>
      </c>
      <c r="AD17" s="4">
        <f t="shared" si="5"/>
        <v>50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22.7</v>
      </c>
      <c r="AH17" s="4">
        <f t="shared" ca="1" si="7"/>
        <v>86.77000000000001</v>
      </c>
      <c r="AJ17" s="3" cm="1">
        <f t="array" aca="1" ref="AJ17" ca="1">_xlfn.PERCENTRANK.EXC(_xlfn._xlws.FILTER($AH$3:$AH$23, ISNUMBER($AH$3:$AH$23)),AH17)*100</f>
        <v>90.9</v>
      </c>
      <c r="AK17">
        <f t="shared" si="8"/>
        <v>5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167741.81</v>
      </c>
      <c r="E18" cm="1">
        <f t="array" ref="E18">_xll.FDS(C18,"FMA_COS_UP(""EPS"",""1M"",+1,NOW,,,""PORTAGG"",""MEANR"")")</f>
        <v>0</v>
      </c>
      <c r="F18" cm="1">
        <f t="array" ref="F18">_xll.FDS(C18,"FMA_COS_DOWN(""EPS"",""1M"",+1,NOW,,,""PORTAGG"",""MEANR"")")</f>
        <v>2</v>
      </c>
      <c r="G18" cm="1">
        <f t="array" ref="G18">_xll.FDS(A18,"SIZE(FG_CONSTITUENTS)")</f>
        <v>35</v>
      </c>
      <c r="H18" s="9">
        <f t="shared" si="0"/>
        <v>0</v>
      </c>
      <c r="I18" s="9">
        <f t="shared" si="1"/>
        <v>5.7142857142857141E-2</v>
      </c>
      <c r="J18" s="9">
        <f t="shared" si="2"/>
        <v>-5.7142857142857141E-2</v>
      </c>
      <c r="K18" s="5" cm="1">
        <f t="array" ref="K18">_xll.FDS(A18,"FMA_PCT_ABOVE_MAVG(200,0,,,,""PORTAGG"")")/100</f>
        <v>0.71428571428571397</v>
      </c>
      <c r="L18" s="41" cm="1">
        <f t="array" ref="L18">_xll.FDSB(A18,"PERCENT_CHANGE(FMA_EPS(+1,0,,,,""PORTAGG"",""MEAN""),FMA_EPS(+1,-1AM,,,,""PORTAGG"",""MEAN""))")</f>
        <v>-0.46862538578662499</v>
      </c>
      <c r="M18" s="41" cm="1">
        <f t="array" ref="M18">_xll.FDSB(A18,"PERCENT_CHANGE(FMA_EPS(+1,0,,,,""PORTAGG"",""MEAN""),FMA_EPS(+1,-3AM,,,,""PORTAGG"",""MEAN""))")</f>
        <v>-2.5381384131099001</v>
      </c>
      <c r="N18" s="3" cm="1">
        <f t="array" ref="N18">_xll.FDS(C18,"FG_TOTAL_RETURNC(0,-1AM)")</f>
        <v>0.94919204999999995</v>
      </c>
      <c r="O18" s="3" cm="1">
        <f t="array" ref="O18">_xll.FDS(C18,"FG_TOTAL_RETURNC(0,-3AM)")</f>
        <v>5.6074739999999998</v>
      </c>
      <c r="P18" s="3" cm="1">
        <f t="array" ref="P18">_xll.FDS(C18,"FG_TOTAL_RETURNC(0,-6AM)")</f>
        <v>9.8644619999999996</v>
      </c>
      <c r="Q18" s="9" cm="1">
        <f t="array" ref="Q18">_xll.FDS(C18,"P_PRICE(0)/P_PRICE_HIGH_PR(0,,,,,,""PRICE"",""INTRA"",""52W"")")</f>
        <v>0.97518872999999995</v>
      </c>
      <c r="R18" s="9" cm="1">
        <f t="array" ref="R18">_xll.FDS(C18,"P_PRICE(0)/P_PRICE_low_PR(0,,,,,,""PRICE"",""INTRA"",""52W"")-1")</f>
        <v>0.15453386</v>
      </c>
      <c r="S18" s="3" cm="1">
        <f t="array" ref="S18">_xll.FDS(C18,"FG_TOTAL_RETURNC(0,-12AM)")</f>
        <v>8.0459230000000002</v>
      </c>
      <c r="T18" s="4" cm="1">
        <f t="array" ref="T18">_xlfn.PERCENTRANK.EXC(_xlfn._xlws.FILTER($R$3:$R$23, ISNUMBER($R$3:$R$23)),R18)*100</f>
        <v>45.4</v>
      </c>
      <c r="U18" s="4">
        <f t="shared" si="3"/>
        <v>54.6</v>
      </c>
      <c r="V18" s="4" cm="1">
        <f t="array" ref="V18">_xlfn.PERCENTRANK.EXC(_xlfn._xlws.FILTER($Q$3:$Q$23, ISNUMBER($Q$3:$Q$23)),Q18)*100</f>
        <v>81.8</v>
      </c>
      <c r="W18" s="4" cm="1">
        <f t="array" ref="W18">_xlfn.PERCENTRANK.EXC(_xlfn._xlws.FILTER($O$3:$O$23, ISNUMBER($O$3:$O$23)),O18)*100</f>
        <v>59</v>
      </c>
      <c r="X18" s="4" cm="1">
        <f t="array" ref="X18">_xlfn.PERCENTRANK.EXC(_xlfn._xlws.FILTER($P$3:$P$23, ISNUMBER($P$3:$P$23)),P18)*100</f>
        <v>72.7</v>
      </c>
      <c r="Y18" s="200" cm="1">
        <f t="array" ref="Y18">_xlfn.PERCENTRANK.EXC(_xlfn._xlws.FILTER($S$3:$S$23, ISNUMBER($S$3:$S$23)),S18)*100</f>
        <v>36.299999999999997</v>
      </c>
      <c r="Z18" s="4" cm="1">
        <f t="array" ref="Z18">_xlfn.PERCENTRANK.EXC(_xlfn._xlws.FILTER($K$3:$K$23, ISNUMBER($K$3:$K$23)),K18)*100</f>
        <v>68.100000000000009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45.4</v>
      </c>
      <c r="AC18" s="4">
        <f t="shared" si="4"/>
        <v>13.600000000000001</v>
      </c>
      <c r="AD18" s="4">
        <f t="shared" si="5"/>
        <v>27.200000000000003</v>
      </c>
      <c r="AE18" s="4">
        <f t="shared" si="6"/>
        <v>22.7</v>
      </c>
      <c r="AF18" s="4">
        <f>'Economic Momentum'!Q19</f>
        <v>45.4</v>
      </c>
      <c r="AG18" s="4">
        <f ca="1">'Economic Momentum'!R19</f>
        <v>31.8</v>
      </c>
      <c r="AH18" s="4">
        <f t="shared" ca="1" si="7"/>
        <v>72.23</v>
      </c>
      <c r="AJ18" s="3" cm="1">
        <f t="array" aca="1" ref="AJ18" ca="1">_xlfn.PERCENTRANK.EXC(_xlfn._xlws.FILTER($AH$3:$AH$23, ISNUMBER($AH$3:$AH$23)),AH18)*100</f>
        <v>77.2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539181.27903983905</v>
      </c>
      <c r="E19" cm="1">
        <f t="array" ref="E19">_xll.FDS(C19,"FMA_COS_UP(""EPS"",""1M"",+1,NOW,,,""PORTAGG"",""MEANR"")")</f>
        <v>42</v>
      </c>
      <c r="F19" cm="1">
        <f t="array" ref="F19">_xll.FDS(C19,"FMA_COS_DOWN(""EPS"",""1M"",+1,NOW,,,""PORTAGG"",""MEANR"")")</f>
        <v>60</v>
      </c>
      <c r="G19" s="1" cm="1">
        <f t="array" ref="G19">_xll.FDS(A19,"SIZE(FG_CONSTITUENTS)")</f>
        <v>1</v>
      </c>
      <c r="H19" s="48">
        <f t="shared" si="0"/>
        <v>42</v>
      </c>
      <c r="I19" s="48">
        <f t="shared" si="1"/>
        <v>60</v>
      </c>
      <c r="J19" s="9">
        <f t="shared" si="2"/>
        <v>-18</v>
      </c>
      <c r="K19" s="6" cm="1">
        <f t="array" ref="K19">_xll.FDS(A19,"FMA_PCT_ABOVE_MAVG(200,0,,,,""PORTAGG"")")/100</f>
        <v>0.45185185185185195</v>
      </c>
      <c r="L19" s="41" cm="1">
        <f t="array" ref="L19">_xll.FDSB(A19,"PERCENT_CHANGE(FMA_EPS(+1,0,,,,""PORTAGG"",""MEAN""),FMA_EPS(+1,-1AM,,,,""PORTAGG"",""MEAN""))")</f>
        <v>-1.4485458941112299</v>
      </c>
      <c r="M19" s="41" cm="1">
        <f t="array" ref="M19">_xll.FDSB(A19,"PERCENT_CHANGE(FMA_EPS(+1,0,,,,""PORTAGG"",""MEAN""),FMA_EPS(+1,-3AM,,,,""PORTAGG"",""MEAN""))")</f>
        <v>-4.6270809571795404</v>
      </c>
      <c r="N19" s="3" cm="1">
        <f t="array" ref="N19">_xll.FDS(C19,"FG_TOTAL_RETURNC(0,-1AM)")</f>
        <v>5.7254909999999999</v>
      </c>
      <c r="O19" s="54" cm="1">
        <f t="array" ref="O19">_xll.FDS(C19,"FG_TOTAL_RETURNC(0,-3AM)")</f>
        <v>11.433541999999999</v>
      </c>
      <c r="P19" s="54" cm="1">
        <f t="array" ref="P19">_xll.FDS(C19,"FG_TOTAL_RETURNC(0,-6AM)")</f>
        <v>4.8731923000000004</v>
      </c>
      <c r="Q19" s="9" cm="1">
        <f t="array" ref="Q19">_xll.FDS(C19,"P_PRICE(0)/P_PRICE_HIGH_PR(0,,,,,,""PRICE"",""INTRA"",""52W"")")</f>
        <v>0.98032193999999995</v>
      </c>
      <c r="R19" s="9" cm="1">
        <f t="array" ref="R19">_xll.FDS(C19,"P_PRICE(0)/P_PRICE_low_PR(0,,,,,,""PRICE"",""INTRA"",""52W"")-1")</f>
        <v>0.1331793</v>
      </c>
      <c r="S19" s="3" cm="1">
        <f t="array" ref="S19">_xll.FDS(C19,"FG_TOTAL_RETURNC(0,-12AM)")</f>
        <v>-0.31576753000000002</v>
      </c>
      <c r="T19" s="4" cm="1">
        <f t="array" ref="T19">_xlfn.PERCENTRANK.EXC(_xlfn._xlws.FILTER($R$3:$R$23, ISNUMBER($R$3:$R$23)),R19)*100</f>
        <v>31.8</v>
      </c>
      <c r="U19" s="4">
        <f t="shared" si="3"/>
        <v>68.2</v>
      </c>
      <c r="V19" s="4" cm="1">
        <f t="array" ref="V19">_xlfn.PERCENTRANK.EXC(_xlfn._xlws.FILTER($Q$3:$Q$23, ISNUMBER($Q$3:$Q$23)),Q19)*100</f>
        <v>90.9</v>
      </c>
      <c r="W19" s="4" cm="1">
        <f t="array" ref="W19">_xlfn.PERCENTRANK.EXC(_xlfn._xlws.FILTER($O$3:$O$23, ISNUMBER($O$3:$O$23)),O19)*100</f>
        <v>68.100000000000009</v>
      </c>
      <c r="X19" s="4" cm="1">
        <f t="array" ref="X19">_xlfn.PERCENTRANK.EXC(_xlfn._xlws.FILTER($P$3:$P$23, ISNUMBER($P$3:$P$23)),P19)*100</f>
        <v>50</v>
      </c>
      <c r="Y19" s="200" cm="1">
        <f t="array" ref="Y19">_xlfn.PERCENTRANK.EXC(_xlfn._xlws.FILTER($S$3:$S$23, ISNUMBER($S$3:$S$23)),S19)*100</f>
        <v>18.099999999999998</v>
      </c>
      <c r="Z19" s="4" cm="1">
        <f t="array" ref="Z19">_xlfn.PERCENTRANK.EXC(_xlfn._xlws.FILTER($K$3:$K$23, ISNUMBER($K$3:$K$23)),K19)*100</f>
        <v>27.200000000000003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9</v>
      </c>
      <c r="AD19" s="4">
        <f t="shared" si="5"/>
        <v>22.7</v>
      </c>
      <c r="AE19" s="4">
        <f t="shared" si="6"/>
        <v>54.500000000000007</v>
      </c>
      <c r="AF19" s="4">
        <f>'Economic Momentum'!Q20</f>
        <v>68.100000000000009</v>
      </c>
      <c r="AG19" s="4">
        <f ca="1">'Economic Momentum'!R20</f>
        <v>90.9</v>
      </c>
      <c r="AH19" s="4">
        <f t="shared" ca="1" si="7"/>
        <v>71.790000000000006</v>
      </c>
      <c r="AJ19" s="3" cm="1">
        <f t="array" aca="1" ref="AJ19" ca="1">_xlfn.PERCENTRANK.EXC(_xlfn._xlws.FILTER($AH$3:$AH$23, ISNUMBER($AH$3:$AH$23)),AH19)*100</f>
        <v>72.7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337173.97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28</v>
      </c>
      <c r="G20" cm="1">
        <f t="array" ref="G20">_xll.FDS(A20,"SIZE(FG_CONSTITUENTS)")</f>
        <v>96</v>
      </c>
      <c r="H20" s="9">
        <f t="shared" si="0"/>
        <v>0.125</v>
      </c>
      <c r="I20" s="9">
        <f t="shared" si="1"/>
        <v>0.29166666666666669</v>
      </c>
      <c r="J20" s="9">
        <f t="shared" si="2"/>
        <v>-0.16666666666666669</v>
      </c>
      <c r="K20" s="5" cm="1">
        <f t="array" ref="K20">_xll.FDS(A20,"FMA_PCT_ABOVE_MAVG(200,0,,,,""PORTAGG"")")/100</f>
        <v>0.46875</v>
      </c>
      <c r="L20" s="41" cm="1">
        <f t="array" ref="L20">_xll.FDSB(A20,"PERCENT_CHANGE(FMA_EPS(+1,0,,,,""PORTAGG"",""MEAN""),FMA_EPS(+1,-1AM,,,,""PORTAGG"",""MEAN""))")</f>
        <v>-11.2383952022688</v>
      </c>
      <c r="M20" s="41" cm="1">
        <f t="array" ref="M20">_xll.FDSB(A20,"PERCENT_CHANGE(FMA_EPS(+1,0,,,,""PORTAGG"",""MEAN""),FMA_EPS(+1,-3AM,,,,""PORTAGG"",""MEAN""))")</f>
        <v>-25.750885843613101</v>
      </c>
      <c r="N20" s="3" cm="1">
        <f t="array" ref="N20">_xll.FDS(C20,"FG_TOTAL_RETURNC(0,-1AM)")</f>
        <v>-10.704827</v>
      </c>
      <c r="O20" s="3" cm="1">
        <f t="array" ref="O20">_xll.FDS(C20,"FG_TOTAL_RETURNC(0,-3AM)")</f>
        <v>-20.966227</v>
      </c>
      <c r="P20" s="3" cm="1">
        <f t="array" ref="P20">_xll.FDS(C20,"FG_TOTAL_RETURNC(0,-6AM)")</f>
        <v>-5.701727</v>
      </c>
      <c r="Q20" s="9" cm="1">
        <f t="array" ref="Q20">_xll.FDS(C20,"P_PRICE(0)/P_PRICE_HIGH_PR(0,,,,,,""PRICE"",""INTRA"",""52W"")")</f>
        <v>0.75883809999999996</v>
      </c>
      <c r="R20" s="9" cm="1">
        <f t="array" ref="R20">_xll.FDS(C20,"P_PRICE(0)/P_PRICE_low_PR(0,,,,,,""PRICE"",""INTRA"",""52W"")-1")</f>
        <v>6.8142413999999998E-2</v>
      </c>
      <c r="S20" s="3" cm="1">
        <f t="array" ref="S20">_xll.FDS(C20,"FG_TOTAL_RETURNC(0,-12AM)")</f>
        <v>-12.866431</v>
      </c>
      <c r="T20" s="4" cm="1">
        <f t="array" ref="T20">_xlfn.PERCENTRANK.EXC(_xlfn._xlws.FILTER($R$3:$R$23, ISNUMBER($R$3:$R$23)),R20)*100</f>
        <v>9</v>
      </c>
      <c r="U20" s="4">
        <f t="shared" si="3"/>
        <v>91</v>
      </c>
      <c r="V20" s="4" cm="1">
        <f t="array" ref="V20">_xlfn.PERCENTRANK.EXC(_xlfn._xlws.FILTER($Q$3:$Q$23, ISNUMBER($Q$3:$Q$23)),Q20)*100</f>
        <v>9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22.7</v>
      </c>
      <c r="Y20" s="200" cm="1">
        <f t="array" ref="Y20">_xlfn.PERCENTRANK.EXC(_xlfn._xlws.FILTER($S$3:$S$23, ISNUMBER($S$3:$S$23)),S20)*100</f>
        <v>4.5</v>
      </c>
      <c r="Z20" s="4" cm="1">
        <f t="array" ref="Z20">_xlfn.PERCENTRANK.EXC(_xlfn._xlws.FILTER($K$3:$K$23, ISNUMBER($K$3:$K$23)),K20)*100</f>
        <v>36.299999999999997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13.600000000000001</v>
      </c>
      <c r="AC20" s="4">
        <f t="shared" si="4"/>
        <v>4.5</v>
      </c>
      <c r="AD20" s="4">
        <f t="shared" si="5"/>
        <v>4.5</v>
      </c>
      <c r="AE20" s="4">
        <f t="shared" si="6"/>
        <v>36.299999999999997</v>
      </c>
      <c r="AF20" s="4">
        <f>'Economic Momentum'!Q21</f>
        <v>4.5</v>
      </c>
      <c r="AG20" s="4">
        <f ca="1">'Economic Momentum'!R21</f>
        <v>18.099999999999998</v>
      </c>
      <c r="AH20" s="4">
        <f t="shared" ca="1" si="7"/>
        <v>11.76</v>
      </c>
      <c r="AJ20" s="3" cm="1">
        <f t="array" aca="1" ref="AJ20" ca="1">_xlfn.PERCENTRANK.EXC(_xlfn._xlws.FILTER($AH$3:$AH$23, ISNUMBER($AH$3:$AH$23)),AH20)*100</f>
        <v>9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905646.06</v>
      </c>
      <c r="E21" cm="1">
        <f t="array" ref="E21">_xll.FDS(C21,"FMA_COS_UP(""EPS"",""1M"",+1,NOW,,,""PORTAGG"",""MEANR"")")</f>
        <v>6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46</v>
      </c>
      <c r="H21" s="9">
        <f t="shared" si="0"/>
        <v>0.13043478260869565</v>
      </c>
      <c r="I21" s="9">
        <f t="shared" si="1"/>
        <v>0.17391304347826086</v>
      </c>
      <c r="J21" s="9">
        <f t="shared" si="2"/>
        <v>-4.3478260869565216E-2</v>
      </c>
      <c r="K21" s="5" cm="1">
        <f t="array" ref="K21">_xll.FDS(A21,"FMA_PCT_ABOVE_MAVG(200,0,,,,""PORTAGG"")")/100</f>
        <v>0.48780487804877998</v>
      </c>
      <c r="L21" s="41" cm="1">
        <f t="array" ref="L21">_xll.FDSB(A21,"PERCENT_CHANGE(FMA_EPS(+1,0,,,,""PORTAGG"",""MEAN""),FMA_EPS(+1,-1AM,,,,""PORTAGG"",""MEAN""))")</f>
        <v>-0.14876656901879301</v>
      </c>
      <c r="M21" s="41" cm="1">
        <f t="array" ref="M21">_xll.FDSB(A21,"PERCENT_CHANGE(FMA_EPS(+1,0,,,,""PORTAGG"",""MEAN""),FMA_EPS(+1,-3AM,,,,""PORTAGG"",""MEAN""))")</f>
        <v>-1.71075256814418</v>
      </c>
      <c r="N21" s="3" cm="1">
        <f t="array" ref="N21">_xll.FDS(C21,"FG_TOTAL_RETURNC(0,-1AM)")</f>
        <v>-3.1125843999999998</v>
      </c>
      <c r="O21" s="3" cm="1">
        <f t="array" ref="O21">_xll.FDS(C21,"FG_TOTAL_RETURNC(0,-3AM)")</f>
        <v>5.7080865000000003</v>
      </c>
      <c r="P21" s="3" cm="1">
        <f t="array" ref="P21">_xll.FDS(C21,"FG_TOTAL_RETURNC(0,-6AM)")</f>
        <v>1.7804742</v>
      </c>
      <c r="Q21" s="9" cm="1">
        <f t="array" ref="Q21">_xll.FDS(C21,"P_PRICE(0)/P_PRICE_HIGH_PR(0,,,,,,""PRICE"",""INTRA"",""52W"")")</f>
        <v>0.93602050000000003</v>
      </c>
      <c r="R21" s="9" cm="1">
        <f t="array" ref="R21">_xll.FDS(C21,"P_PRICE(0)/P_PRICE_low_PR(0,,,,,,""PRICE"",""INTRA"",""52W"")-1")</f>
        <v>0.10456776600000001</v>
      </c>
      <c r="S21" s="3" cm="1">
        <f t="array" ref="S21">_xll.FDS(C21,"FG_TOTAL_RETURNC(0,-12AM)")</f>
        <v>-1.6368151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50</v>
      </c>
      <c r="W21" s="4" cm="1">
        <f t="array" ref="W21">_xlfn.PERCENTRANK.EXC(_xlfn._xlws.FILTER($O$3:$O$23, ISNUMBER($O$3:$O$23)),O21)*100</f>
        <v>63.6</v>
      </c>
      <c r="X21" s="4" cm="1">
        <f t="array" ref="X21">_xlfn.PERCENTRANK.EXC(_xlfn._xlws.FILTER($P$3:$P$23, ISNUMBER($P$3:$P$23)),P21)*100</f>
        <v>40.9</v>
      </c>
      <c r="Y21" s="200" cm="1">
        <f t="array" ref="Y21">_xlfn.PERCENTRANK.EXC(_xlfn._xlws.FILTER($S$3:$S$23, ISNUMBER($S$3:$S$23)),S21)*100</f>
        <v>9</v>
      </c>
      <c r="Z21" s="4" cm="1">
        <f t="array" ref="Z21">_xlfn.PERCENTRANK.EXC(_xlfn._xlws.FILTER($K$3:$K$23, ISNUMBER($K$3:$K$23)),K21)*100</f>
        <v>40.9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50</v>
      </c>
      <c r="AC21" s="4">
        <f t="shared" si="4"/>
        <v>18.099999999999998</v>
      </c>
      <c r="AD21" s="4">
        <f t="shared" si="5"/>
        <v>31.8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31.8</v>
      </c>
      <c r="AH21" s="4">
        <f t="shared" ca="1" si="7"/>
        <v>51.349999999999994</v>
      </c>
      <c r="AJ21" s="3" cm="1">
        <f t="array" aca="1" ref="AJ21" ca="1">_xlfn.PERCENTRANK.EXC(_xlfn._xlws.FILTER($AH$3:$AH$23, ISNUMBER($AH$3:$AH$23)),AH21)*100</f>
        <v>45.4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25508.721260999999</v>
      </c>
      <c r="E22" cm="1">
        <f t="array" ref="E22">_xll.FDS(C22,"FMA_COS_UP(""EPS"",""1M"",+1,NOW,,,""PORTAGG"",""MEANR"")")</f>
        <v>7</v>
      </c>
      <c r="F22" cm="1">
        <f t="array" ref="F22">_xll.FDS(C22,"FMA_COS_DOWN(""EPS"",""1M"",+1,NOW,,,""PORTAGG"",""MEANR"")")</f>
        <v>11</v>
      </c>
      <c r="G22" cm="1">
        <f t="array" ref="G22">_xll.FDS(A22,"SIZE(FG_CONSTITUENTS)")</f>
        <v>47</v>
      </c>
      <c r="H22" s="9">
        <f t="shared" si="0"/>
        <v>0.14893617021276595</v>
      </c>
      <c r="I22" s="9">
        <f t="shared" si="1"/>
        <v>0.23404255319148937</v>
      </c>
      <c r="J22" s="9">
        <f t="shared" si="2"/>
        <v>-8.5106382978723416E-2</v>
      </c>
      <c r="K22" s="5" cm="1">
        <f t="array" ref="K22">_xll.FDS(A22,"FMA_PCT_ABOVE_MAVG(200,0,,,,""PORTAGG"")")/100</f>
        <v>0.434782608695652</v>
      </c>
      <c r="L22" s="41" cm="1">
        <f t="array" ref="L22">_xll.FDSB(A22,"PERCENT_CHANGE(FMA_EPS(+1,0,,,,""PORTAGG"",""MEAN""),FMA_EPS(+1,-1AM,,,,""PORTAGG"",""MEAN""))")</f>
        <v>1.34309419312917</v>
      </c>
      <c r="M22" s="41" cm="1">
        <f t="array" ref="M22">_xll.FDSB(A22,"PERCENT_CHANGE(FMA_EPS(+1,0,,,,""PORTAGG"",""MEAN""),FMA_EPS(+1,-3AM,,,,""PORTAGG"",""MEAN""))")</f>
        <v>7.6832317731363702</v>
      </c>
      <c r="N22" s="3" cm="1">
        <f t="array" ref="N22">_xll.FDS(C22,"FG_TOTAL_RETURNC(0,-1AM)")</f>
        <v>1.1308551</v>
      </c>
      <c r="O22" s="3" cm="1">
        <f t="array" ref="O22">_xll.FDS(C22,"FG_TOTAL_RETURNC(0,-3AM)")</f>
        <v>0.52188635000000005</v>
      </c>
      <c r="P22" s="3" cm="1">
        <f t="array" ref="P22">_xll.FDS(C22,"FG_TOTAL_RETURNC(0,-6AM)")</f>
        <v>-7.6696156999999996</v>
      </c>
      <c r="Q22" s="9" cm="1">
        <f t="array" ref="Q22">_xll.FDS(C22,"P_PRICE(0)/P_PRICE_HIGH_PR(0,,,,,,""PRICE"",""INTRA"",""52W"")")</f>
        <v>0.90007190000000004</v>
      </c>
      <c r="R22" s="9" cm="1">
        <f t="array" ref="R22">_xll.FDS(C22,"P_PRICE(0)/P_PRICE_low_PR(0,,,,,,""PRICE"",""INTRA"",""52W"")-1")</f>
        <v>0.11288893</v>
      </c>
      <c r="S22" s="3" cm="1">
        <f t="array" ref="S22">_xll.FDS(C22,"FG_TOTAL_RETURNC(0,-12AM)")</f>
        <v>2.2548317999999998</v>
      </c>
      <c r="T22" s="4" cm="1">
        <f t="array" ref="T22">_xlfn.PERCENTRANK.EXC(_xlfn._xlws.FILTER($R$3:$R$23, ISNUMBER($R$3:$R$23)),R22)*100</f>
        <v>22.7</v>
      </c>
      <c r="U22" s="4">
        <f t="shared" si="3"/>
        <v>77.3</v>
      </c>
      <c r="V22" s="4" cm="1">
        <f t="array" ref="V22">_xlfn.PERCENTRANK.EXC(_xlfn._xlws.FILTER($Q$3:$Q$23, ISNUMBER($Q$3:$Q$23)),Q22)*100</f>
        <v>27.200000000000003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9</v>
      </c>
      <c r="Y22" s="200" cm="1">
        <f t="array" ref="Y22">_xlfn.PERCENTRANK.EXC(_xlfn._xlws.FILTER($S$3:$S$23, ISNUMBER($S$3:$S$23)),S22)*100</f>
        <v>22.7</v>
      </c>
      <c r="Z22" s="4" cm="1">
        <f t="array" ref="Z22">_xlfn.PERCENTRANK.EXC(_xlfn._xlws.FILTER($K$3:$K$23, ISNUMBER($K$3:$K$23)),K22)*100</f>
        <v>22.7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31.8</v>
      </c>
      <c r="AC22" s="4">
        <f t="shared" si="4"/>
        <v>50</v>
      </c>
      <c r="AD22" s="4">
        <f t="shared" si="5"/>
        <v>81.8</v>
      </c>
      <c r="AE22" s="4">
        <f t="shared" si="6"/>
        <v>4.5</v>
      </c>
      <c r="AF22" s="4">
        <f>'Economic Momentum'!Q23</f>
        <v>13.600000000000001</v>
      </c>
      <c r="AG22" s="4">
        <f ca="1">'Economic Momentum'!R23</f>
        <v>68.100000000000009</v>
      </c>
      <c r="AH22" s="4">
        <f t="shared" ca="1" si="7"/>
        <v>23.12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2696432.8</v>
      </c>
      <c r="E23" cm="1">
        <f t="array" ref="E23">_xll.FDS(C23,"FMA_COS_UP(""EPS"",""1M"",+1,NOW,,,""PORTAGG"",""MEANR"")")</f>
        <v>31</v>
      </c>
      <c r="F23" cm="1">
        <f t="array" ref="F23">_xll.FDS(C23,"FMA_COS_DOWN(""EPS"",""1M"",+1,NOW,,,""PORTAGG"",""MEANR"")")</f>
        <v>29</v>
      </c>
      <c r="G23" cm="1">
        <f t="array" ref="G23">_xll.FDS(A23,"SIZE(FG_CONSTITUENTS)")</f>
        <v>126</v>
      </c>
      <c r="H23" s="9">
        <f t="shared" si="0"/>
        <v>0.24603174603174602</v>
      </c>
      <c r="I23" s="9">
        <f t="shared" si="1"/>
        <v>0.23015873015873015</v>
      </c>
      <c r="J23" s="9">
        <f t="shared" si="2"/>
        <v>1.5873015873015872E-2</v>
      </c>
      <c r="K23" s="5" cm="1">
        <f t="array" ref="K23">_xll.FDS(A23,"FMA_PCT_ABOVE_MAVG(200,0,,,,""PORTAGG"")")/100</f>
        <v>0.46774193548387105</v>
      </c>
      <c r="L23" s="41" cm="1">
        <f t="array" ref="L23">_xll.FDSB(A23,"PERCENT_CHANGE(FMA_EPS(+1,0,,,,""PORTAGG"",""MEAN""),FMA_EPS(+1,-1AM,,,,""PORTAGG"",""MEAN""))")</f>
        <v>0.45972830857691099</v>
      </c>
      <c r="M23" s="41" cm="1">
        <f t="array" ref="M23">_xll.FDSB(A23,"PERCENT_CHANGE(FMA_EPS(+1,0,,,,""PORTAGG"",""MEAN""),FMA_EPS(+1,-3AM,,,,""PORTAGG"",""MEAN""))")</f>
        <v>-1.6210540302276499</v>
      </c>
      <c r="N23" s="3" cm="1">
        <f t="array" ref="N23">_xll.FDS(C23,"FG_TOTAL_RETURNC(0,-1AM)")</f>
        <v>-1.7806291999999999</v>
      </c>
      <c r="O23" s="3" cm="1">
        <f t="array" ref="O23">_xll.FDS(C23,"FG_TOTAL_RETURNC(0,-3AM)")</f>
        <v>2.553296</v>
      </c>
      <c r="P23" s="3" cm="1">
        <f t="array" ref="P23">_xll.FDS(C23,"FG_TOTAL_RETURNC(0,-6AM)")</f>
        <v>-5.3636609999999996</v>
      </c>
      <c r="Q23" s="9" cm="1">
        <f t="array" ref="Q23">_xll.FDS(C23,"P_PRICE(0)/P_PRICE_HIGH_PR(0,,,,,,""PRICE"",""INTRA"",""52W"")")</f>
        <v>0.91739654999999998</v>
      </c>
      <c r="R23" s="9" cm="1">
        <f t="array" ref="R23">_xll.FDS(C23,"P_PRICE(0)/P_PRICE_low_PR(0,,,,,,""PRICE"",""INTRA"",""52W"")-1")</f>
        <v>0.14250207000000001</v>
      </c>
      <c r="S23" s="3" cm="1">
        <f t="array" ref="S23">_xll.FDS(C23,"FG_TOTAL_RETURNC(0,-12AM)")</f>
        <v>10.084152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36.299999999999997</v>
      </c>
      <c r="W23" s="4" cm="1">
        <f t="array" ref="W23">_xlfn.PERCENTRANK.EXC(_xlfn._xlws.FILTER($O$3:$O$23, ISNUMBER($O$3:$O$23)),O23)*100</f>
        <v>40.9</v>
      </c>
      <c r="X23" s="4" cm="1">
        <f t="array" ref="X23">_xlfn.PERCENTRANK.EXC(_xlfn._xlws.FILTER($P$3:$P$23, ISNUMBER($P$3:$P$23)),P23)*100</f>
        <v>27.200000000000003</v>
      </c>
      <c r="Y23" s="200" cm="1">
        <f t="array" ref="Y23">_xlfn.PERCENTRANK.EXC(_xlfn._xlws.FILTER($S$3:$S$23, ISNUMBER($S$3:$S$23)),S23)*100</f>
        <v>45.4</v>
      </c>
      <c r="Z23" s="4" cm="1">
        <f t="array" ref="Z23">_xlfn.PERCENTRANK.EXC(_xlfn._xlws.FILTER($K$3:$K$23, ISNUMBER($K$3:$K$23)),K23)*100</f>
        <v>31.8</v>
      </c>
      <c r="AA23" s="4" cm="1">
        <f t="array" ref="AA23">_xlfn.PERCENTRANK.EXC(_xlfn._xlws.FILTER($H$3:$H$23, ISNUMBER($H$3:$H$23)),H23)*100</f>
        <v>31.8</v>
      </c>
      <c r="AB23" s="4" cm="1">
        <f t="array" ref="AB23">_xlfn.PERCENTRANK.EXC(_xlfn._xlws.FILTER($J$3:$J$23, ISNUMBER($J$3:$J$23)),J23)*100</f>
        <v>63.6</v>
      </c>
      <c r="AC23" s="4">
        <f t="shared" si="4"/>
        <v>31.8</v>
      </c>
      <c r="AD23" s="4">
        <f t="shared" si="5"/>
        <v>36.299999999999997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50</v>
      </c>
      <c r="AH23" s="4">
        <f t="shared" ca="1" si="7"/>
        <v>34.950000000000003</v>
      </c>
      <c r="AJ23" s="3" cm="1">
        <f t="array" aca="1" ref="AJ23" ca="1">_xlfn.PERCENTRANK.EXC(_xlfn._xlws.FILTER($AH$3:$AH$23, ISNUMBER($AH$3:$AH$23)),AH23)*100</f>
        <v>36.299999999999997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427</v>
      </c>
      <c r="F30" cm="1">
        <f t="array" ref="F30">_xll.FDS(C30,"FMA_COS_DOWN(""EPS"",""1M"",+1,NOW,,,""PORTAGG"",""MEANR"")")</f>
        <v>600</v>
      </c>
      <c r="G30" cm="1">
        <f t="array" ref="G30">_xll.FDS(A30,"SIZE(FG_CONSTITUENTS)")</f>
        <v>1284</v>
      </c>
      <c r="H30" s="9">
        <f>E30/$G30</f>
        <v>0.3325545171339564</v>
      </c>
      <c r="I30" s="9">
        <f>F30/$G30</f>
        <v>0.46728971962616822</v>
      </c>
      <c r="J30" s="9">
        <f t="shared" ref="J30" si="9">H30-I30</f>
        <v>-0.13473520249221183</v>
      </c>
      <c r="K30" s="5" cm="1">
        <f t="array" ref="K30">_xll.FDS(A30,"FMA_PCT_ABOVE_MAVG(200,0,,,,""PORTAGG"")")/100</f>
        <v>0.63370253164557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-0.113165814793893</v>
      </c>
      <c r="O30" s="3" cm="1">
        <f t="array" ref="O30">_xll.FDS(C30,"FG_TOTAL_RETURNC(0,-3AM)")</f>
        <v>2.4023652000000002</v>
      </c>
      <c r="P30" s="3" cm="1">
        <f t="array" ref="P30">_xll.FDS(C30,"FG_TOTAL_RETURNC(0,-6AM)")</f>
        <v>5.0933359999999999</v>
      </c>
      <c r="Q30" s="9" cm="1">
        <f t="array" ref="Q30">_xll.FDS(C30,"P_PRICE(0)/P_PRICE_HIGH_PR(0,,,,,,""PRICE"",""INTRA"",""52W"")")</f>
        <v>0.96129299999999995</v>
      </c>
      <c r="R30" s="9" cm="1">
        <f t="array" ref="R30">_xll.FDS(C30,"P_PRICE(0)/P_PRICE_low_PR(0,,,,,,""PRICE"",""INTRA"",""52W"")-1")</f>
        <v>0.25844526000000001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1023</v>
      </c>
      <c r="F31" cm="1">
        <f t="array" ref="F31">_xll.FDS(C31,"FMA_COS_DOWN(""EPS"",""1M"",+1,NOW,,,""PORTAGG"",""MEANR"")")</f>
        <v>1672</v>
      </c>
      <c r="G31" cm="1">
        <f t="array" ref="G31">_xll.FDS(A31,"SIZE(FG_CONSTITUENTS)")</f>
        <v>4847</v>
      </c>
      <c r="H31" s="9">
        <f>E31/$G31</f>
        <v>0.2110583866309057</v>
      </c>
      <c r="I31" s="9">
        <f>F31/$G31</f>
        <v>0.34495564266556633</v>
      </c>
      <c r="J31" s="9">
        <f t="shared" ref="J31" si="10">H31-I31</f>
        <v>-0.13389725603466063</v>
      </c>
      <c r="K31" s="5" cm="1">
        <f t="array" ref="K31">_xll.FDS(A31,"FMA_PCT_ABOVE_MAVG(200,0,,,,""PORTAGG"")")/100</f>
        <v>0.36883336862163901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0.96680394068628706</v>
      </c>
      <c r="O31" s="3" cm="1">
        <f t="array" ref="O31">_xll.FDS(C31,"FG_TOTAL_RETURNC(0,-3AM)")</f>
        <v>8.8288309999999992</v>
      </c>
      <c r="P31" s="3" cm="1">
        <f t="array" ref="P31">_xll.FDS(C31,"FG_TOTAL_RETURNC(0,-6AM)")</f>
        <v>15.809965</v>
      </c>
      <c r="Q31" s="9" cm="1">
        <f t="array" ref="Q31">_xll.FDS(C31,"P_PRICE(0)/P_PRICE_HIGH_PR(0,,,,,,""PRICE"",""INTRA"",""52W"")")</f>
        <v>0.98496245999999998</v>
      </c>
      <c r="R31" s="9" cm="1">
        <f t="array" ref="R31">_xll.FDS(C31,"P_PRICE(0)/P_PRICE_low_PR(0,,,,,,""PRICE"",""INTRA"",""52W"")-1")</f>
        <v>0.29408622000000001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430</v>
      </c>
      <c r="F32" cm="1">
        <f t="array" ref="F32">_xll.FDS(C32,"FMA_COS_DOWN(""EPS"",""1M"",+1,NOW,,,""PORTAGG"",""MEANR"")")</f>
        <v>544</v>
      </c>
      <c r="G32" cm="1">
        <f t="array" ref="G32">_xll.FDS(A32,"SIZE(FG_CONSTITUENTS)")</f>
        <v>1414</v>
      </c>
      <c r="H32" s="9">
        <f t="shared" ref="H32" si="12">E32/$G32</f>
        <v>0.30410183875530411</v>
      </c>
      <c r="I32" s="9">
        <f t="shared" ref="I32" si="13">F32/$G32</f>
        <v>0.38472418670438474</v>
      </c>
      <c r="J32" s="9">
        <f t="shared" ref="J32" si="14">H32-I32</f>
        <v>-8.0622347949080631E-2</v>
      </c>
      <c r="K32" s="5" cm="1">
        <f t="array" ref="K32">_xll.FDS(A32,"FMA_PCT_ABOVE_MAVG(200,0,,,,""PORTAGG"")")/100</f>
        <v>0.70149253731343297</v>
      </c>
      <c r="L32" s="41" cm="1">
        <f t="array" ref="L32">_xll.FDSB(A32,"PERCENT_CHANGE(FMA_EPS(+1,0,,,,""PORTAGG"",""MEAN""),FMA_EPS(+1,-1AM,,,,""PORTAGG"",""MEAN""))")</f>
        <v>0.82979188039650398</v>
      </c>
      <c r="M32" s="41" cm="1">
        <f t="array" ref="M32">_xll.FDSB(A32,"PERCENT_CHANGE(FMA_EPS(+1,0,,,,""PORTAGG"",""MEAN""),FMA_EPS(+1,-3AM,,,,""PORTAGG"",""MEAN""))")</f>
        <v>1.61565536642443</v>
      </c>
      <c r="O32" s="3" cm="1">
        <f t="array" ref="O32">_xll.FDS(C32,"FG_TOTAL_RETURNC(0,-3AM)")</f>
        <v>3.6432861999999999</v>
      </c>
      <c r="P32" s="3" cm="1">
        <f t="array" ref="P32">_xll.FDS(C32,"FG_TOTAL_RETURNC(0,-6AM)")</f>
        <v>8.5966950000000004</v>
      </c>
      <c r="Q32" s="9" cm="1">
        <f t="array" ref="Q32">_xll.FDS(C32,"P_PRICE(0)/P_PRICE_HIGH_PR(0,,,,,,""PRICE"",""INTRA"",""52W"")")</f>
        <v>0.98510019999999998</v>
      </c>
      <c r="R32" s="9" cm="1">
        <f t="array" ref="R32">_xll.FDS(C32,"P_PRICE(0)/P_PRICE_low_PR(0,,,,,,""PRICE"",""INTRA"",""52W"")-1")</f>
        <v>0.35170006999999998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85</v>
      </c>
      <c r="F33" cm="1">
        <f t="array" ref="F33">_xll.FDS(C33,"FMA_COS_DOWN(""EPS"",""1M"",+1,NOW,,,""PORTAGG"",""MEANR"")")</f>
        <v>77</v>
      </c>
      <c r="G33" cm="1">
        <f t="array" ref="G33">_xll.FDS(A33,"SIZE(FG_CONSTITUENTS)")</f>
        <v>199</v>
      </c>
      <c r="H33" s="9">
        <f t="shared" ref="H33:H34" si="16">E33/$G33</f>
        <v>0.42713567839195982</v>
      </c>
      <c r="I33" s="9">
        <f t="shared" ref="I33:I34" si="17">F33/$G33</f>
        <v>0.38693467336683418</v>
      </c>
      <c r="J33" s="9">
        <f t="shared" ref="J33:J34" si="18">H33-I33</f>
        <v>4.0201005025125636E-2</v>
      </c>
      <c r="K33" s="5" cm="1">
        <f t="array" ref="K33">_xll.FDS(A33,"FMA_PCT_ABOVE_MAVG(200,0,,,,""PORTAGG"")")/100</f>
        <v>0.49748743718592997</v>
      </c>
      <c r="L33" s="41" cm="1">
        <f t="array" ref="L33">_xll.FDSB(A33,"PERCENT_CHANGE(FMA_EPS(+1,0,,,,""PORTAGG"",""MEAN""),FMA_EPS(+1,-1AM,,,,""PORTAGG"",""MEAN""))")</f>
        <v>12.6709648593149</v>
      </c>
      <c r="M33" s="41" cm="1">
        <f t="array" ref="M33">_xll.FDSB(A33,"PERCENT_CHANGE(FMA_EPS(+1,0,,,,""PORTAGG"",""MEAN""),FMA_EPS(+1,-3AM,,,,""PORTAGG"",""MEAN""))")</f>
        <v>22.396969367845799</v>
      </c>
      <c r="O33" s="3" cm="1">
        <f t="array" ref="O33">_xll.FDS(C33,"FG_TOTAL_RETURNC(0,-3AM)")</f>
        <v>2.101016</v>
      </c>
      <c r="P33" s="3" cm="1">
        <f t="array" ref="P33">_xll.FDS(C33,"FG_TOTAL_RETURNC(0,-6AM)")</f>
        <v>1.5344262</v>
      </c>
      <c r="Q33" s="9" cm="1">
        <f t="array" ref="Q33">_xll.FDS(C33,"P_PRICE(0)/P_PRICE_HIGH_PR(0,,,,,,""PRICE"",""INTRA"",""52W"")")</f>
        <v>0.96873290000000001</v>
      </c>
      <c r="R33" s="9" cm="1">
        <f t="array" ref="R33">_xll.FDS(C33,"P_PRICE(0)/P_PRICE_low_PR(0,,,,,,""PRICE"",""INTRA"",""52W"")-1")</f>
        <v>0.24038457999999999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148</v>
      </c>
      <c r="F34" cm="1">
        <f t="array" ref="F34">_xll.FDS(C34,"FMA_COS_DOWN(""EPS"",""1M"",+1,NOW,,,""PORTAGG"",""MEANR"")")</f>
        <v>163</v>
      </c>
      <c r="G34" cm="1">
        <f t="array" ref="G34">_xll.FDS(A34,"SIZE(FG_CONSTITUENTS)")</f>
        <v>503</v>
      </c>
      <c r="H34" s="9">
        <f t="shared" si="16"/>
        <v>0.29423459244532801</v>
      </c>
      <c r="I34" s="9">
        <f t="shared" si="17"/>
        <v>0.32405566600397612</v>
      </c>
      <c r="J34" s="9">
        <f t="shared" si="18"/>
        <v>-2.9821073558648103E-2</v>
      </c>
      <c r="K34" s="5" cm="1">
        <f t="array" ref="K34">_xll.FDS(A34,"FMA_PCT_ABOVE_MAVG(200,0,,,,""PORTAGG"")")/100</f>
        <v>0.75800000000000001</v>
      </c>
      <c r="L34" s="41" cm="1">
        <f t="array" ref="L34">_xll.FDSB(A34,"PERCENT_CHANGE(FMA_EPS(+1,0,,,,""PORTAGG"",""MEAN""),FMA_EPS(+1,-1AM,,,,""PORTAGG"",""MEAN""))")</f>
        <v>-1.0645539771902299</v>
      </c>
      <c r="M34" s="41" cm="1">
        <f t="array" ref="M34">_xll.FDSB(A34,"PERCENT_CHANGE(FMA_EPS(+1,0,,,,""PORTAGG"",""MEAN""),FMA_EPS(+1,-3AM,,,,""PORTAGG"",""MEAN""))")</f>
        <v>-1.2376230981085401</v>
      </c>
      <c r="O34" s="3" cm="1">
        <f t="array" ref="O34">_xll.FDS(C34,"FG_TOTAL_RETURNC(0,-3AM)")</f>
        <v>3.2829641999999999</v>
      </c>
      <c r="P34" s="3" cm="1">
        <f t="array" ref="P34">_xll.FDS(C34,"FG_TOTAL_RETURNC(0,-6AM)")</f>
        <v>10.010242</v>
      </c>
      <c r="Q34" s="9" cm="1">
        <f t="array" ref="Q34">_xll.FDS(C34,"P_PRICE(0)/P_PRICE_HIGH_PR(0,,,,,,""PRICE"",""INTRA"",""52W"")")</f>
        <v>0.98801130000000004</v>
      </c>
      <c r="R34" s="9" cm="1">
        <f t="array" ref="R34">_xll.FDS(C34,"P_PRICE(0)/P_PRICE_low_PR(0,,,,,,""PRICE"",""INTRA"",""52W"")-1")</f>
        <v>0.38760053999999999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-0.13948832999999999</v>
      </c>
      <c r="E4" s="9">
        <f>HLOOKUP(B4,'Monthly Returns'!$A$1:$AC$134, 132, FALSE)</f>
        <v>0.17171717171717171</v>
      </c>
      <c r="H4" s="9">
        <f>HLOOKUP(B4,'Yearly returns'!$B$1:$V$140, 133, FALSE)</f>
        <v>0.34090909090909088</v>
      </c>
      <c r="I4" s="9">
        <f>HLOOKUP(B4,'Yearly returns'!$B$1:$V$140, 138, FALSE)</f>
        <v>0.80800000000000005</v>
      </c>
      <c r="L4" s="47">
        <f t="shared" ref="L4:L24" si="0">(1-PERCENTRANK($E$4:$E$24,E4))*100</f>
        <v>60</v>
      </c>
      <c r="M4" s="47">
        <f t="shared" ref="M4:M24" si="1">(1-PERCENTRANK($H$4:$H$24,H4))*100</f>
        <v>25</v>
      </c>
      <c r="N4" s="47">
        <f t="shared" ref="N4:N24" si="2">(1-PERCENTRANK($I$4:$I$24,I4))*100</f>
        <v>40</v>
      </c>
      <c r="P4">
        <f>L4*Assumption!$E$53 + M4*Assumption!$F$53 + N4*Assumption!$G$53</f>
        <v>41.25</v>
      </c>
      <c r="R4" cm="1">
        <f t="array" ref="R4">_xlfn.PERCENTRANK.EXC(_xlfn._xlws.FILTER(P$4:P$24, ISNUMBER(P$4:P$24)),P4)*100</f>
        <v>40.9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-0.21180427999999998</v>
      </c>
      <c r="E5" s="9">
        <f>HLOOKUP(B5,'Monthly Returns'!$A$1:$AC$134, 132, FALSE)</f>
        <v>0.21487603305785125</v>
      </c>
      <c r="H5" s="9">
        <f>HLOOKUP(B5,'Yearly returns'!$B$1:$V$140, 133, FALSE)</f>
        <v>0.38016528925619836</v>
      </c>
      <c r="I5" s="9">
        <f>HLOOKUP(B5,'Yearly returns'!$B$1:$V$140, 138, FALSE)</f>
        <v>0.63100000000000001</v>
      </c>
      <c r="L5" s="47">
        <f t="shared" si="0"/>
        <v>30.000000000000004</v>
      </c>
      <c r="M5" s="47">
        <f t="shared" si="1"/>
        <v>9.9999999999999982</v>
      </c>
      <c r="N5" s="47">
        <f t="shared" si="2"/>
        <v>60</v>
      </c>
      <c r="P5">
        <f>L5*Assumption!$E$53 + M5*Assumption!$F$53 + N5*Assumption!$G$53</f>
        <v>40</v>
      </c>
      <c r="R5" cm="1">
        <f t="array" ref="R5">_xlfn.PERCENTRANK.EXC(_xlfn._xlws.FILTER(P$4:P$24, ISNUMBER(P$4:P$24)),P5)*100</f>
        <v>31.8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-0.37043716000000004</v>
      </c>
      <c r="E6" s="9">
        <f>HLOOKUP(B6,'Monthly Returns'!$A$1:$AC$134, 132, FALSE)</f>
        <v>0.16528925619834711</v>
      </c>
      <c r="H6" s="9">
        <f>HLOOKUP(B6,'Yearly returns'!$B$1:$V$140, 133, FALSE)</f>
        <v>0.23140495867768596</v>
      </c>
      <c r="I6" s="9">
        <f>HLOOKUP(B6,'Yearly returns'!$B$1:$V$140, 138, FALSE)</f>
        <v>0.57299999999999995</v>
      </c>
      <c r="L6" s="47">
        <f t="shared" si="0"/>
        <v>65</v>
      </c>
      <c r="M6" s="47">
        <f t="shared" si="1"/>
        <v>85</v>
      </c>
      <c r="N6" s="47">
        <f t="shared" si="2"/>
        <v>70</v>
      </c>
      <c r="P6">
        <f>L6*Assumption!$E$53 + M6*Assumption!$F$53 + N6*Assumption!$G$53</f>
        <v>72.5</v>
      </c>
      <c r="R6" cm="1">
        <f t="array" ref="R6">_xlfn.PERCENTRANK.EXC(_xlfn._xlws.FILTER(P$4:P$24, ISNUMBER(P$4:P$24)),P6)*100</f>
        <v>81.8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-0.24420559</v>
      </c>
      <c r="E7" s="9">
        <f>HLOOKUP(B7,'Monthly Returns'!$A$1:$AC$134, 132, FALSE)</f>
        <v>0.19834710743801653</v>
      </c>
      <c r="H7" s="9">
        <f>HLOOKUP(B7,'Yearly returns'!$B$1:$V$140, 133, FALSE)</f>
        <v>0.23966942148760331</v>
      </c>
      <c r="I7" s="9">
        <f>HLOOKUP(B7,'Yearly returns'!$B$1:$V$140, 138, FALSE)</f>
        <v>0.92600000000000005</v>
      </c>
      <c r="L7" s="47">
        <f t="shared" si="0"/>
        <v>40</v>
      </c>
      <c r="M7" s="47">
        <f t="shared" si="1"/>
        <v>80</v>
      </c>
      <c r="N7" s="47">
        <f t="shared" si="2"/>
        <v>15.000000000000002</v>
      </c>
      <c r="P7">
        <f>L7*Assumption!$E$53 + M7*Assumption!$F$53 + N7*Assumption!$G$53</f>
        <v>37.5</v>
      </c>
      <c r="R7" cm="1">
        <f t="array" ref="R7">_xlfn.PERCENTRANK.EXC(_xlfn._xlws.FILTER(P$4:P$24, ISNUMBER(P$4:P$24)),P7)*100</f>
        <v>27.200000000000003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-0.27656078000000001</v>
      </c>
      <c r="E8" s="9">
        <f>HLOOKUP(B8,'Monthly Returns'!$A$1:$AC$134, 132, FALSE)</f>
        <v>0.21487603305785125</v>
      </c>
      <c r="H8" s="9">
        <f>HLOOKUP(B8,'Yearly returns'!$B$1:$V$140, 133, FALSE)</f>
        <v>0.42148760330578511</v>
      </c>
      <c r="I8" s="9">
        <f>HLOOKUP(B8,'Yearly returns'!$B$1:$V$140, 138, FALSE)</f>
        <v>0.89300000000000002</v>
      </c>
      <c r="L8" s="47">
        <f t="shared" si="0"/>
        <v>30.000000000000004</v>
      </c>
      <c r="M8" s="47">
        <f t="shared" si="1"/>
        <v>5.0000000000000044</v>
      </c>
      <c r="N8" s="47">
        <f t="shared" si="2"/>
        <v>25</v>
      </c>
      <c r="P8">
        <f>L8*Assumption!$E$53 + M8*Assumption!$F$53 + N8*Assumption!$G$53</f>
        <v>21.25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-0.30987692</v>
      </c>
      <c r="E9" s="9">
        <f>HLOOKUP(B9,'Monthly Returns'!$A$1:$AC$134, 132, FALSE)</f>
        <v>0.18181818181818182</v>
      </c>
      <c r="H9" s="9">
        <f>HLOOKUP(B9,'Yearly returns'!$B$1:$V$140, 133, FALSE)</f>
        <v>0.24793388429752067</v>
      </c>
      <c r="I9" s="9">
        <f>HLOOKUP(B9,'Yearly returns'!$B$1:$V$140, 138, FALSE)</f>
        <v>0.95899999999999996</v>
      </c>
      <c r="L9" s="47">
        <f t="shared" si="0"/>
        <v>50</v>
      </c>
      <c r="M9" s="49">
        <f t="shared" si="1"/>
        <v>70</v>
      </c>
      <c r="N9" s="47">
        <f t="shared" si="2"/>
        <v>9.9999999999999982</v>
      </c>
      <c r="P9">
        <f>L9*Assumption!$E$53 + M9*Assumption!$F$53 + N9*Assumption!$G$53</f>
        <v>35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-0.16120904999999999</v>
      </c>
      <c r="E10" s="9">
        <f>HLOOKUP(B10,'Monthly Returns'!$A$1:$AC$134, 132, FALSE)</f>
        <v>0.10743801652892562</v>
      </c>
      <c r="H10" s="9">
        <f>HLOOKUP(B10,'Yearly returns'!$B$1:$V$140, 133, FALSE)</f>
        <v>0.256198347107438</v>
      </c>
      <c r="I10" s="9">
        <f>HLOOKUP(B10,'Yearly returns'!$B$1:$V$140, 138, FALSE)</f>
        <v>0.99099999999999999</v>
      </c>
      <c r="L10" s="47">
        <f t="shared" si="0"/>
        <v>85</v>
      </c>
      <c r="M10" s="47">
        <f t="shared" si="1"/>
        <v>60</v>
      </c>
      <c r="N10" s="47">
        <f t="shared" si="2"/>
        <v>0</v>
      </c>
      <c r="P10">
        <f>L10*Assumption!$E$53 + M10*Assumption!$F$53 + N10*Assumption!$G$53</f>
        <v>36.25</v>
      </c>
      <c r="R10" cm="1">
        <f t="array" ref="R10">_xlfn.PERCENTRANK.EXC(_xlfn._xlws.FILTER(P$4:P$24, ISNUMBER(P$4:P$24)),P10)*100</f>
        <v>22.7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-0.1565578</v>
      </c>
      <c r="E11" s="9">
        <f>HLOOKUP(B11,'Monthly Returns'!$A$1:$AC$134, 132, FALSE)</f>
        <v>0.14049586776859505</v>
      </c>
      <c r="H11" s="9">
        <f>HLOOKUP(B11,'Yearly returns'!$B$1:$V$140, 133, FALSE)</f>
        <v>0.15702479338842976</v>
      </c>
      <c r="I11" s="9">
        <f>HLOOKUP(B11,'Yearly returns'!$B$1:$V$140, 138, FALSE)</f>
        <v>0.90100000000000002</v>
      </c>
      <c r="L11" s="47">
        <f t="shared" si="0"/>
        <v>70</v>
      </c>
      <c r="M11" s="47">
        <f t="shared" si="1"/>
        <v>90</v>
      </c>
      <c r="N11" s="47">
        <f t="shared" si="2"/>
        <v>19.999999999999996</v>
      </c>
      <c r="P11">
        <f>L11*Assumption!$E$53 + M11*Assumption!$F$53 + N11*Assumption!$G$53</f>
        <v>50</v>
      </c>
      <c r="R11" cm="1">
        <f t="array" ref="R11">_xlfn.PERCENTRANK.EXC(_xlfn._xlws.FILTER(P$4:P$24, ISNUMBER(P$4:P$24)),P11)*100</f>
        <v>50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-0.40506619999999999</v>
      </c>
      <c r="E12" s="9">
        <f>HLOOKUP(B12,'Monthly Returns'!$A$1:$AC$134, 132, FALSE)</f>
        <v>0.18181818181818182</v>
      </c>
      <c r="H12" s="9">
        <f>HLOOKUP(B12,'Yearly returns'!$B$1:$V$140, 133, FALSE)</f>
        <v>0.2975206611570248</v>
      </c>
      <c r="I12" s="9">
        <f>HLOOKUP(B12,'Yearly returns'!$B$1:$V$140, 138, FALSE)</f>
        <v>0.51600000000000001</v>
      </c>
      <c r="L12" s="47">
        <f t="shared" si="0"/>
        <v>50</v>
      </c>
      <c r="M12" s="47">
        <f t="shared" si="1"/>
        <v>44.999999999999993</v>
      </c>
      <c r="N12" s="47">
        <f t="shared" si="2"/>
        <v>85</v>
      </c>
      <c r="P12">
        <f>L12*Assumption!$E$53 + M12*Assumption!$F$53 + N12*Assumption!$G$53</f>
        <v>66.25</v>
      </c>
      <c r="R12" cm="1">
        <f t="array" ref="R12">_xlfn.PERCENTRANK.EXC(_xlfn._xlws.FILTER(P$4:P$24, ISNUMBER(P$4:P$24)),P12)*100</f>
        <v>77.2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-0.18692595000000001</v>
      </c>
      <c r="E13" s="9">
        <f>HLOOKUP(B13,'Monthly Returns'!$A$1:$AC$134, 132, FALSE)</f>
        <v>0.17355371900826447</v>
      </c>
      <c r="H13" s="9">
        <f>HLOOKUP(B13,'Yearly returns'!$B$1:$V$140, 133, FALSE)</f>
        <v>0.32231404958677684</v>
      </c>
      <c r="I13" s="9">
        <f>HLOOKUP(B13,'Yearly returns'!$B$1:$V$140, 138, FALSE)</f>
        <v>0.63100000000000001</v>
      </c>
      <c r="L13" s="47">
        <f t="shared" si="0"/>
        <v>55.000000000000007</v>
      </c>
      <c r="M13" s="47">
        <f t="shared" si="1"/>
        <v>40</v>
      </c>
      <c r="N13" s="47">
        <f t="shared" si="2"/>
        <v>60</v>
      </c>
      <c r="P13">
        <f>L13*Assumption!$E$53 + M13*Assumption!$F$53 + N13*Assumption!$G$53</f>
        <v>53.75</v>
      </c>
      <c r="R13" cm="1">
        <f t="array" ref="R13">_xlfn.PERCENTRANK.EXC(_xlfn._xlws.FILTER(P$4:P$24, ISNUMBER(P$4:P$24)),P13)*100</f>
        <v>59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-0.43387897000000003</v>
      </c>
      <c r="E14" s="9">
        <f>HLOOKUP(B14,'Monthly Returns'!$A$1:$AC$134, 132, FALSE)</f>
        <v>0.26446280991735538</v>
      </c>
      <c r="H14" s="9">
        <f>HLOOKUP(B14,'Yearly returns'!$B$1:$V$140, 133, FALSE)</f>
        <v>0.32231404958677684</v>
      </c>
      <c r="I14" s="9">
        <f>HLOOKUP(B14,'Yearly returns'!$B$1:$V$140, 138, FALSE)</f>
        <v>0.56499999999999995</v>
      </c>
      <c r="L14" s="47">
        <f t="shared" si="0"/>
        <v>9.9999999999999982</v>
      </c>
      <c r="M14" s="47">
        <f t="shared" si="1"/>
        <v>40</v>
      </c>
      <c r="N14" s="47">
        <f t="shared" si="2"/>
        <v>75</v>
      </c>
      <c r="P14">
        <f>L14*Assumption!$E$53 + M14*Assumption!$F$53 + N14*Assumption!$G$53</f>
        <v>50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-0.35589100000000001</v>
      </c>
      <c r="E15" s="9">
        <f>HLOOKUP(B15,'Monthly Returns'!$A$1:$AC$134, 132, FALSE)</f>
        <v>0.23966942148760331</v>
      </c>
      <c r="H15" s="9">
        <f>HLOOKUP(B15,'Yearly returns'!$B$1:$V$140, 133, FALSE)</f>
        <v>0.33057851239669422</v>
      </c>
      <c r="I15" s="9">
        <f>HLOOKUP(B15,'Yearly returns'!$B$1:$V$140, 138, FALSE)</f>
        <v>0.95899999999999996</v>
      </c>
      <c r="L15" s="47">
        <f t="shared" si="0"/>
        <v>15.000000000000002</v>
      </c>
      <c r="M15" s="47">
        <f t="shared" si="1"/>
        <v>30.000000000000004</v>
      </c>
      <c r="N15" s="47">
        <f t="shared" si="2"/>
        <v>9.9999999999999982</v>
      </c>
      <c r="P15">
        <f>L15*Assumption!$E$53 + M15*Assumption!$F$53 + N15*Assumption!$G$53</f>
        <v>16.25</v>
      </c>
      <c r="R15" cm="1">
        <f t="array" ref="R15">_xlfn.PERCENTRANK.EXC(_xlfn._xlws.FILTER(P$4:P$24, ISNUMBER(P$4:P$24)),P15)*100</f>
        <v>4.5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-0.30394739999999998</v>
      </c>
      <c r="E16" s="9">
        <f>HLOOKUP(B16,'Monthly Returns'!$A$1:$AC$134, 132, FALSE)</f>
        <v>0.26446280991735538</v>
      </c>
      <c r="H16" s="9">
        <f>HLOOKUP(B16,'Yearly returns'!$B$1:$V$140, 133, FALSE)</f>
        <v>0.42148760330578511</v>
      </c>
      <c r="I16" s="9">
        <f>HLOOKUP(B16,'Yearly returns'!$B$1:$V$140, 138, FALSE)</f>
        <v>0.80300000000000005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44.999999999999993</v>
      </c>
      <c r="P16">
        <f>L16*Assumption!$E$53 + M16*Assumption!$F$53 + N16*Assumption!$G$53</f>
        <v>26.249999999999996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-0.31132662</v>
      </c>
      <c r="E17" s="9">
        <f>HLOOKUP(B17,'Monthly Returns'!$A$1:$AC$134, 132, FALSE)</f>
        <v>9.0909090909090912E-2</v>
      </c>
      <c r="H17" s="9">
        <f>HLOOKUP(B17,'Yearly returns'!$B$1:$V$140, 133, FALSE)</f>
        <v>0.14049586776859505</v>
      </c>
      <c r="I17" s="9">
        <f>HLOOKUP(B17,'Yearly returns'!$B$1:$V$140, 138, FALSE)</f>
        <v>0.86</v>
      </c>
      <c r="L17" s="47">
        <f t="shared" si="0"/>
        <v>95</v>
      </c>
      <c r="M17" s="47">
        <f t="shared" si="1"/>
        <v>95</v>
      </c>
      <c r="N17" s="47">
        <f t="shared" si="2"/>
        <v>35</v>
      </c>
      <c r="P17">
        <f>L17*Assumption!$E$53 + M17*Assumption!$F$53 + N17*Assumption!$G$53</f>
        <v>65</v>
      </c>
      <c r="R17" cm="1">
        <f t="array" ref="R17">_xlfn.PERCENTRANK.EXC(_xlfn._xlws.FILTER(P$4:P$24, ISNUMBER(P$4:P$24)),P17)*100</f>
        <v>72.7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-0.14589864</v>
      </c>
      <c r="E18" s="9">
        <f>HLOOKUP(B18,'Monthly Returns'!$A$1:$AC$134, 132, FALSE)</f>
        <v>0.20661157024793389</v>
      </c>
      <c r="H18" s="9">
        <f>HLOOKUP(B18,'Yearly returns'!$B$1:$V$140, 133, FALSE)</f>
        <v>0.28925619834710742</v>
      </c>
      <c r="I18" s="9">
        <f>HLOOKUP(B18,'Yearly returns'!$B$1:$V$140, 138, FALSE)</f>
        <v>0.86</v>
      </c>
      <c r="L18" s="47">
        <f t="shared" si="0"/>
        <v>35</v>
      </c>
      <c r="M18" s="47">
        <f t="shared" si="1"/>
        <v>55.000000000000007</v>
      </c>
      <c r="N18" s="47">
        <f t="shared" si="2"/>
        <v>35</v>
      </c>
      <c r="P18">
        <f>L18*Assumption!$E$53 + M18*Assumption!$F$53 + N18*Assumption!$G$53</f>
        <v>40</v>
      </c>
      <c r="R18" cm="1">
        <f t="array" ref="R18">_xlfn.PERCENTRANK.EXC(_xlfn._xlws.FILTER(P$4:P$24, ISNUMBER(P$4:P$24)),P18)*100</f>
        <v>31.8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-0.11214953</v>
      </c>
      <c r="E19" s="9">
        <f>HLOOKUP(B19,'Monthly Returns'!$A$1:$AC$134, 132, FALSE)</f>
        <v>9.9173553719008267E-2</v>
      </c>
      <c r="H19" s="9">
        <f>HLOOKUP(B19,'Yearly returns'!$B$1:$V$140, 133, FALSE)</f>
        <v>0.28947368421052633</v>
      </c>
      <c r="I19" s="9">
        <f>HLOOKUP(B19,'Yearly returns'!$B$1:$V$140, 138, FALSE)</f>
        <v>0.68600000000000005</v>
      </c>
      <c r="L19" s="47">
        <f t="shared" si="0"/>
        <v>90</v>
      </c>
      <c r="M19" s="47">
        <f t="shared" si="1"/>
        <v>50</v>
      </c>
      <c r="N19" s="47">
        <f t="shared" si="2"/>
        <v>50</v>
      </c>
      <c r="P19">
        <f>L19*Assumption!$E$53 + M19*Assumption!$F$53 + N19*Assumption!$G$53</f>
        <v>60</v>
      </c>
      <c r="R19" cm="1">
        <f t="array" ref="R19">_xlfn.PERCENTRANK.EXC(_xlfn._xlws.FILTER(P$4:P$24, ISNUMBER(P$4:P$24)),P19)*100</f>
        <v>68.100000000000009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-0.17176480000000002</v>
      </c>
      <c r="E20" s="9">
        <f>HLOOKUP(B20,'Monthly Returns'!$A$1:$AC$134, 132, FALSE)</f>
        <v>7.43801652892562E-2</v>
      </c>
      <c r="H20" s="9">
        <f>HLOOKUP(B20,'Yearly returns'!$B$1:$V$140, 133, FALSE)</f>
        <v>0.23966942148760331</v>
      </c>
      <c r="I20" s="9">
        <f>HLOOKUP(B20,'Yearly returns'!$B$1:$V$140, 138, FALSE)</f>
        <v>0.5</v>
      </c>
      <c r="L20" s="47">
        <f t="shared" si="0"/>
        <v>100</v>
      </c>
      <c r="M20" s="47">
        <f t="shared" si="1"/>
        <v>80</v>
      </c>
      <c r="N20" s="47">
        <f t="shared" si="2"/>
        <v>95</v>
      </c>
      <c r="P20">
        <f>L20*Assumption!$E$53 + M20*Assumption!$F$53 + N20*Assumption!$G$53</f>
        <v>92.5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-0.25933283000000001</v>
      </c>
      <c r="E21" s="9">
        <f>HLOOKUP(B21,'Monthly Returns'!$A$1:$AC$134, 132, FALSE)</f>
        <v>0.28925619834710742</v>
      </c>
      <c r="H21" s="9">
        <f>HLOOKUP(B21,'Yearly returns'!$B$1:$V$140, 133, FALSE)</f>
        <v>0.36363636363636365</v>
      </c>
      <c r="I21" s="9">
        <f>HLOOKUP(B21,'Yearly returns'!$B$1:$V$140, 138, FALSE)</f>
        <v>0.311</v>
      </c>
      <c r="L21" s="47">
        <f t="shared" si="0"/>
        <v>0</v>
      </c>
      <c r="M21" s="47">
        <f t="shared" si="1"/>
        <v>15.000000000000002</v>
      </c>
      <c r="N21" s="47">
        <f t="shared" si="2"/>
        <v>100</v>
      </c>
      <c r="P21">
        <f>L21*Assumption!$E$53 + M21*Assumption!$F$53 + N21*Assumption!$G$53</f>
        <v>53.75</v>
      </c>
      <c r="R21" cm="1">
        <f t="array" ref="R21">_xlfn.PERCENTRANK.EXC(_xlfn._xlws.FILTER(P$4:P$24, ISNUMBER(P$4:P$24)),P21)*100</f>
        <v>59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-0.24232365</v>
      </c>
      <c r="E22" s="9">
        <f>HLOOKUP(B22,'Monthly Returns'!$A$1:$AC$134, 132, FALSE)</f>
        <v>0.11570247933884298</v>
      </c>
      <c r="H22" s="9">
        <f>HLOOKUP(B22,'Yearly returns'!$B$1:$V$140, 133, FALSE)</f>
        <v>0.25438596491228072</v>
      </c>
      <c r="I22" s="9">
        <f>HLOOKUP(B22,'Yearly returns'!$B$1:$V$140, 138, FALSE)</f>
        <v>0.54700000000000004</v>
      </c>
      <c r="L22" s="47">
        <f t="shared" si="0"/>
        <v>80</v>
      </c>
      <c r="M22" s="47">
        <f t="shared" si="1"/>
        <v>65</v>
      </c>
      <c r="N22" s="47">
        <f t="shared" si="2"/>
        <v>80</v>
      </c>
      <c r="P22">
        <f>L22*Assumption!$E$53 + M22*Assumption!$F$53 + N22*Assumption!$G$53</f>
        <v>76.25</v>
      </c>
      <c r="R22" cm="1">
        <f t="array" ref="R22">_xlfn.PERCENTRANK.EXC(_xlfn._xlws.FILTER(P$4:P$24, ISNUMBER(P$4:P$24)),P22)*100</f>
        <v>86.3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-0.21813547</v>
      </c>
      <c r="E23" s="9">
        <f>HLOOKUP(B23,'Monthly Returns'!$A$1:$AC$134, 132, FALSE)</f>
        <v>0.21487603305785125</v>
      </c>
      <c r="H23" s="9">
        <f>HLOOKUP(B23,'Yearly returns'!$B$1:$V$140, 133, FALSE)</f>
        <v>0.34710743801652894</v>
      </c>
      <c r="I23" s="9">
        <f>HLOOKUP(B23,'Yearly returns'!$B$1:$V$140, 138, FALSE)</f>
        <v>0.59</v>
      </c>
      <c r="L23" s="47">
        <f t="shared" si="0"/>
        <v>30.000000000000004</v>
      </c>
      <c r="M23" s="47">
        <f t="shared" si="1"/>
        <v>19.999999999999996</v>
      </c>
      <c r="N23" s="47">
        <f t="shared" si="2"/>
        <v>65</v>
      </c>
      <c r="P23">
        <f>L23*Assumption!$E$53 + M23*Assumption!$F$53 + N23*Assumption!$G$53</f>
        <v>45</v>
      </c>
      <c r="R23" cm="1">
        <f t="array" ref="R23">_xlfn.PERCENTRANK.EXC(_xlfn._xlws.FILTER(P$4:P$24, ISNUMBER(P$4:P$24)),P23)*100</f>
        <v>45.4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-0.13211864000000001</v>
      </c>
      <c r="E24" s="9">
        <f>HLOOKUP(B24,'Monthly Returns'!$A$1:$AC$134, 132, FALSE)</f>
        <v>0.12962962962962962</v>
      </c>
      <c r="H24" s="9">
        <f>HLOOKUP(B24,'Yearly returns'!$B$1:$V$140, 133, FALSE)</f>
        <v>0.1134020618556701</v>
      </c>
      <c r="I24" s="9">
        <f>HLOOKUP(B24,'Yearly returns'!$B$1:$V$140, 138, FALSE)</f>
        <v>0.5</v>
      </c>
      <c r="L24" s="47">
        <f t="shared" si="0"/>
        <v>75</v>
      </c>
      <c r="M24" s="47">
        <f t="shared" si="1"/>
        <v>100</v>
      </c>
      <c r="N24" s="47">
        <f t="shared" si="2"/>
        <v>95</v>
      </c>
      <c r="P24">
        <f>L24*Assumption!$E$53 + M24*Assumption!$F$53 + N24*Assumption!$G$53</f>
        <v>91.25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0.99</v>
      </c>
      <c r="G5" s="7" cm="1">
        <f t="array" ref="G5">_xll.FDSZ(C5,"FG_PRICE(0)")</f>
        <v>33.020000000000003</v>
      </c>
      <c r="H5" s="7" cm="1">
        <f t="array" ref="H5">_xll.FDSZ(C5,"FG_PRICE_MAVG(0,,,,30)")</f>
        <v>25.810666999999999</v>
      </c>
      <c r="I5" s="7" cm="1">
        <f t="array" ref="I5">_xll.FDSZ(C5,"FG_PRICE_MAVG(0,,,,60)")</f>
        <v>25.522366999999999</v>
      </c>
      <c r="J5" s="7" cm="1">
        <f t="array" ref="J5">_xll.FDSZ(C5,"FG_PRICE_MAVG(0,,,,200)")</f>
        <v>25.708545999999998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281.83789999999999</v>
      </c>
      <c r="T5" s="7" cm="1">
        <f t="array" ref="T5">_xll.FDSZ($R5,"FG_PRICE(0)")</f>
        <v>281.83789999999999</v>
      </c>
      <c r="U5" s="7" cm="1">
        <f t="array" ref="U5">_xll.FDSZ($R5,"FG_PRICE(0)")</f>
        <v>281.83789999999999</v>
      </c>
      <c r="V5" s="7" cm="1">
        <f t="array" ref="V5">_xll.FDSZ($R5,"FG_PRICE(0)")</f>
        <v>281.83789999999999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0.59799999999999998</v>
      </c>
      <c r="G6" s="152" cm="1">
        <f t="array" ref="G6">_xll.FDSZ(C6,"FG_PRICE(0)")</f>
        <v>26.26</v>
      </c>
      <c r="H6" s="152" cm="1">
        <f t="array" ref="H6">_xll.FDSZ(C6,"FG_PRICE_MAVG(0,,,,30)")</f>
        <v>26.216166999999999</v>
      </c>
      <c r="I6" s="152" cm="1">
        <f t="array" ref="I6">_xll.FDSZ(C6,"FG_PRICE_MAVG(0,,,,60)")</f>
        <v>26.114750000000001</v>
      </c>
      <c r="J6" s="152" cm="1">
        <f t="array" ref="J6">_xll.FDSZ(C6,"FG_PRICE_MAVG(0,,,,200)")</f>
        <v>26.529174999999999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865</v>
      </c>
      <c r="S6" s="7" cm="1">
        <f t="array" ref="S6">_xll.FDSZ($R6,"FG_PRICE(0)")</f>
        <v>203.3391</v>
      </c>
      <c r="T6" s="7" cm="1">
        <f t="array" ref="T6">_xll.FDSZ($R6,"FG_PRICE(0)")</f>
        <v>203.3391</v>
      </c>
      <c r="U6" s="7" cm="1">
        <f t="array" ref="U6">_xll.FDSZ($R6,"FG_PRICE(0)")</f>
        <v>203.3391</v>
      </c>
      <c r="V6" s="7" cm="1">
        <f t="array" ref="V6">_xll.FDSZ($R6,"FG_PRICE(0)")</f>
        <v>203.3391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0.65500000000000003</v>
      </c>
      <c r="G7" s="152" cm="1">
        <f t="array" ref="G7">_xll.FDSZ(C7,"FG_PRICE(0)")</f>
        <v>22.06</v>
      </c>
      <c r="H7" s="152" cm="1">
        <f t="array" ref="H7">_xll.FDSZ(C7,"FG_PRICE_MAVG(0,,,,30)")</f>
        <v>22.376000000000001</v>
      </c>
      <c r="I7" s="152" cm="1">
        <f t="array" ref="I7">_xll.FDSZ(C7,"FG_PRICE_MAVG(0,,,,60)")</f>
        <v>21.421333000000001</v>
      </c>
      <c r="J7" s="152" cm="1">
        <f t="array" ref="J7">_xll.FDSZ(C7,"FG_PRICE_MAVG(0,,,,200)")</f>
        <v>21.372900000000001</v>
      </c>
      <c r="L7">
        <f t="shared" si="1"/>
        <v>0</v>
      </c>
      <c r="M7">
        <f t="shared" si="2"/>
        <v>1</v>
      </c>
      <c r="N7">
        <f t="shared" si="3"/>
        <v>1</v>
      </c>
      <c r="P7">
        <f t="shared" si="4"/>
        <v>2</v>
      </c>
      <c r="R7" t="s">
        <v>866</v>
      </c>
      <c r="S7" s="7" cm="1">
        <f t="array" ref="S7">_xll.FDSZ($R7,"FG_PRICE(0)")</f>
        <v>1185.1835000000001</v>
      </c>
      <c r="T7" s="7" cm="1">
        <f t="array" ref="T7">_xll.FDSZ($R7,"FG_PRICE(0)")</f>
        <v>1185.1835000000001</v>
      </c>
      <c r="U7" s="7" cm="1">
        <f t="array" ref="U7">_xll.FDSZ($R7,"FG_PRICE(0)")</f>
        <v>1185.1835000000001</v>
      </c>
      <c r="V7" s="7" cm="1">
        <f t="array" ref="V7">_xll.FDSZ($R7,"FG_PRICE(0)")</f>
        <v>1185.1835000000001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0.92600000000000005</v>
      </c>
      <c r="G8" s="152" cm="1">
        <f t="array" ref="G8">_xll.FDSZ(C8,"FG_PRICE(0)")</f>
        <v>29.27</v>
      </c>
      <c r="H8" s="152" cm="1">
        <f t="array" ref="H8">_xll.FDSZ(C8,"FG_PRICE_MAVG(0,,,,30)")</f>
        <v>28.447834</v>
      </c>
      <c r="I8" s="152" cm="1">
        <f t="array" ref="I8">_xll.FDSZ(C8,"FG_PRICE_MAVG(0,,,,60)")</f>
        <v>27.021584000000001</v>
      </c>
      <c r="J8" s="152" cm="1">
        <f t="array" ref="J8">_xll.FDSZ(C8,"FG_PRICE_MAVG(0,,,,200)")</f>
        <v>26.341353999999999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368.69146999999998</v>
      </c>
      <c r="T8" s="7" cm="1">
        <f t="array" ref="T8">_xll.FDSZ($R8,"FG_PRICE(0)")</f>
        <v>368.69146999999998</v>
      </c>
      <c r="U8" s="7" cm="1">
        <f t="array" ref="U8">_xll.FDSZ($R8,"FG_PRICE(0)")</f>
        <v>368.69146999999998</v>
      </c>
      <c r="V8" s="7" cm="1">
        <f t="array" ref="V8">_xll.FDSZ($R8,"FG_PRICE(0)")</f>
        <v>368.69146999999998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0.21299999999999999</v>
      </c>
      <c r="G9" s="152" cm="1">
        <f t="array" ref="G9">_xll.FDSZ(C9,"FG_PRICE(0)")</f>
        <v>23.29</v>
      </c>
      <c r="H9" s="152" cm="1">
        <f t="array" ref="H9">_xll.FDSZ(C9,"FG_PRICE_MAVG(0,,,,30)")</f>
        <v>24.183</v>
      </c>
      <c r="I9" s="152" cm="1">
        <f t="array" ref="I9">_xll.FDSZ(C9,"FG_PRICE_MAVG(0,,,,60)")</f>
        <v>24.030332999999999</v>
      </c>
      <c r="J9" s="152" cm="1">
        <f t="array" ref="J9">_xll.FDSZ(C9,"FG_PRICE_MAVG(0,,,,200)")</f>
        <v>23.614474999999999</v>
      </c>
      <c r="L9">
        <f t="shared" si="1"/>
        <v>0</v>
      </c>
      <c r="M9">
        <f t="shared" si="2"/>
        <v>0</v>
      </c>
      <c r="N9">
        <f t="shared" si="3"/>
        <v>0</v>
      </c>
      <c r="P9">
        <f t="shared" si="4"/>
        <v>0</v>
      </c>
      <c r="R9" t="s">
        <v>868</v>
      </c>
      <c r="S9" s="7" cm="1">
        <f t="array" ref="S9">_xll.FDSZ($R9,"FG_PRICE(0)")</f>
        <v>201.57258999999999</v>
      </c>
      <c r="T9" s="7" cm="1">
        <f t="array" ref="T9">_xll.FDSZ($R9,"FG_PRICE(0)")</f>
        <v>201.57258999999999</v>
      </c>
      <c r="U9" s="7" cm="1">
        <f t="array" ref="U9">_xll.FDSZ($R9,"FG_PRICE(0)")</f>
        <v>201.57258999999999</v>
      </c>
      <c r="V9" s="7" cm="1">
        <f t="array" ref="V9">_xll.FDSZ($R9,"FG_PRICE(0)")</f>
        <v>201.57258999999999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0.89300000000000002</v>
      </c>
      <c r="G10" s="152" cm="1">
        <f t="array" ref="G10">_xll.FDSZ(C10,"FG_PRICE(0)")</f>
        <v>43.087000000000003</v>
      </c>
      <c r="H10" s="152" cm="1">
        <f t="array" ref="H10">_xll.FDSZ(C10,"FG_PRICE_MAVG(0,,,,30)")</f>
        <v>40.969073999999999</v>
      </c>
      <c r="I10" s="152" cm="1">
        <f t="array" ref="I10">_xll.FDSZ(C10,"FG_PRICE_MAVG(0,,,,60)")</f>
        <v>40.701537999999999</v>
      </c>
      <c r="J10" s="152" cm="1">
        <f t="array" ref="J10">_xll.FDSZ(C10,"FG_PRICE_MAVG(0,,,,200)")</f>
        <v>38.972897000000003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833.55650000000003</v>
      </c>
      <c r="T10" s="7" cm="1">
        <f t="array" ref="T10">_xll.FDSZ($R10,"FG_PRICE(0)")</f>
        <v>833.55650000000003</v>
      </c>
      <c r="U10" s="7" cm="1">
        <f t="array" ref="U10">_xll.FDSZ($R10,"FG_PRICE(0)")</f>
        <v>833.55650000000003</v>
      </c>
      <c r="V10" s="7" cm="1">
        <f t="array" ref="V10">_xll.FDSZ($R10,"FG_PRICE(0)")</f>
        <v>833.55650000000003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0.77800000000000002</v>
      </c>
      <c r="G11" s="152" cm="1">
        <f t="array" ref="G11">_xll.FDSZ(C11,"FG_PRICE(0)")</f>
        <v>26.24</v>
      </c>
      <c r="H11" s="152" cm="1">
        <f t="array" ref="H11">_xll.FDSZ(C11,"FG_PRICE_MAVG(0,,,,30)")</f>
        <v>26.097000000000001</v>
      </c>
      <c r="I11" s="152" cm="1">
        <f t="array" ref="I11">_xll.FDSZ(C11,"FG_PRICE_MAVG(0,,,,60)")</f>
        <v>24.886666999999999</v>
      </c>
      <c r="J11" s="152" cm="1">
        <f t="array" ref="J11">_xll.FDSZ(C11,"FG_PRICE_MAVG(0,,,,200)")</f>
        <v>22.866599999999998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277.77103</v>
      </c>
      <c r="T11" s="7" cm="1">
        <f t="array" ref="T11">_xll.FDSZ($R11,"FG_PRICE(0)")</f>
        <v>277.77103</v>
      </c>
      <c r="U11" s="7" cm="1">
        <f t="array" ref="U11">_xll.FDSZ($R11,"FG_PRICE(0)")</f>
        <v>277.77103</v>
      </c>
      <c r="V11" s="7" cm="1">
        <f t="array" ref="V11">_xll.FDSZ($R11,"FG_PRICE(0)")</f>
        <v>277.77103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0.70399999999999996</v>
      </c>
      <c r="G12" s="152" cm="1">
        <f t="array" ref="G12">_xll.FDSZ(C12,"FG_PRICE(0)")</f>
        <v>53.65</v>
      </c>
      <c r="H12" s="152" cm="1">
        <f t="array" ref="H12">_xll.FDSZ(C12,"FG_PRICE_MAVG(0,,,,30)")</f>
        <v>53.160666999999997</v>
      </c>
      <c r="I12" s="152" cm="1">
        <f t="array" ref="I12">_xll.FDSZ(C12,"FG_PRICE_MAVG(0,,,,60)")</f>
        <v>52.954999999999998</v>
      </c>
      <c r="J12" s="152" cm="1">
        <f t="array" ref="J12">_xll.FDSZ(C12,"FG_PRICE_MAVG(0,,,,200)")</f>
        <v>49.771500000000003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380.21517999999998</v>
      </c>
      <c r="T12" s="7" cm="1">
        <f t="array" ref="T12">_xll.FDSZ($R12,"FG_PRICE(0)")</f>
        <v>380.21517999999998</v>
      </c>
      <c r="U12" s="7" cm="1">
        <f t="array" ref="U12">_xll.FDSZ($R12,"FG_PRICE(0)")</f>
        <v>380.21517999999998</v>
      </c>
      <c r="V12" s="7" cm="1">
        <f t="array" ref="V12">_xll.FDSZ($R12,"FG_PRICE(0)")</f>
        <v>380.21517999999998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0.70399999999999996</v>
      </c>
      <c r="G13" s="152" cm="1">
        <f t="array" ref="G13">_xll.FDSZ(C13,"FG_PRICE(0)")</f>
        <v>53.95</v>
      </c>
      <c r="H13" s="152" cm="1">
        <f t="array" ref="H13">_xll.FDSZ(C13,"FG_PRICE_MAVG(0,,,,30)")</f>
        <v>53.593665999999999</v>
      </c>
      <c r="I13" s="152" cm="1">
        <f t="array" ref="I13">_xll.FDSZ(C13,"FG_PRICE_MAVG(0,,,,60)")</f>
        <v>55.222499999999997</v>
      </c>
      <c r="J13" s="152" cm="1">
        <f t="array" ref="J13">_xll.FDSZ(C13,"FG_PRICE_MAVG(0,,,,200)")</f>
        <v>62.171399999999998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424.96163999999999</v>
      </c>
      <c r="T13" s="7" cm="1">
        <f t="array" ref="T13">_xll.FDSZ($R13,"FG_PRICE(0)")</f>
        <v>424.96163999999999</v>
      </c>
      <c r="U13" s="7" cm="1">
        <f t="array" ref="U13">_xll.FDSZ($R13,"FG_PRICE(0)")</f>
        <v>424.96163999999999</v>
      </c>
      <c r="V13" s="7" cm="1">
        <f t="array" ref="V13">_xll.FDSZ($R13,"FG_PRICE(0)")</f>
        <v>424.96163999999999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0.45900000000000002</v>
      </c>
      <c r="G14" s="152" cm="1">
        <f t="array" ref="G14">_xll.FDSZ(C14,"FG_PRICE(0)")</f>
        <v>62.7</v>
      </c>
      <c r="H14" s="152" cm="1">
        <f t="array" ref="H14">_xll.FDSZ(C14,"FG_PRICE_MAVG(0,,,,30)")</f>
        <v>63.918334999999999</v>
      </c>
      <c r="I14" s="152" cm="1">
        <f t="array" ref="I14">_xll.FDSZ(C14,"FG_PRICE_MAVG(0,,,,60)")</f>
        <v>64.344830000000002</v>
      </c>
      <c r="J14" s="152" cm="1">
        <f t="array" ref="J14">_xll.FDSZ(C14,"FG_PRICE_MAVG(0,,,,200)")</f>
        <v>64.224549999999994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453.48829999999998</v>
      </c>
      <c r="T14" s="7" cm="1">
        <f t="array" ref="T14">_xll.FDSZ($R14,"FG_PRICE(0)")</f>
        <v>453.48829999999998</v>
      </c>
      <c r="U14" s="7" cm="1">
        <f t="array" ref="U14">_xll.FDSZ($R14,"FG_PRICE(0)")</f>
        <v>453.48829999999998</v>
      </c>
      <c r="V14" s="7" cm="1">
        <f t="array" ref="V14">_xll.FDSZ($R14,"FG_PRICE(0)")</f>
        <v>453.48829999999998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0.47499999999999998</v>
      </c>
      <c r="G15" s="152" cm="1">
        <f t="array" ref="G15">_xll.FDSZ(C15,"FG_PRICE(0)")</f>
        <v>29.22</v>
      </c>
      <c r="H15" s="152" cm="1">
        <f t="array" ref="H15">_xll.FDSZ(C15,"FG_PRICE_MAVG(0,,,,30)")</f>
        <v>29.728000000000002</v>
      </c>
      <c r="I15" s="152" cm="1">
        <f t="array" ref="I15">_xll.FDSZ(C15,"FG_PRICE_MAVG(0,,,,60)")</f>
        <v>29.191334000000001</v>
      </c>
      <c r="J15" s="152" cm="1">
        <f t="array" ref="J15">_xll.FDSZ(C15,"FG_PRICE_MAVG(0,,,,200)")</f>
        <v>30.960750000000001</v>
      </c>
      <c r="L15">
        <f t="shared" si="1"/>
        <v>0</v>
      </c>
      <c r="M15">
        <f t="shared" si="2"/>
        <v>1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195.50290000000001</v>
      </c>
      <c r="T15" s="7" cm="1">
        <f t="array" ref="T15">_xll.FDSZ($R15,"FG_PRICE(0)")</f>
        <v>195.50290000000001</v>
      </c>
      <c r="U15" s="7" cm="1">
        <f t="array" ref="U15">_xll.FDSZ($R15,"FG_PRICE(0)")</f>
        <v>195.50290000000001</v>
      </c>
      <c r="V15" s="7" cm="1">
        <f t="array" ref="V15">_xll.FDSZ($R15,"FG_PRICE(0)")</f>
        <v>195.50290000000001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0.91800000000000004</v>
      </c>
      <c r="G16" s="152" cm="1">
        <f t="array" ref="G16">_xll.FDSZ(C16,"FG_PRICE(0)")</f>
        <v>49.76</v>
      </c>
      <c r="H16" s="152" cm="1">
        <f t="array" ref="H16">_xll.FDSZ(C16,"FG_PRICE_MAVG(0,,,,30)")</f>
        <v>47.833331999999999</v>
      </c>
      <c r="I16" s="152" cm="1">
        <f t="array" ref="I16">_xll.FDSZ(C16,"FG_PRICE_MAVG(0,,,,60)")</f>
        <v>46.167000000000002</v>
      </c>
      <c r="J16" s="152" cm="1">
        <f t="array" ref="J16">_xll.FDSZ(C16,"FG_PRICE_MAVG(0,,,,200)")</f>
        <v>42.009149999999998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383.33008000000001</v>
      </c>
      <c r="T16" s="7" cm="1">
        <f t="array" ref="T16">_xll.FDSZ($R16,"FG_PRICE(0)")</f>
        <v>383.33008000000001</v>
      </c>
      <c r="U16" s="7" cm="1">
        <f t="array" ref="U16">_xll.FDSZ($R16,"FG_PRICE(0)")</f>
        <v>383.33008000000001</v>
      </c>
      <c r="V16" s="7" cm="1">
        <f t="array" ref="V16">_xll.FDSZ($R16,"FG_PRICE(0)")</f>
        <v>383.33008000000001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0.40100000000000002</v>
      </c>
      <c r="G17" s="152" cm="1">
        <f t="array" ref="G17">_xll.FDSZ(C17,"FG_PRICE(0)")</f>
        <v>41.688800000000001</v>
      </c>
      <c r="H17" s="152" cm="1">
        <f t="array" ref="H17">_xll.FDSZ(C17,"FG_PRICE_MAVG(0,,,,30)")</f>
        <v>42.364179999999998</v>
      </c>
      <c r="I17" s="152" cm="1">
        <f t="array" ref="I17">_xll.FDSZ(C17,"FG_PRICE_MAVG(0,,,,60)")</f>
        <v>42.093674</v>
      </c>
      <c r="J17" s="152" cm="1">
        <f t="array" ref="J17">_xll.FDSZ(C17,"FG_PRICE_MAVG(0,,,,200)")</f>
        <v>40.656149999999997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9.6638660000000005</v>
      </c>
      <c r="T17" s="7" cm="1">
        <f t="array" ref="T17">_xll.FDSZ($R17,"FG_PRICE(0)")</f>
        <v>9.6638660000000005</v>
      </c>
      <c r="U17" s="7" cm="1">
        <f t="array" ref="U17">_xll.FDSZ($R17,"FG_PRICE(0)")</f>
        <v>9.6638660000000005</v>
      </c>
      <c r="V17" s="7" cm="1">
        <f t="array" ref="V17">_xll.FDSZ($R17,"FG_PRICE(0)")</f>
        <v>9.6638660000000005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0.47499999999999998</v>
      </c>
      <c r="G18" s="152" cm="1">
        <f t="array" ref="G18">_xll.FDSZ(C18,"FG_PRICE(0)")</f>
        <v>57.33</v>
      </c>
      <c r="H18" s="152" cm="1">
        <f t="array" ref="H18">_xll.FDSZ(C18,"FG_PRICE_MAVG(0,,,,30)")</f>
        <v>57.787833999999997</v>
      </c>
      <c r="I18" s="152" cm="1">
        <f t="array" ref="I18">_xll.FDSZ(C18,"FG_PRICE_MAVG(0,,,,60)")</f>
        <v>57.044918000000003</v>
      </c>
      <c r="J18" s="152" cm="1">
        <f t="array" ref="J18">_xll.FDSZ(C18,"FG_PRICE_MAVG(0,,,,200)")</f>
        <v>53.339550000000003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877</v>
      </c>
      <c r="S18" s="7" cm="1">
        <f t="array" ref="S18">_xll.FDSZ($R18,"FG_PRICE(0)")</f>
        <v>1479.6033</v>
      </c>
      <c r="T18" s="7" cm="1">
        <f t="array" ref="T18">_xll.FDSZ($R18,"FG_PRICE(0)")</f>
        <v>1479.6033</v>
      </c>
      <c r="U18" s="7" cm="1">
        <f t="array" ref="U18">_xll.FDSZ($R18,"FG_PRICE(0)")</f>
        <v>1479.6033</v>
      </c>
      <c r="V18" s="7" cm="1">
        <f t="array" ref="V18">_xll.FDSZ($R18,"FG_PRICE(0)")</f>
        <v>1479.6033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0.99099999999999999</v>
      </c>
      <c r="G19" s="152" cm="1">
        <f t="array" ref="G19">_xll.FDSZ(C19,"FG_PRICE(0)")</f>
        <v>54.99</v>
      </c>
      <c r="H19" s="152" cm="1">
        <f t="array" ref="H19">_xll.FDSZ(C19,"FG_PRICE_MAVG(0,,,,30)")</f>
        <v>44.085000000000001</v>
      </c>
      <c r="I19" s="152" cm="1">
        <f t="array" ref="I19">_xll.FDSZ(C19,"FG_PRICE_MAVG(0,,,,60)")</f>
        <v>42.979500000000002</v>
      </c>
      <c r="J19" s="152" cm="1">
        <f t="array" ref="J19">_xll.FDSZ(C19,"FG_PRICE_MAVG(0,,,,200)")</f>
        <v>41.547400000000003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281.83789999999999</v>
      </c>
      <c r="T19" s="7" cm="1">
        <f t="array" ref="T19">_xll.FDSZ($R19,"FG_PRICE(0)")</f>
        <v>281.83789999999999</v>
      </c>
      <c r="U19" s="7" cm="1">
        <f t="array" ref="U19">_xll.FDSZ($R19,"FG_PRICE(0)")</f>
        <v>281.83789999999999</v>
      </c>
      <c r="V19" s="7" cm="1">
        <f t="array" ref="V19">_xll.FDSZ($R19,"FG_PRICE(0)")</f>
        <v>281.83789999999999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0.60599999999999998</v>
      </c>
      <c r="G20" s="152" cm="1">
        <f t="array" ref="G20">_xll.FDSZ(C20,"FG_PRICE(0)")</f>
        <v>18.079999999999998</v>
      </c>
      <c r="H20" s="152" cm="1">
        <f t="array" ref="H20">_xll.FDSZ(C20,"FG_PRICE_MAVG(0,,,,30)")</f>
        <v>17.975999999999999</v>
      </c>
      <c r="I20" s="152" cm="1">
        <f t="array" ref="I20">_xll.FDSZ(C20,"FG_PRICE_MAVG(0,,,,60)")</f>
        <v>17.626698000000001</v>
      </c>
      <c r="J20" s="152" cm="1">
        <f t="array" ref="J20">_xll.FDSZ(C20,"FG_PRICE_MAVG(0,,,,200)")</f>
        <v>17.479965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107.74335000000001</v>
      </c>
      <c r="T20" s="7" cm="1">
        <f t="array" ref="T20">_xll.FDSZ($R20,"FG_PRICE(0)")</f>
        <v>107.74335000000001</v>
      </c>
      <c r="U20" s="7" cm="1">
        <f t="array" ref="U20">_xll.FDSZ($R20,"FG_PRICE(0)")</f>
        <v>107.74335000000001</v>
      </c>
      <c r="V20" s="7" cm="1">
        <f t="array" ref="V20">_xll.FDSZ($R20,"FG_PRICE(0)")</f>
        <v>107.74335000000001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0.93400000000000005</v>
      </c>
      <c r="G21" s="152" cm="1">
        <f t="array" ref="G21">_xll.FDSZ(C21,"FG_PRICE(0)")</f>
        <v>1442.73</v>
      </c>
      <c r="H21" s="152" cm="1">
        <f t="array" ref="H21">_xll.FDSZ(C21,"FG_PRICE_MAVG(0,,,,30)")</f>
        <v>1416.7063000000001</v>
      </c>
      <c r="I21" s="152" cm="1">
        <f t="array" ref="I21">_xll.FDSZ(C21,"FG_PRICE_MAVG(0,,,,60)")</f>
        <v>1363.7609</v>
      </c>
      <c r="J21" s="152" cm="1">
        <f t="array" ref="J21">_xll.FDSZ(C21,"FG_PRICE_MAVG(0,,,,200)")</f>
        <v>1367.9176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1442.73</v>
      </c>
      <c r="T21" s="7" cm="1">
        <f t="array" ref="T21">_xll.FDSZ($R21,"FG_PRICE(0)")</f>
        <v>1442.73</v>
      </c>
      <c r="U21" s="7" cm="1">
        <f t="array" ref="U21">_xll.FDSZ($R21,"FG_PRICE(0)")</f>
        <v>1442.73</v>
      </c>
      <c r="V21" s="7" cm="1">
        <f t="array" ref="V21">_xll.FDSZ($R21,"FG_PRICE(0)")</f>
        <v>1442.73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0.122</v>
      </c>
      <c r="G22" s="152" cm="1">
        <f t="array" ref="G22">_xll.FDSZ(C22,"FG_PRICE(0)")</f>
        <v>33.700000000000003</v>
      </c>
      <c r="H22" s="152" cm="1">
        <f t="array" ref="H22">_xll.FDSZ(C22,"FG_PRICE_MAVG(0,,,,30)")</f>
        <v>36.636665000000001</v>
      </c>
      <c r="I22" s="152" cm="1">
        <f t="array" ref="I22">_xll.FDSZ(C22,"FG_PRICE_MAVG(0,,,,60)")</f>
        <v>38.730834999999999</v>
      </c>
      <c r="J22" s="152" cm="1">
        <f t="array" ref="J22">_xll.FDSZ(C22,"FG_PRICE_MAVG(0,,,,200)")</f>
        <v>38.261974000000002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207.15950000000001</v>
      </c>
      <c r="T22" s="7" cm="1">
        <f t="array" ref="T22">_xll.FDSZ($R22,"FG_PRICE(0)")</f>
        <v>207.15950000000001</v>
      </c>
      <c r="U22" s="7" cm="1">
        <f t="array" ref="U22">_xll.FDSZ($R22,"FG_PRICE(0)")</f>
        <v>207.15950000000001</v>
      </c>
      <c r="V22" s="7" cm="1">
        <f t="array" ref="V22">_xll.FDSZ($R22,"FG_PRICE(0)")</f>
        <v>207.15950000000001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0.22900000000000001</v>
      </c>
      <c r="G23" s="152" cm="1">
        <f t="array" ref="G23">_xll.FDSZ(C23,"FG_PRICE(0)")</f>
        <v>14.63</v>
      </c>
      <c r="H23" s="152" cm="1">
        <f t="array" ref="H23">_xll.FDSZ(C23,"FG_PRICE_MAVG(0,,,,30)")</f>
        <v>15.096666000000001</v>
      </c>
      <c r="I23" s="152" cm="1">
        <f t="array" ref="I23">_xll.FDSZ(C23,"FG_PRICE_MAVG(0,,,,60)")</f>
        <v>14.743126999999999</v>
      </c>
      <c r="J23" s="152" cm="1">
        <f t="array" ref="J23">_xll.FDSZ(C23,"FG_PRICE_MAVG(0,,,,200)")</f>
        <v>14.552324</v>
      </c>
      <c r="L23">
        <f t="shared" si="1"/>
        <v>0</v>
      </c>
      <c r="M23">
        <f t="shared" si="2"/>
        <v>0</v>
      </c>
      <c r="N23">
        <f t="shared" si="3"/>
        <v>1</v>
      </c>
      <c r="P23">
        <f t="shared" si="4"/>
        <v>1</v>
      </c>
      <c r="R23" t="s">
        <v>880</v>
      </c>
      <c r="S23" s="7" cm="1">
        <f t="array" ref="S23">_xll.FDSZ($R23,"FG_PRICE(0)")</f>
        <v>145.17160000000001</v>
      </c>
      <c r="T23" s="7" cm="1">
        <f t="array" ref="T23">_xll.FDSZ($R23,"FG_PRICE(0)")</f>
        <v>145.17160000000001</v>
      </c>
      <c r="U23" s="7" cm="1">
        <f t="array" ref="U23">_xll.FDSZ($R23,"FG_PRICE(0)")</f>
        <v>145.17160000000001</v>
      </c>
      <c r="V23" s="7" cm="1">
        <f t="array" ref="V23">_xll.FDSZ($R23,"FG_PRICE(0)")</f>
        <v>145.17160000000001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0.53200000000000003</v>
      </c>
      <c r="G24" s="152" cm="1">
        <f t="array" ref="G24">_xll.FDSZ(C24,"FG_PRICE(0)")</f>
        <v>12.52</v>
      </c>
      <c r="H24" s="152" cm="1">
        <f t="array" ref="H24">_xll.FDSZ(C24,"FG_PRICE_MAVG(0,,,,30)")</f>
        <v>12.556334</v>
      </c>
      <c r="I24" s="152" cm="1">
        <f t="array" ref="I24">_xll.FDSZ(C24,"FG_PRICE_MAVG(0,,,,60)")</f>
        <v>12.287416</v>
      </c>
      <c r="J24" s="152" cm="1">
        <f t="array" ref="J24">_xll.FDSZ(C24,"FG_PRICE_MAVG(0,,,,200)")</f>
        <v>12.712325</v>
      </c>
      <c r="L24">
        <f t="shared" si="1"/>
        <v>0</v>
      </c>
      <c r="M24">
        <f t="shared" si="2"/>
        <v>1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365.82097655000001</v>
      </c>
      <c r="T24" s="7" cm="1">
        <f t="array" ref="T24">_xll.FDSZ($R24,"FG_PRICE(0)")</f>
        <v>365.82097655000001</v>
      </c>
      <c r="U24" s="7" cm="1">
        <f t="array" ref="U24">_xll.FDSZ($R24,"FG_PRICE(0)")</f>
        <v>365.82097655000001</v>
      </c>
      <c r="V24" s="7" cm="1">
        <f t="array" ref="V24">_xll.FDSZ($R24,"FG_PRICE(0)")</f>
        <v>365.82097655000001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0.26600000000000001</v>
      </c>
      <c r="G25" s="152" cm="1">
        <f t="array" ref="G25">_xll.FDSZ(C25,"FG_PRICE(0)")</f>
        <v>41.37</v>
      </c>
      <c r="H25" s="152" cm="1">
        <f t="array" ref="H25">_xll.FDSZ(C25,"FG_PRICE_MAVG(0,,,,30)")</f>
        <v>42.167667000000002</v>
      </c>
      <c r="I25" s="152" cm="1">
        <f t="array" ref="I25">_xll.FDSZ(C25,"FG_PRICE_MAVG(0,,,,60)")</f>
        <v>41.802500000000002</v>
      </c>
      <c r="J25" s="152" cm="1">
        <f t="array" ref="J25">_xll.FDSZ(C25,"FG_PRICE_MAVG(0,,,,200)")</f>
        <v>42.469250000000002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47.671387000000003</v>
      </c>
      <c r="T25" s="7" cm="1">
        <f t="array" ref="T25">_xll.FDSZ($R25,"FG_PRICE(0)")</f>
        <v>47.671387000000003</v>
      </c>
      <c r="U25" s="7" cm="1">
        <f t="array" ref="U25">_xll.FDSZ($R25,"FG_PRICE(0)")</f>
        <v>47.671387000000003</v>
      </c>
      <c r="V25" s="7" cm="1">
        <f t="array" ref="V25">_xll.FDSZ($R25,"FG_PRICE(0)")</f>
        <v>47.671387000000003</v>
      </c>
    </row>
    <row r="27" spans="1:22" x14ac:dyDescent="0.35">
      <c r="K27" s="119" t="s">
        <v>908</v>
      </c>
      <c r="L27" s="119">
        <f>SUM(L5:L25)</f>
        <v>11</v>
      </c>
      <c r="M27" s="119">
        <f>SUM(M5:M25)</f>
        <v>14</v>
      </c>
      <c r="N27" s="119">
        <f>SUM(N5:N25)</f>
        <v>13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0.52380952380952384</v>
      </c>
      <c r="M30" s="178">
        <f t="shared" ref="M30:N30" si="5">M27/M28</f>
        <v>0.66666666666666663</v>
      </c>
      <c r="N30" s="178">
        <f t="shared" si="5"/>
        <v>0.61904761904761907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108.31</v>
      </c>
      <c r="D3" cm="1">
        <f t="array" ref="D3">_xll.FDS($A3,"FG_PRICE_MAVG(0,,,,30)")</f>
        <v>95.558334000000002</v>
      </c>
      <c r="E3" s="47" cm="1">
        <f t="array" ref="E3">_xll.FDS($A3,"FG_PRICE_CHANGE(0,-1AM)")</f>
        <v>7.71755345599205</v>
      </c>
      <c r="F3" s="47" cm="1">
        <f t="array" ref="F3">_xll.FDS($A3,"FG_PRICE_CHANGE(0,-3AM)")</f>
        <v>-4.2013090394480797</v>
      </c>
      <c r="G3" s="47" cm="1">
        <f t="array" ref="G3">_xll.FDS($A3,"FG_PRICE_CHANGE(0,-6AM)")</f>
        <v>7.8677422567473299</v>
      </c>
      <c r="H3" s="47" cm="1">
        <f t="array" ref="H3">_xll.FDS($A3,"FG_PRICE_CHANGE(0,-1AY)")</f>
        <v>-8.5528537656197194</v>
      </c>
      <c r="I3" s="47" cm="1">
        <f t="array" ref="I3">_xll.FDS($A3,"FG_PRICE(0)/MAX(FG_PRICE(0,-1AY))")</f>
        <v>0.75131798002219796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4.5019999999999998</v>
      </c>
      <c r="D4" cm="1">
        <f t="array" ref="D4">_xll.FDS($A4,"FG_PRICE_MAVG(0,,,,30)")</f>
        <v>4.2501499999999997</v>
      </c>
      <c r="E4" s="47" cm="1">
        <f t="array" ref="E4">_xll.FDS($A4,"FG_PRICE_CHANGE(0,-1AM)")</f>
        <v>11.656746031746</v>
      </c>
      <c r="F4" s="47" cm="1">
        <f t="array" ref="F4">_xll.FDS($A4,"FG_PRICE_CHANGE(0,-3AM)")</f>
        <v>-0.858841664831544</v>
      </c>
      <c r="G4" s="47" cm="1">
        <f t="array" ref="G4">_xll.FDS($A4,"FG_PRICE_CHANGE(0,-6AM)")</f>
        <v>7.3694252325304097</v>
      </c>
      <c r="H4" s="47" cm="1">
        <f t="array" ref="H4">_xll.FDS($A4,"FG_PRICE_CHANGE(0,-1AY)")</f>
        <v>24.5194302309501</v>
      </c>
      <c r="I4" s="47" cm="1">
        <f t="array" ref="I4">_xll.FDS($A4,"FG_PRICE(0)/MAX(FG_PRICE(0,-1AY))")</f>
        <v>0.87946864621996501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1</v>
      </c>
      <c r="T4">
        <f t="shared" ref="T4:T5" si="0">S4</f>
        <v>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-11.1088104358629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1</v>
      </c>
      <c r="T5">
        <f t="shared" si="0"/>
        <v>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6.0350000000000001</v>
      </c>
      <c r="D6" cm="1">
        <f t="array" ref="D6">_xll.FDS($A6,"FG_PRICE_MAVG(0,,,,30)")</f>
        <v>5.6050000000000004</v>
      </c>
      <c r="E6" s="47" cm="1">
        <f t="array" ref="E6">_xll.FDS($A6,"FG_PRICE_CHANGE(0,-1AM)")</f>
        <v>9.3297101449275406</v>
      </c>
      <c r="F6" s="47" cm="1">
        <f t="array" ref="F6">_xll.FDS($A6,"FG_PRICE_CHANGE(0,-3AM)")</f>
        <v>8.8367899008115405</v>
      </c>
      <c r="G6" s="47" cm="1">
        <f t="array" ref="G6">_xll.FDS($A6,"FG_PRICE_CHANGE(0,-6AM)")</f>
        <v>8.5431654676259008</v>
      </c>
      <c r="H6" s="47" cm="1">
        <f t="array" ref="H6">_xll.FDS($A6,"FG_PRICE_CHANGE(0,-1AY)")</f>
        <v>6.1565523306948302</v>
      </c>
      <c r="I6" s="47" cm="1">
        <f t="array" ref="I6">_xll.FDS($A6,"FG_PRICE(0)/MAX(FG_PRICE(0,-1AY))")</f>
        <v>0.86183505890753298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4267</v>
      </c>
      <c r="D7" cm="1">
        <f t="array" ref="D7">_xll.FDS($A7,"FG_PRICE_MAVG(0,,,,30)")</f>
        <v>4038.0333999999998</v>
      </c>
      <c r="E7" s="47" cm="1">
        <f t="array" ref="E7">_xll.FDS($A7,"FG_PRICE_CHANGE(0,-1AM)")</f>
        <v>6.1442786069651802</v>
      </c>
      <c r="F7" s="47" cm="1">
        <f t="array" ref="F7">_xll.FDS($A7,"FG_PRICE_CHANGE(0,-3AM)")</f>
        <v>3.2421969513670499</v>
      </c>
      <c r="G7" s="47" cm="1">
        <f t="array" ref="G7">_xll.FDS($A7,"FG_PRICE_CHANGE(0,-6AM)")</f>
        <v>-6.8137147848875301</v>
      </c>
      <c r="H7" s="47" cm="1">
        <f t="array" ref="H7">_xll.FDS($A7,"FG_PRICE_CHANGE(0,-1AY)")</f>
        <v>17.0965971459934</v>
      </c>
      <c r="I7" s="47" cm="1">
        <f t="array" ref="I7">_xll.FDS($A7,"FG_PRICE(0)/MAX(FG_PRICE(0,-1AY))")</f>
        <v>0.93186285215112497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990</v>
      </c>
      <c r="D8" cm="1">
        <f t="array" ref="D8">_xll.FDS($A8,"FG_PRICE_MAVG(0,,,,30)")</f>
        <v>970.6</v>
      </c>
      <c r="E8" s="47" cm="1">
        <f t="array" ref="E8">_xll.FDS($A8,"FG_PRICE_CHANGE(0,-1AM)")</f>
        <v>8.1967213114754198</v>
      </c>
      <c r="F8" s="47" cm="1">
        <f t="array" ref="F8">_xll.FDS($A8,"FG_PRICE_CHANGE(0,-3AM)")</f>
        <v>-1.4925373134328399</v>
      </c>
      <c r="G8" s="47" cm="1">
        <f t="array" ref="G8">_xll.FDS($A8,"FG_PRICE_CHANGE(0,-6AM)")</f>
        <v>6.1093247588424502</v>
      </c>
      <c r="H8" s="47" cm="1">
        <f t="array" ref="H8">_xll.FDS($A8,"FG_PRICE_CHANGE(0,-1AY)")</f>
        <v>11.612175873731699</v>
      </c>
      <c r="I8" s="47" cm="1">
        <f t="array" ref="I8">_xll.FDS($A8,"FG_PRICE(0)/MAX(FG_PRICE(0,-1AY))")</f>
        <v>0.92609915809167398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17920</v>
      </c>
      <c r="D9" cm="1">
        <f t="array" ref="D9">_xll.FDS($A9,"FG_PRICE_MAVG(0,,,,30)")</f>
        <v>16372.333000000001</v>
      </c>
      <c r="E9" s="47" cm="1">
        <f t="array" ref="E9">_xll.FDS($A9,"FG_PRICE_CHANGE(0,-1AM)")</f>
        <v>10.039914031317201</v>
      </c>
      <c r="F9" s="47" cm="1">
        <f t="array" ref="F9">_xll.FDS($A9,"FG_PRICE_CHANGE(0,-3AM)")</f>
        <v>4.73407364114553</v>
      </c>
      <c r="G9" s="47" cm="1">
        <f t="array" ref="G9">_xll.FDS($A9,"FG_PRICE_CHANGE(0,-6AM)")</f>
        <v>6.2240663900414903</v>
      </c>
      <c r="H9" s="47" cm="1">
        <f t="array" ref="H9">_xll.FDS($A9,"FG_PRICE_CHANGE(0,-1AY)")</f>
        <v>-2.63515349089921</v>
      </c>
      <c r="I9" s="47" cm="1">
        <f t="array" ref="I9">_xll.FDS($A9,"FG_PRICE(0)/MAX(FG_PRICE(0,-1AY))")</f>
        <v>0.84230317273795496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996</v>
      </c>
      <c r="D10" cm="1">
        <f t="array" ref="D10">_xll.FDS($A10,"FG_PRICE_MAVG(0,,,,30)")</f>
        <v>1015.76666</v>
      </c>
      <c r="E10" s="47" cm="1">
        <f t="array" ref="E10">_xll.FDS($A10,"FG_PRICE_CHANGE(0,-1AM)")</f>
        <v>3.2124352331606199</v>
      </c>
      <c r="F10" s="47" cm="1">
        <f t="array" ref="F10">_xll.FDS($A10,"FG_PRICE_CHANGE(0,-3AM)")</f>
        <v>-5.5924170616113802</v>
      </c>
      <c r="G10" s="47" cm="1">
        <f t="array" ref="G10">_xll.FDS($A10,"FG_PRICE_CHANGE(0,-6AM)")</f>
        <v>-2.3529411764705901</v>
      </c>
      <c r="H10" s="47" cm="1">
        <f t="array" ref="H10">_xll.FDS($A10,"FG_PRICE_CHANGE(0,-1AY)")</f>
        <v>-16.652719665271999</v>
      </c>
      <c r="I10" s="47" cm="1">
        <f t="array" ref="I10">_xll.FDS($A10,"FG_PRICE(0)/MAX(FG_PRICE(0,-1AY))")</f>
        <v>0.79047619047619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584</v>
      </c>
      <c r="D11" cm="1">
        <f t="array" ref="D11">_xll.FDS($A11,"FG_PRICE_MAVG(0,,,,30)")</f>
        <v>553.55664000000002</v>
      </c>
      <c r="E11" s="47" cm="1">
        <f t="array" ref="E11">_xll.FDS($A11,"FG_PRICE_CHANGE(0,-1AM)")</f>
        <v>7.7888519748984901</v>
      </c>
      <c r="F11" s="47" cm="1">
        <f t="array" ref="F11">_xll.FDS($A11,"FG_PRICE_CHANGE(0,-3AM)")</f>
        <v>1.47697654213728</v>
      </c>
      <c r="G11" s="47" cm="1">
        <f t="array" ref="G11">_xll.FDS($A11,"FG_PRICE_CHANGE(0,-6AM)")</f>
        <v>-9.8348000617569902</v>
      </c>
      <c r="H11" s="47" cm="1">
        <f t="array" ref="H11">_xll.FDS($A11,"FG_PRICE_CHANGE(0,-1AY)")</f>
        <v>-15.2517776810332</v>
      </c>
      <c r="I11" s="47" cm="1">
        <f t="array" ref="I11">_xll.FDS($A11,"FG_PRICE(0)/MAX(FG_PRICE(0,-1AY))")</f>
        <v>0.76499869007073595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0.87525414999999995</v>
      </c>
      <c r="D12" cm="1">
        <f t="array" ref="D12">_xll.FDS($A12,"FG_PRICE_MAVG(0,,,,30)")</f>
        <v>0.88546216</v>
      </c>
      <c r="E12" s="47" cm="1">
        <f t="array" ref="E12">_xll.FDS($A12,"FG_PRICE_CHANGE(0,-1AM)")</f>
        <v>-1.55555433582376</v>
      </c>
      <c r="F12" s="47" cm="1">
        <f t="array" ref="F12">_xll.FDS($A12,"FG_PRICE_CHANGE(0,-3AM)")</f>
        <v>-5.8073200446216697</v>
      </c>
      <c r="G12" s="47" cm="1">
        <f t="array" ref="G12">_xll.FDS($A12,"FG_PRICE_CHANGE(0,-6AM)")</f>
        <v>-8.7362197819522898</v>
      </c>
      <c r="H12" s="47" cm="1">
        <f t="array" ref="H12">_xll.FDS($A12,"FG_PRICE_CHANGE(0,-1AY)")</f>
        <v>-12.3521936031474</v>
      </c>
      <c r="I12" s="47" cm="1">
        <f t="array" ref="I12">_xll.FDS($A12,"FG_PRICE(0)/MAX(FG_PRICE(0,-1AY))")</f>
        <v>0.84159052884615404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41915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16.282922295286902</v>
      </c>
      <c r="D2" s="3" cm="1">
        <f t="array" ref="D2:D122">_xll.FDS(D1,"FMA_PE(LTMA,-10AY,0,AM,""PORTAGG"",""MEANR"")")</f>
        <v>15.260068670706801</v>
      </c>
      <c r="E2" s="3" cm="1">
        <f t="array" ref="E2:E122">_xll.FDS(E1,"FMA_PE(LTMA,-10AY,0,AM,""PORTAGG"",""MEANR"")")</f>
        <v>19.662086051392201</v>
      </c>
      <c r="F2" s="3" cm="1">
        <f t="array" ref="F2:F122">_xll.FDS(F1,"FMA_PE(LTMA,-10AY,0,AM,""PORTAGG"",""MEANR"")")</f>
        <v>14.595774216878601</v>
      </c>
      <c r="G2" s="3" cm="1">
        <f t="array" ref="G2:G122">_xll.FDS(G1,"FMA_PE(LTMA,-10AY,0,AM,""PORTAGG"",""MEANR"")")</f>
        <v>14.863725297798</v>
      </c>
      <c r="H2" s="3" cm="1">
        <f t="array" ref="H2:H122">_xll.FDS(H1,"FMA_PE(LTMA,-10AY,0,AM,""PORTAGG"",""MEANR"")")</f>
        <v>16.7188357623039</v>
      </c>
      <c r="I2" s="3" cm="1">
        <f t="array" ref="I2:I122">_xll.FDS(I1,"FMA_PE(LTMA,-10AY,0,AM,""PORTAGG"",""MEANR"")")</f>
        <v>14.458823129333499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11.160434192007999</v>
      </c>
      <c r="L2" s="3" cm="1">
        <f t="array" ref="L2:L122">_xll.FDS(L1,"FMA_PE(LTMA,-10AY,0,AM,""PORTAGG"",""MEANR"")")</f>
        <v>12.3184894460862</v>
      </c>
      <c r="M2" s="3" cm="1">
        <f t="array" ref="M2:M122">_xll.FDS(M1,"FMA_PE(LTMA,-10AY,0,AM,""PORTAGG"",""MEANR"")")</f>
        <v>16.088168710012699</v>
      </c>
      <c r="N2" s="3" cm="1">
        <f t="array" ref="N2:N122">_xll.FDS(N1,"FMA_PE(LTMA,-10AY,0,AM,""PORTAGG"",""MEANR"")")</f>
        <v>18.413376786468099</v>
      </c>
      <c r="O2" s="3" cm="1">
        <f t="array" ref="O2:O122">_xll.FDS(O1,"FMA_PE(LTMA,-10AY,0,AM,""PORTAGG"",""MEANR"")")</f>
        <v>18.086530400423101</v>
      </c>
      <c r="P2" s="3" cm="1">
        <f t="array" ref="P2:P122">_xll.FDS(P1,"FMA_PE(LTMA,-10AY,0,AM,""PORTAGG"",""MEANR"")")</f>
        <v>9.28306759138205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19.082666343415202</v>
      </c>
      <c r="S2" s="3" cm="1">
        <f t="array" ref="S2:S122">_xll.FDS(S1,"FMA_PE(LTMA,-10AY,0,AM,""PORTAGG"",""MEANR"")")</f>
        <v>10.228905311435399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13.4804164707277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41946</v>
      </c>
      <c r="B3" s="3" t="e">
        <v>#N/A</v>
      </c>
      <c r="C3" s="3">
        <v>15.984513037571499</v>
      </c>
      <c r="D3" s="3">
        <v>16.019944990288302</v>
      </c>
      <c r="E3" s="3">
        <v>19.9551142307742</v>
      </c>
      <c r="F3" s="3">
        <v>14.693006527844</v>
      </c>
      <c r="G3" s="3">
        <v>14.203165931376001</v>
      </c>
      <c r="H3" s="3">
        <v>16.765920221756801</v>
      </c>
      <c r="I3" s="3">
        <v>14.1936886883166</v>
      </c>
      <c r="J3" s="3" t="e">
        <v>#N/A</v>
      </c>
      <c r="K3" s="3">
        <v>11.5565395332343</v>
      </c>
      <c r="L3" s="3">
        <v>12.5633503081672</v>
      </c>
      <c r="M3" s="3">
        <v>16.966468616641599</v>
      </c>
      <c r="N3" s="3">
        <v>16.420317996559302</v>
      </c>
      <c r="O3" s="3">
        <v>18.818325280518</v>
      </c>
      <c r="P3" s="3">
        <v>9.5365325145656001</v>
      </c>
      <c r="Q3" s="3" t="e">
        <v>#N/A</v>
      </c>
      <c r="R3" s="3">
        <v>19.498449459808398</v>
      </c>
      <c r="S3" s="3">
        <v>10.9541726167005</v>
      </c>
      <c r="T3" s="3" t="e">
        <v>#N/A</v>
      </c>
      <c r="U3" s="3">
        <v>13.4004333434195</v>
      </c>
      <c r="V3" s="3" t="e">
        <v>#N/A</v>
      </c>
    </row>
    <row r="4" spans="1:22" x14ac:dyDescent="0.35">
      <c r="A4" s="2">
        <v>41976</v>
      </c>
      <c r="B4" s="3" t="e">
        <v>#N/A</v>
      </c>
      <c r="C4" s="3">
        <v>17.077761201026298</v>
      </c>
      <c r="D4" s="3">
        <v>16.489325252935998</v>
      </c>
      <c r="E4" s="3">
        <v>20.2528704855904</v>
      </c>
      <c r="F4" s="3">
        <v>14.7735826461315</v>
      </c>
      <c r="G4" s="3">
        <v>14.6201034122326</v>
      </c>
      <c r="H4" s="3">
        <v>16.282168560034801</v>
      </c>
      <c r="I4" s="3">
        <v>14.0498542730047</v>
      </c>
      <c r="J4" s="3" t="e">
        <v>#N/A</v>
      </c>
      <c r="K4" s="3">
        <v>11.8506143818779</v>
      </c>
      <c r="L4" s="3">
        <v>12.274238104234801</v>
      </c>
      <c r="M4" s="3">
        <v>16.458272936114</v>
      </c>
      <c r="N4" s="3">
        <v>18.973619992781199</v>
      </c>
      <c r="O4" s="3">
        <v>19.708208513877398</v>
      </c>
      <c r="P4" s="3">
        <v>9.6882147058459207</v>
      </c>
      <c r="Q4" s="3" t="e">
        <v>#N/A</v>
      </c>
      <c r="R4" s="3">
        <v>20.204804960128499</v>
      </c>
      <c r="S4" s="3">
        <v>11.7211799552844</v>
      </c>
      <c r="T4" s="3" t="e">
        <v>#N/A</v>
      </c>
      <c r="U4" s="3">
        <v>13.093642607553299</v>
      </c>
      <c r="V4" s="3" t="e">
        <v>#N/A</v>
      </c>
    </row>
    <row r="5" spans="1:22" x14ac:dyDescent="0.35">
      <c r="A5" s="2">
        <v>42006</v>
      </c>
      <c r="B5" s="3" t="e">
        <v>#N/A</v>
      </c>
      <c r="C5" s="3">
        <v>16.754735108679998</v>
      </c>
      <c r="D5" s="3">
        <v>16.903247759789402</v>
      </c>
      <c r="E5" s="3">
        <v>20.020336746233799</v>
      </c>
      <c r="F5" s="3">
        <v>14.247435588227701</v>
      </c>
      <c r="G5" s="3">
        <v>14.278701821404599</v>
      </c>
      <c r="H5" s="3">
        <v>16.251633590786799</v>
      </c>
      <c r="I5" s="3">
        <v>13.9821443421233</v>
      </c>
      <c r="J5" s="3" t="e">
        <v>#N/A</v>
      </c>
      <c r="K5" s="3">
        <v>11.3477256568773</v>
      </c>
      <c r="L5" s="3">
        <v>12.031497452810999</v>
      </c>
      <c r="M5" s="3">
        <v>16.9127637754384</v>
      </c>
      <c r="N5" s="3">
        <v>13.9189050393929</v>
      </c>
      <c r="O5" s="3">
        <v>19.533985469832</v>
      </c>
      <c r="P5" s="3">
        <v>10.356503818127299</v>
      </c>
      <c r="Q5" s="3">
        <v>15.086899349692301</v>
      </c>
      <c r="R5" s="3">
        <v>19.2508733401759</v>
      </c>
      <c r="S5" s="3">
        <v>11.8812960561631</v>
      </c>
      <c r="T5" s="3">
        <v>11.649069020442401</v>
      </c>
      <c r="U5" s="3">
        <v>12.600604480673001</v>
      </c>
      <c r="V5" s="3" t="e">
        <v>#N/A</v>
      </c>
    </row>
    <row r="6" spans="1:22" x14ac:dyDescent="0.35">
      <c r="A6" s="2">
        <v>42038</v>
      </c>
      <c r="B6" s="3" t="e">
        <v>#N/A</v>
      </c>
      <c r="C6" s="3">
        <v>16.416088825552499</v>
      </c>
      <c r="D6" s="3">
        <v>17.074445945825602</v>
      </c>
      <c r="E6" s="3">
        <v>20.7328739508525</v>
      </c>
      <c r="F6" s="3">
        <v>18.5432500709327</v>
      </c>
      <c r="G6" s="3">
        <v>15.7329412110525</v>
      </c>
      <c r="H6" s="3">
        <v>16.3424264916206</v>
      </c>
      <c r="I6" s="3">
        <v>14.1810567605648</v>
      </c>
      <c r="J6" s="3" t="e">
        <v>#N/A</v>
      </c>
      <c r="K6" s="3">
        <v>12.049190100279599</v>
      </c>
      <c r="L6" s="3">
        <v>12.2847844986544</v>
      </c>
      <c r="M6" s="3">
        <v>18.4345780034716</v>
      </c>
      <c r="N6" s="3">
        <v>15.9343642603459</v>
      </c>
      <c r="O6" s="3">
        <v>20.442483034375002</v>
      </c>
      <c r="P6" s="3">
        <v>10.5644284044439</v>
      </c>
      <c r="Q6" s="3">
        <v>15.0373267851897</v>
      </c>
      <c r="R6" s="3">
        <v>22.437773561439901</v>
      </c>
      <c r="S6" s="3">
        <v>12.361949702425999</v>
      </c>
      <c r="T6" s="3">
        <v>12.7110805043613</v>
      </c>
      <c r="U6" s="3">
        <v>12.249941724199701</v>
      </c>
      <c r="V6" s="3" t="e">
        <v>#N/A</v>
      </c>
    </row>
    <row r="7" spans="1:22" x14ac:dyDescent="0.35">
      <c r="A7" s="2">
        <v>42066</v>
      </c>
      <c r="B7" s="3" t="e">
        <v>#N/A</v>
      </c>
      <c r="C7" s="3">
        <v>16.6598361163724</v>
      </c>
      <c r="D7" s="3">
        <v>18.010805012766401</v>
      </c>
      <c r="E7" s="3">
        <v>21.061756460400701</v>
      </c>
      <c r="F7" s="3">
        <v>20.305539516068499</v>
      </c>
      <c r="G7" s="3">
        <v>16.318176770301601</v>
      </c>
      <c r="H7" s="3">
        <v>17.0964566929811</v>
      </c>
      <c r="I7" s="3">
        <v>14.326020311021701</v>
      </c>
      <c r="J7" s="3" t="e">
        <v>#N/A</v>
      </c>
      <c r="K7" s="3">
        <v>12.284359063216</v>
      </c>
      <c r="L7" s="3">
        <v>12.899664878404501</v>
      </c>
      <c r="M7" s="3">
        <v>18.445811323477798</v>
      </c>
      <c r="N7" s="3">
        <v>18.034594765187901</v>
      </c>
      <c r="O7" s="3">
        <v>21.0662459673235</v>
      </c>
      <c r="P7" s="3">
        <v>10.834683769968301</v>
      </c>
      <c r="Q7" s="3">
        <v>15.0511097505286</v>
      </c>
      <c r="R7" s="3">
        <v>23.591931717185702</v>
      </c>
      <c r="S7" s="3">
        <v>11.916975660636201</v>
      </c>
      <c r="T7" s="3">
        <v>13.1221667665531</v>
      </c>
      <c r="U7" s="3">
        <v>17.190777002630501</v>
      </c>
      <c r="V7" s="3" t="e">
        <v>#N/A</v>
      </c>
    </row>
    <row r="8" spans="1:22" x14ac:dyDescent="0.35">
      <c r="A8" s="2">
        <v>42096</v>
      </c>
      <c r="B8" s="3" t="e">
        <v>#N/A</v>
      </c>
      <c r="C8" s="3">
        <v>16.4345048918826</v>
      </c>
      <c r="D8" s="3">
        <v>17.8954018452139</v>
      </c>
      <c r="E8" s="3">
        <v>20.957822863853501</v>
      </c>
      <c r="F8" s="3">
        <v>19.864679369916001</v>
      </c>
      <c r="G8" s="3">
        <v>16.0678640709578</v>
      </c>
      <c r="H8" s="3">
        <v>17.0375130082945</v>
      </c>
      <c r="I8" s="3">
        <v>14.1530700971008</v>
      </c>
      <c r="J8" s="3" t="e">
        <v>#N/A</v>
      </c>
      <c r="K8" s="3">
        <v>12.057275322616601</v>
      </c>
      <c r="L8" s="3">
        <v>13.1851384600131</v>
      </c>
      <c r="M8" s="3">
        <v>18.4516734666941</v>
      </c>
      <c r="N8" s="3">
        <v>16.890222155053099</v>
      </c>
      <c r="O8" s="3">
        <v>20.731150436362601</v>
      </c>
      <c r="P8" s="3">
        <v>10.981591913510201</v>
      </c>
      <c r="Q8" s="3">
        <v>14.808833901143901</v>
      </c>
      <c r="R8" s="3">
        <v>22.770013343656501</v>
      </c>
      <c r="S8" s="3">
        <v>11.715304997459199</v>
      </c>
      <c r="T8" s="3">
        <v>13.026334021276201</v>
      </c>
      <c r="U8" s="3">
        <v>16.3938374486466</v>
      </c>
      <c r="V8" s="3" t="e">
        <v>#N/A</v>
      </c>
    </row>
    <row r="9" spans="1:22" x14ac:dyDescent="0.35">
      <c r="A9" s="2">
        <v>42125</v>
      </c>
      <c r="B9" s="3" t="e">
        <v>#N/A</v>
      </c>
      <c r="C9" s="3">
        <v>16.411470365276301</v>
      </c>
      <c r="D9" s="3">
        <v>17.3002812933657</v>
      </c>
      <c r="E9" s="3">
        <v>20.525532866532401</v>
      </c>
      <c r="F9" s="3">
        <v>19.507515059634599</v>
      </c>
      <c r="G9" s="3">
        <v>15.706243291343201</v>
      </c>
      <c r="H9" s="3">
        <v>16.934566681418399</v>
      </c>
      <c r="I9" s="3">
        <v>14.1722079315328</v>
      </c>
      <c r="J9" s="3" t="e">
        <v>#N/A</v>
      </c>
      <c r="K9" s="3">
        <v>11.934971324998299</v>
      </c>
      <c r="L9" s="3">
        <v>13.836742888308001</v>
      </c>
      <c r="M9" s="3">
        <v>18.582130697575302</v>
      </c>
      <c r="N9" s="3">
        <v>15.784368227849701</v>
      </c>
      <c r="O9" s="3">
        <v>20.276396717610002</v>
      </c>
      <c r="P9" s="3">
        <v>11.5369686913665</v>
      </c>
      <c r="Q9" s="3">
        <v>14.8462279642371</v>
      </c>
      <c r="R9" s="3">
        <v>22.090564560678299</v>
      </c>
      <c r="S9" s="3">
        <v>11.734737174734001</v>
      </c>
      <c r="T9" s="3">
        <v>13.828410987644901</v>
      </c>
      <c r="U9" s="3">
        <v>16.912661526775</v>
      </c>
      <c r="V9" s="3" t="e">
        <v>#N/A</v>
      </c>
    </row>
    <row r="10" spans="1:22" x14ac:dyDescent="0.35">
      <c r="A10" s="2">
        <v>42158</v>
      </c>
      <c r="B10" s="3" t="e">
        <v>#N/A</v>
      </c>
      <c r="C10" s="3">
        <v>16.1295726539947</v>
      </c>
      <c r="D10" s="3">
        <v>17.329538505750101</v>
      </c>
      <c r="E10" s="3">
        <v>20.259819593100101</v>
      </c>
      <c r="F10" s="3">
        <v>18.513037242699401</v>
      </c>
      <c r="G10" s="3">
        <v>16.302255556240699</v>
      </c>
      <c r="H10" s="3">
        <v>16.749504557677</v>
      </c>
      <c r="I10" s="3">
        <v>13.9465236640565</v>
      </c>
      <c r="J10" s="3" t="e">
        <v>#N/A</v>
      </c>
      <c r="K10" s="3">
        <v>11.492407667606599</v>
      </c>
      <c r="L10" s="3">
        <v>13.7624140524971</v>
      </c>
      <c r="M10" s="3">
        <v>17.961372774671901</v>
      </c>
      <c r="N10" s="3">
        <v>14.893388837556399</v>
      </c>
      <c r="O10" s="3">
        <v>20.1998209907518</v>
      </c>
      <c r="P10" s="3">
        <v>11.5043785846141</v>
      </c>
      <c r="Q10" s="3">
        <v>14.7367213077482</v>
      </c>
      <c r="R10" s="3">
        <v>21.482554475025399</v>
      </c>
      <c r="S10" s="3">
        <v>11.648792154405299</v>
      </c>
      <c r="T10" s="3">
        <v>13.4517924690083</v>
      </c>
      <c r="U10" s="3">
        <v>16.608514430230901</v>
      </c>
      <c r="V10" s="3" t="e">
        <v>#N/A</v>
      </c>
    </row>
    <row r="11" spans="1:22" x14ac:dyDescent="0.35">
      <c r="A11" s="2">
        <v>42187</v>
      </c>
      <c r="B11" s="3" t="e">
        <v>#N/A</v>
      </c>
      <c r="C11" s="3">
        <v>15.587218092103599</v>
      </c>
      <c r="D11" s="3">
        <v>16.9835167787929</v>
      </c>
      <c r="E11" s="3">
        <v>20.157678417684401</v>
      </c>
      <c r="F11" s="3">
        <v>17.485251640726201</v>
      </c>
      <c r="G11" s="3">
        <v>15.856040225907501</v>
      </c>
      <c r="H11" s="3">
        <v>16.656335356023</v>
      </c>
      <c r="I11" s="3">
        <v>13.8055723053021</v>
      </c>
      <c r="J11" s="3" t="e">
        <v>#N/A</v>
      </c>
      <c r="K11" s="3">
        <v>11.3535563272901</v>
      </c>
      <c r="L11" s="3">
        <v>13.7011480595632</v>
      </c>
      <c r="M11" s="3">
        <v>18.149085008314401</v>
      </c>
      <c r="N11" s="3">
        <v>13.428657844416</v>
      </c>
      <c r="O11" s="3">
        <v>20.857810627965002</v>
      </c>
      <c r="P11" s="3">
        <v>11.0948764288738</v>
      </c>
      <c r="Q11" s="3">
        <v>14.593874904447199</v>
      </c>
      <c r="R11" s="3">
        <v>20.994889714467998</v>
      </c>
      <c r="S11" s="3">
        <v>11.500864471916</v>
      </c>
      <c r="T11" s="3">
        <v>13.544638439214401</v>
      </c>
      <c r="U11" s="3">
        <v>16.9581580295607</v>
      </c>
      <c r="V11" s="3" t="e">
        <v>#N/A</v>
      </c>
    </row>
    <row r="12" spans="1:22" x14ac:dyDescent="0.35">
      <c r="A12" s="2">
        <v>42219</v>
      </c>
      <c r="B12" s="3" t="e">
        <v>#N/A</v>
      </c>
      <c r="C12" s="3">
        <v>15.116625995047301</v>
      </c>
      <c r="D12" s="3">
        <v>16.828125057362001</v>
      </c>
      <c r="E12" s="3">
        <v>20.153238382216401</v>
      </c>
      <c r="F12" s="3">
        <v>16.4012990390844</v>
      </c>
      <c r="G12" s="3">
        <v>15.400573107822501</v>
      </c>
      <c r="H12" s="3">
        <v>16.7267988057419</v>
      </c>
      <c r="I12" s="3">
        <v>13.254216589233099</v>
      </c>
      <c r="J12" s="3" t="e">
        <v>#N/A</v>
      </c>
      <c r="K12" s="3">
        <v>11.2214847562866</v>
      </c>
      <c r="L12" s="3">
        <v>13.2854839104807</v>
      </c>
      <c r="M12" s="3">
        <v>17.625964501749099</v>
      </c>
      <c r="N12" s="3">
        <v>12.131661784536799</v>
      </c>
      <c r="O12" s="3">
        <v>21.0448394880063</v>
      </c>
      <c r="P12" s="3">
        <v>10.3778133622317</v>
      </c>
      <c r="Q12" s="3">
        <v>14.467840224581099</v>
      </c>
      <c r="R12" s="3">
        <v>20.197647505352901</v>
      </c>
      <c r="S12" s="3">
        <v>11.095530651217199</v>
      </c>
      <c r="T12" s="3">
        <v>13.5355375990141</v>
      </c>
      <c r="U12" s="3">
        <v>16.999916764458401</v>
      </c>
      <c r="V12" s="3" t="e">
        <v>#N/A</v>
      </c>
    </row>
    <row r="13" spans="1:22" x14ac:dyDescent="0.35">
      <c r="A13" s="2">
        <v>42250</v>
      </c>
      <c r="B13" s="3" t="e">
        <v>#N/A</v>
      </c>
      <c r="C13" s="3">
        <v>15.4944554286482</v>
      </c>
      <c r="D13" s="3">
        <v>16.071147762333698</v>
      </c>
      <c r="E13" s="3">
        <v>19.170187424110299</v>
      </c>
      <c r="F13" s="3">
        <v>15.2390451919659</v>
      </c>
      <c r="G13" s="3">
        <v>14.4809477369962</v>
      </c>
      <c r="H13" s="3">
        <v>15.983891742333499</v>
      </c>
      <c r="I13" s="3">
        <v>12.6660381146835</v>
      </c>
      <c r="J13" s="3" t="e">
        <v>#N/A</v>
      </c>
      <c r="K13" s="3">
        <v>10.6715609673124</v>
      </c>
      <c r="L13" s="3">
        <v>12.8336633071874</v>
      </c>
      <c r="M13" s="3">
        <v>17.409620154897802</v>
      </c>
      <c r="N13" s="3">
        <v>10.908958766981501</v>
      </c>
      <c r="O13" s="3">
        <v>20.357510353656</v>
      </c>
      <c r="P13" s="3">
        <v>9.6026581762772008</v>
      </c>
      <c r="Q13" s="3">
        <v>13.9467530169453</v>
      </c>
      <c r="R13" s="3">
        <v>19.1902474486734</v>
      </c>
      <c r="S13" s="3">
        <v>10.5857262114103</v>
      </c>
      <c r="T13" s="3">
        <v>13.487114934718401</v>
      </c>
      <c r="U13" s="3">
        <v>17.371683689796399</v>
      </c>
      <c r="V13" s="3" t="e">
        <v>#N/A</v>
      </c>
    </row>
    <row r="14" spans="1:22" x14ac:dyDescent="0.35">
      <c r="A14" s="2">
        <v>42279</v>
      </c>
      <c r="B14" s="3" t="e">
        <v>#N/A</v>
      </c>
      <c r="C14" s="3">
        <v>14.9780696221897</v>
      </c>
      <c r="D14" s="3">
        <v>15.137877417392399</v>
      </c>
      <c r="E14" s="3">
        <v>18.639968687802899</v>
      </c>
      <c r="F14" s="3">
        <v>13.962922584996001</v>
      </c>
      <c r="G14" s="3">
        <v>14.6147924604486</v>
      </c>
      <c r="H14" s="3">
        <v>16.177625811256</v>
      </c>
      <c r="I14" s="3">
        <v>12.6350509706458</v>
      </c>
      <c r="J14" s="3" t="e">
        <v>#N/A</v>
      </c>
      <c r="K14" s="3">
        <v>10.7949140694987</v>
      </c>
      <c r="L14" s="3">
        <v>12.5198338251554</v>
      </c>
      <c r="M14" s="3">
        <v>17.096578269521501</v>
      </c>
      <c r="N14" s="3">
        <v>11.9901929879849</v>
      </c>
      <c r="O14" s="3">
        <v>20.409030216260099</v>
      </c>
      <c r="P14" s="3">
        <v>9.8292983419436606</v>
      </c>
      <c r="Q14" s="3">
        <v>13.939046947176401</v>
      </c>
      <c r="R14" s="3">
        <v>18.335654284782599</v>
      </c>
      <c r="S14" s="3">
        <v>10.5369234423161</v>
      </c>
      <c r="T14" s="3">
        <v>13.4510796389945</v>
      </c>
      <c r="U14" s="3">
        <v>18.3571469931919</v>
      </c>
      <c r="V14" s="3" t="e">
        <v>#N/A</v>
      </c>
    </row>
    <row r="15" spans="1:22" x14ac:dyDescent="0.35">
      <c r="A15" s="2">
        <v>42311</v>
      </c>
      <c r="B15" s="3" t="e">
        <v>#N/A</v>
      </c>
      <c r="C15" s="3">
        <v>16.069630960977602</v>
      </c>
      <c r="D15" s="3">
        <v>16.289221025410299</v>
      </c>
      <c r="E15" s="3">
        <v>19.374607897280999</v>
      </c>
      <c r="F15" s="3">
        <v>13.3804403134128</v>
      </c>
      <c r="G15" s="3">
        <v>12.058065755999801</v>
      </c>
      <c r="H15" s="3">
        <v>16.608909126676402</v>
      </c>
      <c r="I15" s="3">
        <v>12.909877957888</v>
      </c>
      <c r="J15" s="3" t="e">
        <v>#N/A</v>
      </c>
      <c r="K15" s="3">
        <v>11.6511157081791</v>
      </c>
      <c r="L15" s="3">
        <v>12.6514740057333</v>
      </c>
      <c r="M15" s="3">
        <v>17.880524399527101</v>
      </c>
      <c r="N15" s="3">
        <v>11.626861257158099</v>
      </c>
      <c r="O15" s="3">
        <v>20.632861510691001</v>
      </c>
      <c r="P15" s="3">
        <v>10.166475883974</v>
      </c>
      <c r="Q15" s="3">
        <v>13.8099863861069</v>
      </c>
      <c r="R15" s="3">
        <v>18.461105491195202</v>
      </c>
      <c r="S15" s="3">
        <v>11.545020893263599</v>
      </c>
      <c r="T15" s="3">
        <v>13.239881548060399</v>
      </c>
      <c r="U15" s="3">
        <v>23.4431950242965</v>
      </c>
      <c r="V15" s="3" t="e">
        <v>#N/A</v>
      </c>
    </row>
    <row r="16" spans="1:22" x14ac:dyDescent="0.35">
      <c r="A16" s="2">
        <v>42341</v>
      </c>
      <c r="B16" s="3" t="e">
        <v>#N/A</v>
      </c>
      <c r="C16" s="3">
        <v>15.841967865578299</v>
      </c>
      <c r="D16" s="3">
        <v>16.5085454360303</v>
      </c>
      <c r="E16" s="3">
        <v>18.498400853020101</v>
      </c>
      <c r="F16" s="3">
        <v>11.7793917250867</v>
      </c>
      <c r="G16" s="3">
        <v>11.0603831529499</v>
      </c>
      <c r="H16" s="3">
        <v>16.718950190359202</v>
      </c>
      <c r="I16" s="3">
        <v>12.657656325080699</v>
      </c>
      <c r="J16" s="3" t="e">
        <v>#N/A</v>
      </c>
      <c r="K16" s="3">
        <v>11.089093495208701</v>
      </c>
      <c r="L16" s="3">
        <v>12.7788126964788</v>
      </c>
      <c r="M16" s="3">
        <v>16.878784213659301</v>
      </c>
      <c r="N16" s="3">
        <v>-2.0355110446328398E-3</v>
      </c>
      <c r="O16" s="3">
        <v>20.262233322826699</v>
      </c>
      <c r="P16" s="3">
        <v>10.0636533529782</v>
      </c>
      <c r="Q16" s="3">
        <v>12.465135957129499</v>
      </c>
      <c r="R16" s="3">
        <v>15.5246747515989</v>
      </c>
      <c r="S16" s="3">
        <v>10.538781636924799</v>
      </c>
      <c r="T16" s="3">
        <v>11.8993635744032</v>
      </c>
      <c r="U16" s="3">
        <v>23.686038605635598</v>
      </c>
      <c r="V16" s="3" t="e">
        <v>#N/A</v>
      </c>
    </row>
    <row r="17" spans="1:22" x14ac:dyDescent="0.35">
      <c r="A17" s="2">
        <v>42369</v>
      </c>
      <c r="B17" s="3" t="e">
        <v>#N/A</v>
      </c>
      <c r="C17" s="3">
        <v>16.185893677495699</v>
      </c>
      <c r="D17" s="3">
        <v>16.169173490172401</v>
      </c>
      <c r="E17" s="3">
        <v>18.142042241953</v>
      </c>
      <c r="F17" s="3">
        <v>11.2430459405723</v>
      </c>
      <c r="G17" s="3">
        <v>15.088020671009801</v>
      </c>
      <c r="H17" s="3">
        <v>16.757150459058099</v>
      </c>
      <c r="I17" s="3">
        <v>12.0778804272651</v>
      </c>
      <c r="J17" s="3" t="e">
        <v>#N/A</v>
      </c>
      <c r="K17" s="3">
        <v>10.0579014075432</v>
      </c>
      <c r="L17" s="3">
        <v>12.045353353923501</v>
      </c>
      <c r="M17" s="3">
        <v>16.6848328408485</v>
      </c>
      <c r="N17" s="3">
        <v>-2.9560968952992899</v>
      </c>
      <c r="O17" s="3">
        <v>20.596452642102999</v>
      </c>
      <c r="P17" s="3">
        <v>10.823383200986299</v>
      </c>
      <c r="Q17" s="3">
        <v>12.122573663015</v>
      </c>
      <c r="R17" s="3">
        <v>14.2249200590428</v>
      </c>
      <c r="S17" s="3">
        <v>9.7012715748736902</v>
      </c>
      <c r="T17" s="3">
        <v>13.4848271751386</v>
      </c>
      <c r="U17" s="3">
        <v>27.5112203939991</v>
      </c>
      <c r="V17" s="3" t="e">
        <v>#N/A</v>
      </c>
    </row>
    <row r="18" spans="1:22" x14ac:dyDescent="0.35">
      <c r="A18" s="2">
        <v>42403</v>
      </c>
      <c r="B18" s="3" t="e">
        <v>#N/A</v>
      </c>
      <c r="C18" s="3">
        <v>15.318083306104199</v>
      </c>
      <c r="D18" s="3">
        <v>16.0790467178103</v>
      </c>
      <c r="E18" s="3">
        <v>16.853419426448902</v>
      </c>
      <c r="F18" s="3">
        <v>11.5331449340002</v>
      </c>
      <c r="G18" s="3">
        <v>15.782709146844001</v>
      </c>
      <c r="H18" s="3">
        <v>16.195615108689498</v>
      </c>
      <c r="I18" s="3">
        <v>11.8533608354817</v>
      </c>
      <c r="J18" s="3">
        <v>23.308941968905099</v>
      </c>
      <c r="K18" s="3">
        <v>10.1489605393317</v>
      </c>
      <c r="L18" s="3">
        <v>11.226234965362099</v>
      </c>
      <c r="M18" s="3">
        <v>15.5734481202244</v>
      </c>
      <c r="N18" s="3">
        <v>-0.81474471738543497</v>
      </c>
      <c r="O18" s="3">
        <v>19.386845602887199</v>
      </c>
      <c r="P18" s="3">
        <v>9.2913152626083804</v>
      </c>
      <c r="Q18" s="3">
        <v>11.359413632742701</v>
      </c>
      <c r="R18" s="3">
        <v>15.598182644652599</v>
      </c>
      <c r="S18" s="3">
        <v>9.8010682632263304</v>
      </c>
      <c r="T18" s="3">
        <v>12.1477409423093</v>
      </c>
      <c r="U18" s="3">
        <v>16.7836069993424</v>
      </c>
      <c r="V18" s="3">
        <v>11.047932656941599</v>
      </c>
    </row>
    <row r="19" spans="1:22" x14ac:dyDescent="0.35">
      <c r="A19" s="2">
        <v>42432</v>
      </c>
      <c r="B19" s="3" t="e">
        <v>#N/A</v>
      </c>
      <c r="C19" s="3">
        <v>15.5332770059295</v>
      </c>
      <c r="D19" s="3">
        <v>16.851622824786698</v>
      </c>
      <c r="E19" s="3">
        <v>16.7203108254661</v>
      </c>
      <c r="F19" s="3">
        <v>12.277828143373901</v>
      </c>
      <c r="G19" s="3">
        <v>22.561484267866799</v>
      </c>
      <c r="H19" s="3">
        <v>16.641118733363601</v>
      </c>
      <c r="I19" s="3">
        <v>12.414723409343001</v>
      </c>
      <c r="J19" s="3">
        <v>24.954729025215801</v>
      </c>
      <c r="K19" s="3">
        <v>10.608844437891401</v>
      </c>
      <c r="L19" s="3">
        <v>12.8413704314606</v>
      </c>
      <c r="M19" s="3">
        <v>16.021794715732</v>
      </c>
      <c r="N19" s="3">
        <v>2.1298807804399401E-2</v>
      </c>
      <c r="O19" s="3">
        <v>18.9713436566505</v>
      </c>
      <c r="P19" s="3">
        <v>9.3228231265657104</v>
      </c>
      <c r="Q19" s="3">
        <v>12.0161168932738</v>
      </c>
      <c r="R19" s="3">
        <v>16.659755011412301</v>
      </c>
      <c r="S19" s="3">
        <v>9.7553149499776506</v>
      </c>
      <c r="T19" s="3">
        <v>13.027692963981099</v>
      </c>
      <c r="U19" s="3">
        <v>-5.6136672047205298</v>
      </c>
      <c r="V19" s="3">
        <v>11.620062972144</v>
      </c>
    </row>
    <row r="20" spans="1:22" x14ac:dyDescent="0.35">
      <c r="A20" s="2">
        <v>42461</v>
      </c>
      <c r="B20" s="3" t="e">
        <v>#N/A</v>
      </c>
      <c r="C20" s="3">
        <v>15.4744589343551</v>
      </c>
      <c r="D20" s="3">
        <v>16.738701320576499</v>
      </c>
      <c r="E20" s="3">
        <v>16.9642169375309</v>
      </c>
      <c r="F20" s="3">
        <v>12.467660480992899</v>
      </c>
      <c r="G20" s="3">
        <v>22.0445033594326</v>
      </c>
      <c r="H20" s="3">
        <v>16.677821109957101</v>
      </c>
      <c r="I20" s="3">
        <v>12.525449111366999</v>
      </c>
      <c r="J20" s="3">
        <v>24.539457864492402</v>
      </c>
      <c r="K20" s="3">
        <v>10.634345617061101</v>
      </c>
      <c r="L20" s="3">
        <v>13.1818081597659</v>
      </c>
      <c r="M20" s="3">
        <v>15.972527873668501</v>
      </c>
      <c r="N20" s="3">
        <v>1.0102573583665899</v>
      </c>
      <c r="O20" s="3">
        <v>18.9231124769817</v>
      </c>
      <c r="P20" s="3">
        <v>9.55175576628044</v>
      </c>
      <c r="Q20" s="3">
        <v>12.151600448867899</v>
      </c>
      <c r="R20" s="3">
        <v>16.554027586802</v>
      </c>
      <c r="S20" s="3">
        <v>9.8194747988614903</v>
      </c>
      <c r="T20" s="3">
        <v>13.0292093387371</v>
      </c>
      <c r="U20" s="3">
        <v>-4.2988542654130102</v>
      </c>
      <c r="V20" s="3">
        <v>11.792142994705801</v>
      </c>
    </row>
    <row r="21" spans="1:22" x14ac:dyDescent="0.35">
      <c r="A21" s="2">
        <v>42493</v>
      </c>
      <c r="B21" s="3" t="e">
        <v>#N/A</v>
      </c>
      <c r="C21" s="3">
        <v>15.426751080254</v>
      </c>
      <c r="D21" s="3">
        <v>16.484636957722099</v>
      </c>
      <c r="E21" s="3">
        <v>16.729941558973898</v>
      </c>
      <c r="F21" s="3">
        <v>12.3428789986786</v>
      </c>
      <c r="G21" s="3">
        <v>21.7744251148956</v>
      </c>
      <c r="H21" s="3">
        <v>16.461608925518</v>
      </c>
      <c r="I21" s="3">
        <v>12.4146506915306</v>
      </c>
      <c r="J21" s="3">
        <v>24.565646141449999</v>
      </c>
      <c r="K21" s="3">
        <v>10.523094845423699</v>
      </c>
      <c r="L21" s="3">
        <v>13.0894481881622</v>
      </c>
      <c r="M21" s="3">
        <v>15.837242708055699</v>
      </c>
      <c r="N21" s="3">
        <v>2.5655939640029501</v>
      </c>
      <c r="O21" s="3">
        <v>18.891759354123799</v>
      </c>
      <c r="P21" s="3">
        <v>9.6299319877613296</v>
      </c>
      <c r="Q21" s="3">
        <v>12.1867869232247</v>
      </c>
      <c r="R21" s="3">
        <v>16.380861812826701</v>
      </c>
      <c r="S21" s="3">
        <v>9.72794325130792</v>
      </c>
      <c r="T21" s="3">
        <v>13.169015784187501</v>
      </c>
      <c r="U21" s="3">
        <v>-2.3455075196418602</v>
      </c>
      <c r="V21" s="3">
        <v>12.207069442327199</v>
      </c>
    </row>
    <row r="22" spans="1:22" x14ac:dyDescent="0.35">
      <c r="A22" s="2">
        <v>42524</v>
      </c>
      <c r="B22" s="3" t="e">
        <v>#N/A</v>
      </c>
      <c r="C22" s="3">
        <v>15.1772421644432</v>
      </c>
      <c r="D22" s="3">
        <v>16.517165269721399</v>
      </c>
      <c r="E22" s="3">
        <v>17.139290638013399</v>
      </c>
      <c r="F22" s="3">
        <v>12.025408293296699</v>
      </c>
      <c r="G22" s="3">
        <v>20.720755983953499</v>
      </c>
      <c r="H22" s="3">
        <v>16.593546338659099</v>
      </c>
      <c r="I22" s="3">
        <v>12.8389164664154</v>
      </c>
      <c r="J22" s="3">
        <v>23.507664347377201</v>
      </c>
      <c r="K22" s="3">
        <v>10.491683220452099</v>
      </c>
      <c r="L22" s="3">
        <v>13.078685120485799</v>
      </c>
      <c r="M22" s="3">
        <v>16.086452258937701</v>
      </c>
      <c r="N22" s="3">
        <v>4.2638169305026299</v>
      </c>
      <c r="O22" s="3">
        <v>19.158699573044601</v>
      </c>
      <c r="P22" s="3">
        <v>10.2382537200477</v>
      </c>
      <c r="Q22" s="3">
        <v>12.030618350009499</v>
      </c>
      <c r="R22" s="3">
        <v>16.440678702917999</v>
      </c>
      <c r="S22" s="3">
        <v>9.5646400224920995</v>
      </c>
      <c r="T22" s="3">
        <v>13.176969926822</v>
      </c>
      <c r="U22" s="3">
        <v>-0.31612774701448898</v>
      </c>
      <c r="V22" s="3">
        <v>12.619693066439901</v>
      </c>
    </row>
    <row r="23" spans="1:22" x14ac:dyDescent="0.35">
      <c r="A23" s="2">
        <v>42552</v>
      </c>
      <c r="B23" s="3" t="e">
        <v>#N/A</v>
      </c>
      <c r="C23" s="3">
        <v>15.405547070720401</v>
      </c>
      <c r="D23" s="3">
        <v>16.861633728548199</v>
      </c>
      <c r="E23" s="3">
        <v>17.691431223136199</v>
      </c>
      <c r="F23" s="3">
        <v>11.808675346792899</v>
      </c>
      <c r="G23" s="3">
        <v>20.0443484226961</v>
      </c>
      <c r="H23" s="3">
        <v>16.67363379471</v>
      </c>
      <c r="I23" s="3">
        <v>13.093113642187101</v>
      </c>
      <c r="J23" s="3">
        <v>23.2156570861323</v>
      </c>
      <c r="K23" s="3">
        <v>10.492756718622401</v>
      </c>
      <c r="L23" s="3">
        <v>13.3009299606477</v>
      </c>
      <c r="M23" s="3">
        <v>16.0521610413542</v>
      </c>
      <c r="N23" s="3">
        <v>4.0662975881367096</v>
      </c>
      <c r="O23" s="3">
        <v>19.2389500380004</v>
      </c>
      <c r="P23" s="3">
        <v>10.455968887047799</v>
      </c>
      <c r="Q23" s="3">
        <v>12.265882561813299</v>
      </c>
      <c r="R23" s="3">
        <v>16.404903394169001</v>
      </c>
      <c r="S23" s="3">
        <v>9.5069804613139706</v>
      </c>
      <c r="T23" s="3">
        <v>13.320599741392501</v>
      </c>
      <c r="U23" s="3">
        <v>1.1949256941622599</v>
      </c>
      <c r="V23" s="3">
        <v>12.6969718236264</v>
      </c>
    </row>
    <row r="24" spans="1:22" x14ac:dyDescent="0.35">
      <c r="A24" s="2">
        <v>42585</v>
      </c>
      <c r="B24" s="3" t="e">
        <v>#N/A</v>
      </c>
      <c r="C24" s="3">
        <v>15.864202667014</v>
      </c>
      <c r="D24" s="3">
        <v>17.7814381238274</v>
      </c>
      <c r="E24" s="3">
        <v>17.905246718031101</v>
      </c>
      <c r="F24" s="3">
        <v>12.010625871795201</v>
      </c>
      <c r="G24" s="3">
        <v>19.462249867397599</v>
      </c>
      <c r="H24" s="3">
        <v>16.7342743220591</v>
      </c>
      <c r="I24" s="3">
        <v>13.531524654388001</v>
      </c>
      <c r="J24" s="3">
        <v>22.8875362408501</v>
      </c>
      <c r="K24" s="3">
        <v>10.4156846906962</v>
      </c>
      <c r="L24" s="3">
        <v>14.036771398537001</v>
      </c>
      <c r="M24" s="3">
        <v>16.241406318786002</v>
      </c>
      <c r="N24" s="3">
        <v>5.8659228344496901</v>
      </c>
      <c r="O24" s="3">
        <v>19.571948349397601</v>
      </c>
      <c r="P24" s="3">
        <v>11.0068286171089</v>
      </c>
      <c r="Q24" s="3">
        <v>12.6853136658452</v>
      </c>
      <c r="R24" s="3">
        <v>16.644064512870401</v>
      </c>
      <c r="S24" s="3">
        <v>9.1530686806090493</v>
      </c>
      <c r="T24" s="3">
        <v>13.2908004274397</v>
      </c>
      <c r="U24" s="3">
        <v>3.1898555713981902</v>
      </c>
      <c r="V24" s="3">
        <v>12.818905875375901</v>
      </c>
    </row>
    <row r="25" spans="1:22" x14ac:dyDescent="0.35">
      <c r="A25" s="2">
        <v>42615</v>
      </c>
      <c r="B25" s="3" t="e">
        <v>#N/A</v>
      </c>
      <c r="C25" s="3">
        <v>16.0233313280443</v>
      </c>
      <c r="D25" s="3">
        <v>17.777946962917301</v>
      </c>
      <c r="E25" s="3">
        <v>18.595977517263801</v>
      </c>
      <c r="F25" s="3">
        <v>12.1685990216669</v>
      </c>
      <c r="G25" s="3">
        <v>18.3388804365906</v>
      </c>
      <c r="H25" s="3">
        <v>17.161386066035</v>
      </c>
      <c r="I25" s="3">
        <v>13.7114811847225</v>
      </c>
      <c r="J25" s="3">
        <v>22.570606530541401</v>
      </c>
      <c r="K25" s="3">
        <v>10.661534043929899</v>
      </c>
      <c r="L25" s="3">
        <v>14.671091085014</v>
      </c>
      <c r="M25" s="3">
        <v>16.5588813408636</v>
      </c>
      <c r="N25" s="3">
        <v>7.7679864683863</v>
      </c>
      <c r="O25" s="3">
        <v>19.827538011936198</v>
      </c>
      <c r="P25" s="3">
        <v>12.1012373211574</v>
      </c>
      <c r="Q25" s="3">
        <v>13.305333089141101</v>
      </c>
      <c r="R25" s="3">
        <v>16.482994879118198</v>
      </c>
      <c r="S25" s="3">
        <v>9.4472301971588202</v>
      </c>
      <c r="T25" s="3">
        <v>13.4335754097376</v>
      </c>
      <c r="U25" s="3">
        <v>4.9182707323230197</v>
      </c>
      <c r="V25" s="3">
        <v>12.616348962548701</v>
      </c>
    </row>
    <row r="26" spans="1:22" x14ac:dyDescent="0.35">
      <c r="A26" s="2">
        <v>42646</v>
      </c>
      <c r="B26" s="3" t="e">
        <v>#N/A</v>
      </c>
      <c r="C26" s="3">
        <v>15.7901661382271</v>
      </c>
      <c r="D26" s="3">
        <v>18.432063907293799</v>
      </c>
      <c r="E26" s="3">
        <v>17.9933588007781</v>
      </c>
      <c r="F26" s="3">
        <v>12.008181437880101</v>
      </c>
      <c r="G26" s="3">
        <v>17.326732688873001</v>
      </c>
      <c r="H26" s="3">
        <v>17.104712219298701</v>
      </c>
      <c r="I26" s="3">
        <v>14.2483213408431</v>
      </c>
      <c r="J26" s="3">
        <v>22.0830915799494</v>
      </c>
      <c r="K26" s="3">
        <v>10.6696836426375</v>
      </c>
      <c r="L26" s="3">
        <v>14.622557641682199</v>
      </c>
      <c r="M26" s="3">
        <v>16.606190911330501</v>
      </c>
      <c r="N26" s="3">
        <v>9.5612315331097602</v>
      </c>
      <c r="O26" s="3">
        <v>19.858922243477402</v>
      </c>
      <c r="P26" s="3">
        <v>12.6842849207105</v>
      </c>
      <c r="Q26" s="3">
        <v>13.128053316156</v>
      </c>
      <c r="R26" s="3">
        <v>16.141731385070202</v>
      </c>
      <c r="S26" s="3">
        <v>9.4122537214768105</v>
      </c>
      <c r="T26" s="3">
        <v>13.7622198701843</v>
      </c>
      <c r="U26" s="3">
        <v>9.6959666439922998</v>
      </c>
      <c r="V26" s="3">
        <v>12.0460136382952</v>
      </c>
    </row>
    <row r="27" spans="1:22" x14ac:dyDescent="0.35">
      <c r="A27" s="2">
        <v>42677</v>
      </c>
      <c r="B27" s="3" t="e">
        <v>#N/A</v>
      </c>
      <c r="C27" s="3">
        <v>16.980252068023201</v>
      </c>
      <c r="D27" s="3">
        <v>17.9075681663079</v>
      </c>
      <c r="E27" s="3">
        <v>16.996962801625202</v>
      </c>
      <c r="F27" s="3">
        <v>12.644565068143599</v>
      </c>
      <c r="G27" s="3">
        <v>16.087007971697702</v>
      </c>
      <c r="H27" s="3">
        <v>17.173695599073401</v>
      </c>
      <c r="I27" s="3">
        <v>13.9870973543273</v>
      </c>
      <c r="J27" s="3">
        <v>21.851251954696998</v>
      </c>
      <c r="K27" s="3">
        <v>10.6760313379646</v>
      </c>
      <c r="L27" s="3">
        <v>14.804477042857799</v>
      </c>
      <c r="M27" s="3">
        <v>16.696236007453699</v>
      </c>
      <c r="N27" s="3">
        <v>10.7210784520834</v>
      </c>
      <c r="O27" s="3">
        <v>19.538625105535399</v>
      </c>
      <c r="P27" s="3">
        <v>12.690995987768</v>
      </c>
      <c r="Q27" s="3">
        <v>13.2262503898371</v>
      </c>
      <c r="R27" s="3">
        <v>15.9745980305073</v>
      </c>
      <c r="S27" s="3">
        <v>9.1040822432970803</v>
      </c>
      <c r="T27" s="3">
        <v>12.874519470718401</v>
      </c>
      <c r="U27" s="3">
        <v>10.893630667546899</v>
      </c>
      <c r="V27" s="3">
        <v>13.1369617487432</v>
      </c>
    </row>
    <row r="28" spans="1:22" x14ac:dyDescent="0.35">
      <c r="A28" s="2">
        <v>42706</v>
      </c>
      <c r="B28" s="3" t="e">
        <v>#N/A</v>
      </c>
      <c r="C28" s="3">
        <v>16.484911771988699</v>
      </c>
      <c r="D28" s="3">
        <v>17.485086477625401</v>
      </c>
      <c r="E28" s="3">
        <v>16.8359978150879</v>
      </c>
      <c r="F28" s="3">
        <v>12.492594482995599</v>
      </c>
      <c r="G28" s="3">
        <v>15.6732210783213</v>
      </c>
      <c r="H28" s="3">
        <v>16.992214165075801</v>
      </c>
      <c r="I28" s="3">
        <v>14.096345832098701</v>
      </c>
      <c r="J28" s="3">
        <v>20.348007377959</v>
      </c>
      <c r="K28" s="3">
        <v>10.780962019443001</v>
      </c>
      <c r="L28" s="3">
        <v>14.7479196852206</v>
      </c>
      <c r="M28" s="3">
        <v>15.8916549012327</v>
      </c>
      <c r="N28" s="3">
        <v>13.9572046245884</v>
      </c>
      <c r="O28" s="3">
        <v>18.729755664926699</v>
      </c>
      <c r="P28" s="3">
        <v>13.069674809215901</v>
      </c>
      <c r="Q28" s="3">
        <v>13.307500607216401</v>
      </c>
      <c r="R28" s="3">
        <v>16.056220788445501</v>
      </c>
      <c r="S28" s="3">
        <v>8.6504229746359602</v>
      </c>
      <c r="T28" s="3">
        <v>12.4362659330165</v>
      </c>
      <c r="U28" s="3">
        <v>12.5913850181649</v>
      </c>
      <c r="V28" s="3">
        <v>14.756472830539799</v>
      </c>
    </row>
    <row r="29" spans="1:22" x14ac:dyDescent="0.35">
      <c r="A29" s="2">
        <v>42738</v>
      </c>
      <c r="B29" s="3">
        <v>14.9922498631175</v>
      </c>
      <c r="C29" s="3">
        <v>15.4685328977297</v>
      </c>
      <c r="D29" s="3">
        <v>17.888531139466</v>
      </c>
      <c r="E29" s="3">
        <v>17.122446986894101</v>
      </c>
      <c r="F29" s="3">
        <v>14.0055426796107</v>
      </c>
      <c r="G29" s="3">
        <v>15.359219070046599</v>
      </c>
      <c r="H29" s="3">
        <v>16.958855815630901</v>
      </c>
      <c r="I29" s="3">
        <v>14.3829681922878</v>
      </c>
      <c r="J29" s="3">
        <v>20.5943946869798</v>
      </c>
      <c r="K29" s="3">
        <v>11.1416995892678</v>
      </c>
      <c r="L29" s="3">
        <v>15.142577453709301</v>
      </c>
      <c r="M29" s="3">
        <v>17.3125202118194</v>
      </c>
      <c r="N29" s="3">
        <v>15.04752821806</v>
      </c>
      <c r="O29" s="3">
        <v>19.0618543843464</v>
      </c>
      <c r="P29" s="3">
        <v>13.1854750361295</v>
      </c>
      <c r="Q29" s="3">
        <v>14.722633365008599</v>
      </c>
      <c r="R29" s="3">
        <v>16.312178958174002</v>
      </c>
      <c r="S29" s="3">
        <v>8.8237861682555394</v>
      </c>
      <c r="T29" s="3">
        <v>13.2281718434391</v>
      </c>
      <c r="U29" s="3">
        <v>14.768641437856701</v>
      </c>
      <c r="V29" s="3">
        <v>15.4811095865639</v>
      </c>
    </row>
    <row r="30" spans="1:22" x14ac:dyDescent="0.35">
      <c r="A30" s="2">
        <v>42769</v>
      </c>
      <c r="B30" s="3">
        <v>14.929656923270599</v>
      </c>
      <c r="C30" s="3">
        <v>16.326540142198599</v>
      </c>
      <c r="D30" s="3">
        <v>17.664241989750501</v>
      </c>
      <c r="E30" s="3">
        <v>18.012559153882801</v>
      </c>
      <c r="F30" s="3">
        <v>14.341209535667399</v>
      </c>
      <c r="G30" s="3">
        <v>17.224014814441901</v>
      </c>
      <c r="H30" s="3">
        <v>17.157229408140601</v>
      </c>
      <c r="I30" s="3">
        <v>14.243887165886999</v>
      </c>
      <c r="J30" s="3">
        <v>21.874042165467799</v>
      </c>
      <c r="K30" s="3">
        <v>11.4937027446692</v>
      </c>
      <c r="L30" s="3">
        <v>15.5842227139862</v>
      </c>
      <c r="M30" s="3">
        <v>17.4439318321981</v>
      </c>
      <c r="N30" s="3">
        <v>13.726325198744799</v>
      </c>
      <c r="O30" s="3">
        <v>19.9779250246436</v>
      </c>
      <c r="P30" s="3">
        <v>13.663710809673001</v>
      </c>
      <c r="Q30" s="3">
        <v>14.492872725022</v>
      </c>
      <c r="R30" s="3">
        <v>16.682258941913101</v>
      </c>
      <c r="S30" s="3">
        <v>10.047071817686</v>
      </c>
      <c r="T30" s="3">
        <v>13.1885815025373</v>
      </c>
      <c r="U30" s="3">
        <v>15.012250111114099</v>
      </c>
      <c r="V30" s="3">
        <v>15.217838355924</v>
      </c>
    </row>
    <row r="31" spans="1:22" x14ac:dyDescent="0.35">
      <c r="A31" s="2">
        <v>42797</v>
      </c>
      <c r="B31" s="3">
        <v>15.211063315818199</v>
      </c>
      <c r="C31" s="3">
        <v>16.816190412935502</v>
      </c>
      <c r="D31" s="3">
        <v>17.519878422421499</v>
      </c>
      <c r="E31" s="3">
        <v>17.777733450518301</v>
      </c>
      <c r="F31" s="3">
        <v>15.8002441579332</v>
      </c>
      <c r="G31" s="3">
        <v>16.220229091802</v>
      </c>
      <c r="H31" s="3">
        <v>17.061723711960301</v>
      </c>
      <c r="I31" s="3">
        <v>14.4960578030551</v>
      </c>
      <c r="J31" s="3">
        <v>21.505343113429699</v>
      </c>
      <c r="K31" s="3">
        <v>11.6420975796535</v>
      </c>
      <c r="L31" s="3">
        <v>16.844616721641501</v>
      </c>
      <c r="M31" s="3">
        <v>18.4690895188876</v>
      </c>
      <c r="N31" s="3">
        <v>14.3717980636072</v>
      </c>
      <c r="O31" s="3">
        <v>20.5194242918664</v>
      </c>
      <c r="P31" s="3">
        <v>14.042261904038099</v>
      </c>
      <c r="Q31" s="3">
        <v>14.896993963894101</v>
      </c>
      <c r="R31" s="3">
        <v>16.3667730063428</v>
      </c>
      <c r="S31" s="3">
        <v>9.8924869715255497</v>
      </c>
      <c r="T31" s="3">
        <v>13.414456882311001</v>
      </c>
      <c r="U31" s="3">
        <v>15.616921274164399</v>
      </c>
      <c r="V31" s="3">
        <v>15.3603007367815</v>
      </c>
    </row>
    <row r="32" spans="1:22" x14ac:dyDescent="0.35">
      <c r="A32" s="2">
        <v>42828</v>
      </c>
      <c r="B32" s="3">
        <v>15.088759633884401</v>
      </c>
      <c r="C32" s="3">
        <v>17.050035239512699</v>
      </c>
      <c r="D32" s="3">
        <v>17.471577520886399</v>
      </c>
      <c r="E32" s="3">
        <v>17.813495235263101</v>
      </c>
      <c r="F32" s="3">
        <v>15.409320932308701</v>
      </c>
      <c r="G32" s="3">
        <v>15.7873765077877</v>
      </c>
      <c r="H32" s="3">
        <v>17.135739102920802</v>
      </c>
      <c r="I32" s="3">
        <v>14.389402382054399</v>
      </c>
      <c r="J32" s="3">
        <v>21.217221404943398</v>
      </c>
      <c r="K32" s="3">
        <v>11.435382095843201</v>
      </c>
      <c r="L32" s="3">
        <v>16.408447100686601</v>
      </c>
      <c r="M32" s="3">
        <v>18.2743287696081</v>
      </c>
      <c r="N32" s="3">
        <v>14.0299504580082</v>
      </c>
      <c r="O32" s="3">
        <v>20.4507564095486</v>
      </c>
      <c r="P32" s="3">
        <v>13.975576062301601</v>
      </c>
      <c r="Q32" s="3">
        <v>14.6276687114081</v>
      </c>
      <c r="R32" s="3">
        <v>16.293109720318601</v>
      </c>
      <c r="S32" s="3">
        <v>9.7256415953552207</v>
      </c>
      <c r="T32" s="3">
        <v>13.3026982222637</v>
      </c>
      <c r="U32" s="3">
        <v>15.722838211671901</v>
      </c>
      <c r="V32" s="3">
        <v>15.242464807359299</v>
      </c>
    </row>
    <row r="33" spans="1:22" x14ac:dyDescent="0.35">
      <c r="A33" s="2">
        <v>42858</v>
      </c>
      <c r="B33" s="3">
        <v>14.990570581900799</v>
      </c>
      <c r="C33" s="3">
        <v>17.214339748474501</v>
      </c>
      <c r="D33" s="3">
        <v>17.386248406147502</v>
      </c>
      <c r="E33" s="3">
        <v>18.053598559715699</v>
      </c>
      <c r="F33" s="3">
        <v>15.312135339508099</v>
      </c>
      <c r="G33" s="3">
        <v>15.002785868594801</v>
      </c>
      <c r="H33" s="3">
        <v>17.2711800984465</v>
      </c>
      <c r="I33" s="3">
        <v>14.403102317578499</v>
      </c>
      <c r="J33" s="3">
        <v>20.737459697715099</v>
      </c>
      <c r="K33" s="3">
        <v>11.1318555938667</v>
      </c>
      <c r="L33" s="3">
        <v>16.058835520011598</v>
      </c>
      <c r="M33" s="3">
        <v>18.3238877317314</v>
      </c>
      <c r="N33" s="3">
        <v>14.659216303374301</v>
      </c>
      <c r="O33" s="3">
        <v>20.4030534467433</v>
      </c>
      <c r="P33" s="3">
        <v>13.9343534957922</v>
      </c>
      <c r="Q33" s="3">
        <v>14.5722382058102</v>
      </c>
      <c r="R33" s="3">
        <v>16.1379834422901</v>
      </c>
      <c r="S33" s="3">
        <v>9.7532074027144908</v>
      </c>
      <c r="T33" s="3">
        <v>13.2765470782112</v>
      </c>
      <c r="U33" s="3">
        <v>15.8536527553093</v>
      </c>
      <c r="V33" s="3">
        <v>15.0766904204567</v>
      </c>
    </row>
    <row r="34" spans="1:22" x14ac:dyDescent="0.35">
      <c r="A34" s="2">
        <v>42888</v>
      </c>
      <c r="B34" s="3">
        <v>15.041360890036501</v>
      </c>
      <c r="C34" s="3">
        <v>17.2371109030877</v>
      </c>
      <c r="D34" s="3">
        <v>17.342314281527798</v>
      </c>
      <c r="E34" s="3">
        <v>18.238197884381499</v>
      </c>
      <c r="F34" s="3">
        <v>14.8831569501786</v>
      </c>
      <c r="G34" s="3">
        <v>15.0156033524463</v>
      </c>
      <c r="H34" s="3">
        <v>17.200535258997402</v>
      </c>
      <c r="I34" s="3">
        <v>14.4232164580502</v>
      </c>
      <c r="J34" s="3">
        <v>20.357941159301699</v>
      </c>
      <c r="K34" s="3">
        <v>11.1640938656108</v>
      </c>
      <c r="L34" s="3">
        <v>15.3939405455762</v>
      </c>
      <c r="M34" s="3">
        <v>17.95624571326</v>
      </c>
      <c r="N34" s="3">
        <v>15.3632525194694</v>
      </c>
      <c r="O34" s="3">
        <v>20.440480632682998</v>
      </c>
      <c r="P34" s="3">
        <v>14.0890426724976</v>
      </c>
      <c r="Q34" s="3">
        <v>14.564410314189599</v>
      </c>
      <c r="R34" s="3">
        <v>16.0508853259376</v>
      </c>
      <c r="S34" s="3">
        <v>9.7884144335556194</v>
      </c>
      <c r="T34" s="3">
        <v>12.855886041826199</v>
      </c>
      <c r="U34" s="3">
        <v>15.739497632606399</v>
      </c>
      <c r="V34" s="3">
        <v>15.0604403040591</v>
      </c>
    </row>
    <row r="35" spans="1:22" x14ac:dyDescent="0.35">
      <c r="A35" s="2">
        <v>42919</v>
      </c>
      <c r="B35" s="3">
        <v>15.3274356212603</v>
      </c>
      <c r="C35" s="3">
        <v>17.5135857328311</v>
      </c>
      <c r="D35" s="3">
        <v>17.5288663335166</v>
      </c>
      <c r="E35" s="3">
        <v>18.0609571052203</v>
      </c>
      <c r="F35" s="3">
        <v>14.6701307811589</v>
      </c>
      <c r="G35" s="3">
        <v>14.796424903224001</v>
      </c>
      <c r="H35" s="3">
        <v>17.244855852103299</v>
      </c>
      <c r="I35" s="3">
        <v>14.6311226063372</v>
      </c>
      <c r="J35" s="3">
        <v>19.970434942641202</v>
      </c>
      <c r="K35" s="3">
        <v>10.973526673727701</v>
      </c>
      <c r="L35" s="3">
        <v>15.024499910837299</v>
      </c>
      <c r="M35" s="3">
        <v>17.686923035101199</v>
      </c>
      <c r="N35" s="3">
        <v>15.315283694611599</v>
      </c>
      <c r="O35" s="3">
        <v>20.298003069745299</v>
      </c>
      <c r="P35" s="3">
        <v>14.074036010891501</v>
      </c>
      <c r="Q35" s="3">
        <v>13.8767064193012</v>
      </c>
      <c r="R35" s="3">
        <v>16.026932144457099</v>
      </c>
      <c r="S35" s="3">
        <v>9.6371334590291493</v>
      </c>
      <c r="T35" s="3">
        <v>12.777227076680401</v>
      </c>
      <c r="U35" s="3">
        <v>16.899749541214</v>
      </c>
      <c r="V35" s="3">
        <v>15.691425132270499</v>
      </c>
    </row>
    <row r="36" spans="1:22" x14ac:dyDescent="0.35">
      <c r="A36" s="2">
        <v>42950</v>
      </c>
      <c r="B36" s="3">
        <v>15.2905592770996</v>
      </c>
      <c r="C36" s="3">
        <v>18.136637453416</v>
      </c>
      <c r="D36" s="3">
        <v>17.183802909526602</v>
      </c>
      <c r="E36" s="3">
        <v>17.678438153194801</v>
      </c>
      <c r="F36" s="3">
        <v>14.4204951835461</v>
      </c>
      <c r="G36" s="3">
        <v>15.0336622869479</v>
      </c>
      <c r="H36" s="3">
        <v>17.256398552016101</v>
      </c>
      <c r="I36" s="3">
        <v>14.753542548475499</v>
      </c>
      <c r="J36" s="3">
        <v>20.0605212667076</v>
      </c>
      <c r="K36" s="3">
        <v>10.6666387034367</v>
      </c>
      <c r="L36" s="3">
        <v>15.2606564322599</v>
      </c>
      <c r="M36" s="3">
        <v>18.0662412217746</v>
      </c>
      <c r="N36" s="3">
        <v>15.3228136852299</v>
      </c>
      <c r="O36" s="3">
        <v>20.866716399785801</v>
      </c>
      <c r="P36" s="3">
        <v>14.5364097548413</v>
      </c>
      <c r="Q36" s="3">
        <v>14.1147591660682</v>
      </c>
      <c r="R36" s="3">
        <v>16.011837938324799</v>
      </c>
      <c r="S36" s="3">
        <v>9.6537155301774504</v>
      </c>
      <c r="T36" s="3">
        <v>13.239195535251</v>
      </c>
      <c r="U36" s="3">
        <v>16.168733717865098</v>
      </c>
      <c r="V36" s="3">
        <v>15.295886714095801</v>
      </c>
    </row>
    <row r="37" spans="1:22" x14ac:dyDescent="0.35">
      <c r="A37" s="2">
        <v>42979</v>
      </c>
      <c r="B37" s="3">
        <v>15.604389873603299</v>
      </c>
      <c r="C37" s="3">
        <v>19.6135053247665</v>
      </c>
      <c r="D37" s="3">
        <v>17.359583274885299</v>
      </c>
      <c r="E37" s="3">
        <v>18.169940119415301</v>
      </c>
      <c r="F37" s="3">
        <v>14.430277453696</v>
      </c>
      <c r="G37" s="3">
        <v>14.9823818634649</v>
      </c>
      <c r="H37" s="3">
        <v>17.448969031195599</v>
      </c>
      <c r="I37" s="3">
        <v>14.6787248738976</v>
      </c>
      <c r="J37" s="3">
        <v>19.546262069491402</v>
      </c>
      <c r="K37" s="3">
        <v>10.3671110345913</v>
      </c>
      <c r="L37" s="3">
        <v>15.3933543763867</v>
      </c>
      <c r="M37" s="3">
        <v>18.027105087608501</v>
      </c>
      <c r="N37" s="3">
        <v>14.902144164900999</v>
      </c>
      <c r="O37" s="3">
        <v>21.007451131850299</v>
      </c>
      <c r="P37" s="3">
        <v>14.5388959276112</v>
      </c>
      <c r="Q37" s="3">
        <v>13.4658536551579</v>
      </c>
      <c r="R37" s="3">
        <v>16.216057810794499</v>
      </c>
      <c r="S37" s="3">
        <v>9.5957746526863392</v>
      </c>
      <c r="T37" s="3">
        <v>12.596801197930001</v>
      </c>
      <c r="U37" s="3">
        <v>17.445327627479902</v>
      </c>
      <c r="V37" s="3">
        <v>15.137926894843799</v>
      </c>
    </row>
    <row r="38" spans="1:22" x14ac:dyDescent="0.35">
      <c r="A38" s="2">
        <v>43011</v>
      </c>
      <c r="B38" s="3">
        <v>15.6486262534007</v>
      </c>
      <c r="C38" s="3">
        <v>15.757386666000899</v>
      </c>
      <c r="D38" s="3">
        <v>17.4066217201614</v>
      </c>
      <c r="E38" s="3">
        <v>19.1157540761603</v>
      </c>
      <c r="F38" s="3">
        <v>13.556967496839199</v>
      </c>
      <c r="G38" s="3">
        <v>16.9515356751021</v>
      </c>
      <c r="H38" s="3">
        <v>17.426815103292199</v>
      </c>
      <c r="I38" s="3">
        <v>14.4229933447308</v>
      </c>
      <c r="J38" s="3">
        <v>18.994757494154499</v>
      </c>
      <c r="K38" s="3">
        <v>10.354544909751301</v>
      </c>
      <c r="L38" s="3">
        <v>15.7965414110695</v>
      </c>
      <c r="M38" s="3">
        <v>17.459722653297199</v>
      </c>
      <c r="N38" s="3">
        <v>14.272766040252</v>
      </c>
      <c r="O38" s="3">
        <v>20.855399009020399</v>
      </c>
      <c r="P38" s="3">
        <v>15.048692735743399</v>
      </c>
      <c r="Q38" s="3">
        <v>12.687754289574499</v>
      </c>
      <c r="R38" s="3">
        <v>16.642127557210699</v>
      </c>
      <c r="S38" s="3">
        <v>9.0334811710494503</v>
      </c>
      <c r="T38" s="3">
        <v>12.155084301212501</v>
      </c>
      <c r="U38" s="3">
        <v>17.945246896508699</v>
      </c>
      <c r="V38" s="3">
        <v>14.889888232974201</v>
      </c>
    </row>
    <row r="39" spans="1:22" x14ac:dyDescent="0.35">
      <c r="A39" s="2">
        <v>43042</v>
      </c>
      <c r="B39" s="3">
        <v>16.066784586020699</v>
      </c>
      <c r="C39" s="3">
        <v>18.598811196260399</v>
      </c>
      <c r="D39" s="3">
        <v>17.3667683905709</v>
      </c>
      <c r="E39" s="3">
        <v>19.537540834840101</v>
      </c>
      <c r="F39" s="3">
        <v>13.144626346676599</v>
      </c>
      <c r="G39" s="3">
        <v>16.663631597913401</v>
      </c>
      <c r="H39" s="3">
        <v>17.366176295229302</v>
      </c>
      <c r="I39" s="3">
        <v>14.878463409353101</v>
      </c>
      <c r="J39" s="3">
        <v>17.263146389216502</v>
      </c>
      <c r="K39" s="3">
        <v>10.576641598116099</v>
      </c>
      <c r="L39" s="3">
        <v>14.8811786088286</v>
      </c>
      <c r="M39" s="3">
        <v>18.347562175559801</v>
      </c>
      <c r="N39" s="3">
        <v>16.947455805151399</v>
      </c>
      <c r="O39" s="3">
        <v>21.961448213990799</v>
      </c>
      <c r="P39" s="3">
        <v>15.1765215891528</v>
      </c>
      <c r="Q39" s="3">
        <v>12.840797946134099</v>
      </c>
      <c r="R39" s="3">
        <v>16.9939269865223</v>
      </c>
      <c r="S39" s="3">
        <v>9.3132416581709894</v>
      </c>
      <c r="T39" s="3">
        <v>12.3854955648195</v>
      </c>
      <c r="U39" s="3">
        <v>18.340370518765901</v>
      </c>
      <c r="V39" s="3">
        <v>14.4064215980186</v>
      </c>
    </row>
    <row r="40" spans="1:22" x14ac:dyDescent="0.35">
      <c r="A40" s="2">
        <v>43070</v>
      </c>
      <c r="B40" s="3">
        <v>15.8220228187629</v>
      </c>
      <c r="C40" s="3">
        <v>16.331677086198699</v>
      </c>
      <c r="D40" s="3">
        <v>16.7486259558457</v>
      </c>
      <c r="E40" s="3">
        <v>18.754324767155602</v>
      </c>
      <c r="F40" s="3">
        <v>12.3851871989682</v>
      </c>
      <c r="G40" s="3">
        <v>16.821134468835702</v>
      </c>
      <c r="H40" s="3">
        <v>17.4408446939639</v>
      </c>
      <c r="I40" s="3">
        <v>14.6999717680945</v>
      </c>
      <c r="J40" s="3">
        <v>16.867311635450498</v>
      </c>
      <c r="K40" s="3">
        <v>10.2564662740999</v>
      </c>
      <c r="L40" s="3">
        <v>14.407142100235401</v>
      </c>
      <c r="M40" s="3">
        <v>18.4749822579134</v>
      </c>
      <c r="N40" s="3">
        <v>18.050703227479101</v>
      </c>
      <c r="O40" s="3">
        <v>21.543047895097502</v>
      </c>
      <c r="P40" s="3">
        <v>15.027369683153401</v>
      </c>
      <c r="Q40" s="3">
        <v>12.000635171043299</v>
      </c>
      <c r="R40" s="3">
        <v>17.088376164385298</v>
      </c>
      <c r="S40" s="3">
        <v>8.5267786543346098</v>
      </c>
      <c r="T40" s="3">
        <v>11.4439004677527</v>
      </c>
      <c r="U40" s="3">
        <v>20.579880482082299</v>
      </c>
      <c r="V40" s="3">
        <v>14.3724773503696</v>
      </c>
    </row>
    <row r="41" spans="1:22" x14ac:dyDescent="0.35">
      <c r="A41" s="2">
        <v>43103</v>
      </c>
      <c r="B41" s="3">
        <v>16.221497636405001</v>
      </c>
      <c r="C41" s="3">
        <v>18.225552330640699</v>
      </c>
      <c r="D41" s="3">
        <v>17.6407091064683</v>
      </c>
      <c r="E41" s="3">
        <v>20.2184310424994</v>
      </c>
      <c r="F41" s="3">
        <v>12.449737704091699</v>
      </c>
      <c r="G41" s="3">
        <v>17.4894174397269</v>
      </c>
      <c r="H41" s="3">
        <v>18.342371552295798</v>
      </c>
      <c r="I41" s="3">
        <v>14.839547099526699</v>
      </c>
      <c r="J41" s="3">
        <v>17.274348112739801</v>
      </c>
      <c r="K41" s="3">
        <v>10.2121200600712</v>
      </c>
      <c r="L41" s="3">
        <v>15.1391243106051</v>
      </c>
      <c r="M41" s="3">
        <v>18.527638597844099</v>
      </c>
      <c r="N41" s="3">
        <v>21.0193642541253</v>
      </c>
      <c r="O41" s="3">
        <v>22.538998382153601</v>
      </c>
      <c r="P41" s="3">
        <v>15.853377260969401</v>
      </c>
      <c r="Q41" s="3">
        <v>13.4112295113125</v>
      </c>
      <c r="R41" s="3">
        <v>18.126145135165199</v>
      </c>
      <c r="S41" s="3">
        <v>9.0960299654396692</v>
      </c>
      <c r="T41" s="3">
        <v>12.0299816197755</v>
      </c>
      <c r="U41" s="3">
        <v>23.0732087742633</v>
      </c>
      <c r="V41" s="3">
        <v>14.580991336883899</v>
      </c>
    </row>
    <row r="42" spans="1:22" x14ac:dyDescent="0.35">
      <c r="A42" s="2">
        <v>43133</v>
      </c>
      <c r="B42" s="3">
        <v>16.435403052908601</v>
      </c>
      <c r="C42" s="3">
        <v>18.271305081283899</v>
      </c>
      <c r="D42" s="3">
        <v>18.217919326701701</v>
      </c>
      <c r="E42" s="3">
        <v>19.994359296590599</v>
      </c>
      <c r="F42" s="3">
        <v>12.674222321631101</v>
      </c>
      <c r="G42" s="3">
        <v>18.380414268828101</v>
      </c>
      <c r="H42" s="3">
        <v>18.909834741656098</v>
      </c>
      <c r="I42" s="3">
        <v>15.0553787430953</v>
      </c>
      <c r="J42" s="3">
        <v>17.7002566003844</v>
      </c>
      <c r="K42" s="3">
        <v>10.5907535311534</v>
      </c>
      <c r="L42" s="3">
        <v>16.282951537446699</v>
      </c>
      <c r="M42" s="3">
        <v>17.985264028037498</v>
      </c>
      <c r="N42" s="3">
        <v>23.588474128184799</v>
      </c>
      <c r="O42" s="3">
        <v>22.108249871856099</v>
      </c>
      <c r="P42" s="3">
        <v>16.1488276261151</v>
      </c>
      <c r="Q42" s="3">
        <v>13.398701228062601</v>
      </c>
      <c r="R42" s="3">
        <v>18.365003754015099</v>
      </c>
      <c r="S42" s="3">
        <v>9.0870218368679403</v>
      </c>
      <c r="T42" s="3">
        <v>12.2999991649049</v>
      </c>
      <c r="U42" s="3">
        <v>25.797432552019501</v>
      </c>
      <c r="V42" s="3">
        <v>15.268618594943799</v>
      </c>
    </row>
    <row r="43" spans="1:22" x14ac:dyDescent="0.35">
      <c r="A43" s="2">
        <v>43161</v>
      </c>
      <c r="B43" s="3">
        <v>15.297017774092801</v>
      </c>
      <c r="C43" s="3">
        <v>17.531793169199599</v>
      </c>
      <c r="D43" s="3">
        <v>17.671830375458001</v>
      </c>
      <c r="E43" s="3">
        <v>19.385677360104602</v>
      </c>
      <c r="F43" s="3">
        <v>11.729246514839801</v>
      </c>
      <c r="G43" s="3">
        <v>19.861380235269898</v>
      </c>
      <c r="H43" s="3">
        <v>18.578026994812799</v>
      </c>
      <c r="I43" s="3">
        <v>14.4333806415748</v>
      </c>
      <c r="J43" s="3">
        <v>17.948038455704999</v>
      </c>
      <c r="K43" s="3">
        <v>10.521488528668799</v>
      </c>
      <c r="L43" s="3">
        <v>16.5689358601382</v>
      </c>
      <c r="M43" s="3">
        <v>18.103434537752399</v>
      </c>
      <c r="N43" s="3">
        <v>23.836520050643301</v>
      </c>
      <c r="O43" s="3">
        <v>21.740374686265501</v>
      </c>
      <c r="P43" s="3">
        <v>15.3196825981027</v>
      </c>
      <c r="Q43" s="3">
        <v>12.815029136115101</v>
      </c>
      <c r="R43" s="3">
        <v>17.814500595315099</v>
      </c>
      <c r="S43" s="3">
        <v>9.2009941017300996</v>
      </c>
      <c r="T43" s="3">
        <v>12.4514249371929</v>
      </c>
      <c r="U43" s="3">
        <v>24.620695365593701</v>
      </c>
      <c r="V43" s="3">
        <v>15.0418603304136</v>
      </c>
    </row>
    <row r="44" spans="1:22" x14ac:dyDescent="0.35">
      <c r="A44" s="2">
        <v>43193</v>
      </c>
      <c r="B44" s="3">
        <v>15.000569639077</v>
      </c>
      <c r="C44" s="3">
        <v>17.1686590365446</v>
      </c>
      <c r="D44" s="3">
        <v>17.285525594938001</v>
      </c>
      <c r="E44" s="3">
        <v>18.976001036018602</v>
      </c>
      <c r="F44" s="3">
        <v>11.661812182281899</v>
      </c>
      <c r="G44" s="3">
        <v>19.241188588953701</v>
      </c>
      <c r="H44" s="3">
        <v>18.366415018442101</v>
      </c>
      <c r="I44" s="3">
        <v>14.372916028101001</v>
      </c>
      <c r="J44" s="3">
        <v>17.691913395392099</v>
      </c>
      <c r="K44" s="3">
        <v>10.3961100343013</v>
      </c>
      <c r="L44" s="3">
        <v>16.1704557552791</v>
      </c>
      <c r="M44" s="3">
        <v>17.823272745323798</v>
      </c>
      <c r="N44" s="3">
        <v>22.789422635757301</v>
      </c>
      <c r="O44" s="3">
        <v>21.3789722458739</v>
      </c>
      <c r="P44" s="3">
        <v>14.9926896937972</v>
      </c>
      <c r="Q44" s="3">
        <v>12.7056846108485</v>
      </c>
      <c r="R44" s="3">
        <v>17.4322130205903</v>
      </c>
      <c r="S44" s="3">
        <v>9.0201145836977794</v>
      </c>
      <c r="T44" s="3">
        <v>12.3549949187178</v>
      </c>
      <c r="U44" s="3">
        <v>24.735248457543499</v>
      </c>
      <c r="V44" s="3">
        <v>15.209425108162501</v>
      </c>
    </row>
    <row r="45" spans="1:22" x14ac:dyDescent="0.35">
      <c r="A45" s="2">
        <v>43223</v>
      </c>
      <c r="B45" s="3">
        <v>14.4987345843555</v>
      </c>
      <c r="C45" s="3">
        <v>16.900559948855399</v>
      </c>
      <c r="D45" s="3">
        <v>16.733963721390499</v>
      </c>
      <c r="E45" s="3">
        <v>18.545490225187301</v>
      </c>
      <c r="F45" s="3">
        <v>11.7853231102838</v>
      </c>
      <c r="G45" s="3">
        <v>18.6283979163669</v>
      </c>
      <c r="H45" s="3">
        <v>18.175958707496001</v>
      </c>
      <c r="I45" s="3">
        <v>14.171081518465799</v>
      </c>
      <c r="J45" s="3">
        <v>17.535007700329299</v>
      </c>
      <c r="K45" s="3">
        <v>10.3027397643445</v>
      </c>
      <c r="L45" s="3">
        <v>15.7108943829259</v>
      </c>
      <c r="M45" s="3">
        <v>17.630120125000499</v>
      </c>
      <c r="N45" s="3">
        <v>22.535912829144401</v>
      </c>
      <c r="O45" s="3">
        <v>21.387418815810801</v>
      </c>
      <c r="P45" s="3">
        <v>14.7688745856483</v>
      </c>
      <c r="Q45" s="3">
        <v>12.5728163714949</v>
      </c>
      <c r="R45" s="3">
        <v>17.310533394833499</v>
      </c>
      <c r="S45" s="3">
        <v>8.6401914927544095</v>
      </c>
      <c r="T45" s="3">
        <v>12.1200717579919</v>
      </c>
      <c r="U45" s="3">
        <v>23.978812375996998</v>
      </c>
      <c r="V45" s="3">
        <v>15.270810963981299</v>
      </c>
    </row>
    <row r="46" spans="1:22" x14ac:dyDescent="0.35">
      <c r="A46" s="2">
        <v>43252</v>
      </c>
      <c r="B46" s="3">
        <v>14.282088205137001</v>
      </c>
      <c r="C46" s="3">
        <v>16.053980152442598</v>
      </c>
      <c r="D46" s="3">
        <v>16.409699158242098</v>
      </c>
      <c r="E46" s="3">
        <v>18.516530305626102</v>
      </c>
      <c r="F46" s="3">
        <v>11.5506694881134</v>
      </c>
      <c r="G46" s="3">
        <v>18.222635501852999</v>
      </c>
      <c r="H46" s="3">
        <v>17.886173608382599</v>
      </c>
      <c r="I46" s="3">
        <v>14.303283688695799</v>
      </c>
      <c r="J46" s="3">
        <v>17.078826371148601</v>
      </c>
      <c r="K46" s="3">
        <v>10.1171871417079</v>
      </c>
      <c r="L46" s="3">
        <v>15.0291598451963</v>
      </c>
      <c r="M46" s="3">
        <v>17.312469583998801</v>
      </c>
      <c r="N46" s="3">
        <v>22.098569807995499</v>
      </c>
      <c r="O46" s="3">
        <v>21.275603707112801</v>
      </c>
      <c r="P46" s="3">
        <v>14.7066264922193</v>
      </c>
      <c r="Q46" s="3">
        <v>12.5014162799138</v>
      </c>
      <c r="R46" s="3">
        <v>17.026395694733601</v>
      </c>
      <c r="S46" s="3">
        <v>8.3541293679739805</v>
      </c>
      <c r="T46" s="3">
        <v>11.8718710210933</v>
      </c>
      <c r="U46" s="3">
        <v>23.993744258826599</v>
      </c>
      <c r="V46" s="3">
        <v>15.453978169094301</v>
      </c>
    </row>
    <row r="47" spans="1:22" x14ac:dyDescent="0.35">
      <c r="A47" s="2">
        <v>43284</v>
      </c>
      <c r="B47" s="3">
        <v>13.4298446212934</v>
      </c>
      <c r="C47" s="3">
        <v>15.367160710365599</v>
      </c>
      <c r="D47" s="3">
        <v>15.453660445598</v>
      </c>
      <c r="E47" s="3">
        <v>17.762183146814799</v>
      </c>
      <c r="F47" s="3">
        <v>11.3167863564339</v>
      </c>
      <c r="G47" s="3">
        <v>17.681571174220601</v>
      </c>
      <c r="H47" s="3">
        <v>17.452524825503499</v>
      </c>
      <c r="I47" s="3">
        <v>14.038783503780699</v>
      </c>
      <c r="J47" s="3">
        <v>17.2296636213899</v>
      </c>
      <c r="K47" s="3">
        <v>9.6745865019485304</v>
      </c>
      <c r="L47" s="3">
        <v>14.236479644788499</v>
      </c>
      <c r="M47" s="3">
        <v>17.031547575460799</v>
      </c>
      <c r="N47" s="3">
        <v>21.477203422374501</v>
      </c>
      <c r="O47" s="3">
        <v>21.115459593203699</v>
      </c>
      <c r="P47" s="3">
        <v>14.2047659380358</v>
      </c>
      <c r="Q47" s="3">
        <v>12.545647359982899</v>
      </c>
      <c r="R47" s="3">
        <v>16.411816366778002</v>
      </c>
      <c r="S47" s="3">
        <v>8.0600280339020909</v>
      </c>
      <c r="T47" s="3">
        <v>11.942318411174201</v>
      </c>
      <c r="U47" s="3">
        <v>21.684897505809602</v>
      </c>
      <c r="V47" s="3">
        <v>15.4112488695033</v>
      </c>
    </row>
    <row r="48" spans="1:22" x14ac:dyDescent="0.35">
      <c r="A48" s="2">
        <v>43315</v>
      </c>
      <c r="B48" s="3">
        <v>12.7767972435104</v>
      </c>
      <c r="C48" s="3">
        <v>15.4378680662089</v>
      </c>
      <c r="D48" s="3">
        <v>15.8632394905823</v>
      </c>
      <c r="E48" s="3">
        <v>18.105625192561</v>
      </c>
      <c r="F48" s="3">
        <v>11.672460533169099</v>
      </c>
      <c r="G48" s="3">
        <v>17.794494285963001</v>
      </c>
      <c r="H48" s="3">
        <v>17.8148409490224</v>
      </c>
      <c r="I48" s="3">
        <v>14.2648239792867</v>
      </c>
      <c r="J48" s="3">
        <v>17.422664498423298</v>
      </c>
      <c r="K48" s="3">
        <v>9.5440002149410699</v>
      </c>
      <c r="L48" s="3">
        <v>14.4267094987633</v>
      </c>
      <c r="M48" s="3">
        <v>16.6155705322358</v>
      </c>
      <c r="N48" s="3">
        <v>21.094934287814901</v>
      </c>
      <c r="O48" s="3">
        <v>22.0372605447537</v>
      </c>
      <c r="P48" s="3">
        <v>13.8115017544129</v>
      </c>
      <c r="Q48" s="3">
        <v>13.0464221640279</v>
      </c>
      <c r="R48" s="3">
        <v>16.5808987812363</v>
      </c>
      <c r="S48" s="3">
        <v>7.7610316016542997</v>
      </c>
      <c r="T48" s="3">
        <v>12.2584486545998</v>
      </c>
      <c r="U48" s="3">
        <v>22.0303901174495</v>
      </c>
      <c r="V48" s="3">
        <v>15.2765086508123</v>
      </c>
    </row>
    <row r="49" spans="1:22" x14ac:dyDescent="0.35">
      <c r="A49" s="2">
        <v>43343</v>
      </c>
      <c r="B49" s="3">
        <v>12.534980385783999</v>
      </c>
      <c r="C49" s="3">
        <v>15.395990876126699</v>
      </c>
      <c r="D49" s="3">
        <v>15.8914176227819</v>
      </c>
      <c r="E49" s="3">
        <v>17.793900238957999</v>
      </c>
      <c r="F49" s="3">
        <v>11.877492714721701</v>
      </c>
      <c r="G49" s="3">
        <v>16.909363159298799</v>
      </c>
      <c r="H49" s="3">
        <v>17.937131698513699</v>
      </c>
      <c r="I49" s="3">
        <v>14.198286473745799</v>
      </c>
      <c r="J49" s="3">
        <v>17.269037989010901</v>
      </c>
      <c r="K49" s="3">
        <v>9.4924413566467294</v>
      </c>
      <c r="L49" s="3">
        <v>13.5027572146126</v>
      </c>
      <c r="M49" s="3">
        <v>16.5181068075408</v>
      </c>
      <c r="N49" s="3">
        <v>21.0289117381149</v>
      </c>
      <c r="O49" s="3">
        <v>22.5089098632271</v>
      </c>
      <c r="P49" s="3">
        <v>13.5192949225312</v>
      </c>
      <c r="Q49" s="3">
        <v>13.271504954388</v>
      </c>
      <c r="R49" s="3">
        <v>16.436629402865101</v>
      </c>
      <c r="S49" s="3">
        <v>7.4582151871877302</v>
      </c>
      <c r="T49" s="3">
        <v>12.996099547149599</v>
      </c>
      <c r="U49" s="3">
        <v>21.9671133722366</v>
      </c>
      <c r="V49" s="3">
        <v>15.0946463360281</v>
      </c>
    </row>
    <row r="50" spans="1:22" x14ac:dyDescent="0.35">
      <c r="A50" s="2">
        <v>43376</v>
      </c>
      <c r="B50" s="3">
        <v>12.663391274607701</v>
      </c>
      <c r="C50" s="3">
        <v>15.049952780028301</v>
      </c>
      <c r="D50" s="3">
        <v>15.2714363842571</v>
      </c>
      <c r="E50" s="3">
        <v>16.273758351448599</v>
      </c>
      <c r="F50" s="3">
        <v>11.752658960129001</v>
      </c>
      <c r="G50" s="3">
        <v>16.5918236673843</v>
      </c>
      <c r="H50" s="3">
        <v>17.649367298901701</v>
      </c>
      <c r="I50" s="3">
        <v>13.702803362329901</v>
      </c>
      <c r="J50" s="3">
        <v>17.025819148292999</v>
      </c>
      <c r="K50" s="3">
        <v>9.2990194138003499</v>
      </c>
      <c r="L50" s="3">
        <v>13.7151690770317</v>
      </c>
      <c r="M50" s="3">
        <v>15.337223212103</v>
      </c>
      <c r="N50" s="3">
        <v>20.478815474223701</v>
      </c>
      <c r="O50" s="3">
        <v>21.215061280527099</v>
      </c>
      <c r="P50" s="3">
        <v>13.0411032993623</v>
      </c>
      <c r="Q50" s="3">
        <v>13.2322813253665</v>
      </c>
      <c r="R50" s="3">
        <v>16.310217826167499</v>
      </c>
      <c r="S50" s="3">
        <v>7.5391731150948198</v>
      </c>
      <c r="T50" s="3">
        <v>12.841200301968501</v>
      </c>
      <c r="U50" s="3">
        <v>21.183907325823199</v>
      </c>
      <c r="V50" s="3">
        <v>15.069499419822501</v>
      </c>
    </row>
    <row r="51" spans="1:22" x14ac:dyDescent="0.35">
      <c r="A51" s="2">
        <v>43406</v>
      </c>
      <c r="B51" s="3">
        <v>12.025147254163199</v>
      </c>
      <c r="C51" s="3">
        <v>16.9320735077725</v>
      </c>
      <c r="D51" s="3">
        <v>15.3564910202285</v>
      </c>
      <c r="E51" s="3">
        <v>16.050698167279901</v>
      </c>
      <c r="F51" s="3">
        <v>11.2602498280856</v>
      </c>
      <c r="G51" s="3">
        <v>16.488406718951499</v>
      </c>
      <c r="H51" s="3">
        <v>16.801509377404699</v>
      </c>
      <c r="I51" s="3">
        <v>12.7338474584887</v>
      </c>
      <c r="J51" s="3">
        <v>15.8896047682539</v>
      </c>
      <c r="K51" s="3">
        <v>8.6612308114076093</v>
      </c>
      <c r="L51" s="3">
        <v>14.102250792105099</v>
      </c>
      <c r="M51" s="3">
        <v>14.91713072424</v>
      </c>
      <c r="N51" s="3">
        <v>18.437003955483</v>
      </c>
      <c r="O51" s="3">
        <v>21.130962043666798</v>
      </c>
      <c r="P51" s="3">
        <v>12.5207925859058</v>
      </c>
      <c r="Q51" s="3">
        <v>13.822879115688799</v>
      </c>
      <c r="R51" s="3">
        <v>15.730117910531799</v>
      </c>
      <c r="S51" s="3">
        <v>7.1603655976341702</v>
      </c>
      <c r="T51" s="3">
        <v>12.6995825715028</v>
      </c>
      <c r="U51" s="3">
        <v>19.606156378972599</v>
      </c>
      <c r="V51" s="3">
        <v>15.0258230198153</v>
      </c>
    </row>
    <row r="52" spans="1:22" x14ac:dyDescent="0.35">
      <c r="A52" s="2">
        <v>43437</v>
      </c>
      <c r="B52" s="3">
        <v>11.7482383759864</v>
      </c>
      <c r="C52" s="3">
        <v>17.231266507720001</v>
      </c>
      <c r="D52" s="3">
        <v>15.6574927564</v>
      </c>
      <c r="E52" s="3">
        <v>16.621668652125098</v>
      </c>
      <c r="F52" s="3">
        <v>11.879068753533399</v>
      </c>
      <c r="G52" s="3">
        <v>16.736470827292301</v>
      </c>
      <c r="H52" s="3">
        <v>16.9020903744401</v>
      </c>
      <c r="I52" s="3">
        <v>13.056786072537401</v>
      </c>
      <c r="J52" s="3">
        <v>14.828314334980501</v>
      </c>
      <c r="K52" s="3">
        <v>8.5943210729385804</v>
      </c>
      <c r="L52" s="3">
        <v>14.2592101636757</v>
      </c>
      <c r="M52" s="3">
        <v>15.123710817436701</v>
      </c>
      <c r="N52" s="3">
        <v>18.367754938478701</v>
      </c>
      <c r="O52" s="3">
        <v>21.7191547461568</v>
      </c>
      <c r="P52" s="3">
        <v>12.653910047621499</v>
      </c>
      <c r="Q52" s="3">
        <v>14.1249083124588</v>
      </c>
      <c r="R52" s="3">
        <v>15.4565476696751</v>
      </c>
      <c r="S52" s="3">
        <v>7.01899955682397</v>
      </c>
      <c r="T52" s="3">
        <v>12.227721545539</v>
      </c>
      <c r="U52" s="3">
        <v>19.662333643327599</v>
      </c>
      <c r="V52" s="3">
        <v>15.4743619320866</v>
      </c>
    </row>
    <row r="53" spans="1:22" x14ac:dyDescent="0.35">
      <c r="A53" s="2">
        <v>43468</v>
      </c>
      <c r="B53" s="3">
        <v>10.465686613776599</v>
      </c>
      <c r="C53" s="3">
        <v>12.0374872751038</v>
      </c>
      <c r="D53" s="3">
        <v>15.6134287707638</v>
      </c>
      <c r="E53" s="3">
        <v>17.249279619844</v>
      </c>
      <c r="F53" s="3">
        <v>11.326704776731001</v>
      </c>
      <c r="G53" s="3">
        <v>17.113737503651699</v>
      </c>
      <c r="H53" s="3">
        <v>16.710624418284699</v>
      </c>
      <c r="I53" s="3">
        <v>12.215150116106001</v>
      </c>
      <c r="J53" s="3">
        <v>14.748193004127099</v>
      </c>
      <c r="K53" s="3">
        <v>7.9707588511112402</v>
      </c>
      <c r="L53" s="3">
        <v>14.234999233705199</v>
      </c>
      <c r="M53" s="3">
        <v>14.6419034192506</v>
      </c>
      <c r="N53" s="3">
        <v>14.1854268747589</v>
      </c>
      <c r="O53" s="3">
        <v>21.1715392788815</v>
      </c>
      <c r="P53" s="3">
        <v>11.0698419257997</v>
      </c>
      <c r="Q53" s="3">
        <v>14.108311853171999</v>
      </c>
      <c r="R53" s="3">
        <v>14.217365231977301</v>
      </c>
      <c r="S53" s="3">
        <v>6.3540838994118403</v>
      </c>
      <c r="T53" s="3">
        <v>11.987232829377101</v>
      </c>
      <c r="U53" s="3">
        <v>17.379311039911599</v>
      </c>
      <c r="V53" s="3">
        <v>15.4779599990196</v>
      </c>
    </row>
    <row r="54" spans="1:22" x14ac:dyDescent="0.35">
      <c r="A54" s="2">
        <v>43497</v>
      </c>
      <c r="B54" s="3">
        <v>11.4728927761919</v>
      </c>
      <c r="C54" s="3">
        <v>12.5336219003895</v>
      </c>
      <c r="D54" s="3">
        <v>16.520574913038399</v>
      </c>
      <c r="E54" s="3">
        <v>17.831944753842201</v>
      </c>
      <c r="F54" s="3">
        <v>11.846039362371201</v>
      </c>
      <c r="G54" s="3">
        <v>18.949823885068501</v>
      </c>
      <c r="H54" s="3">
        <v>16.8917013829528</v>
      </c>
      <c r="I54" s="3">
        <v>13.2552164740477</v>
      </c>
      <c r="J54" s="3">
        <v>15.3377018774452</v>
      </c>
      <c r="K54" s="3">
        <v>9.7083948438915808</v>
      </c>
      <c r="L54" s="3">
        <v>15.2109929118474</v>
      </c>
      <c r="M54" s="3">
        <v>15.370967438576001</v>
      </c>
      <c r="N54" s="3">
        <v>17.7573403967742</v>
      </c>
      <c r="O54" s="3">
        <v>21.893773057595499</v>
      </c>
      <c r="P54" s="3">
        <v>12.580064469763499</v>
      </c>
      <c r="Q54" s="3">
        <v>14.5058196654411</v>
      </c>
      <c r="R54" s="3">
        <v>15.550246517628</v>
      </c>
      <c r="S54" s="3">
        <v>7.5406083330148199</v>
      </c>
      <c r="T54" s="3">
        <v>12.172358053150401</v>
      </c>
      <c r="U54" s="3">
        <v>18.383844964007899</v>
      </c>
      <c r="V54" s="3">
        <v>17.336152118968599</v>
      </c>
    </row>
    <row r="55" spans="1:22" x14ac:dyDescent="0.35">
      <c r="A55" s="2">
        <v>43525</v>
      </c>
      <c r="B55" s="3">
        <v>12.7421546994861</v>
      </c>
      <c r="C55" s="3">
        <v>11.294395437611101</v>
      </c>
      <c r="D55" s="3">
        <v>15.920327926860301</v>
      </c>
      <c r="E55" s="3">
        <v>16.7854021367801</v>
      </c>
      <c r="F55" s="3">
        <v>11.514201867344999</v>
      </c>
      <c r="G55" s="3">
        <v>20.153971596310999</v>
      </c>
      <c r="H55" s="3">
        <v>17.092242071399301</v>
      </c>
      <c r="I55" s="3">
        <v>14.081726946928599</v>
      </c>
      <c r="J55" s="3">
        <v>15.5379582882256</v>
      </c>
      <c r="K55" s="3">
        <v>9.9942741013187106</v>
      </c>
      <c r="L55" s="3">
        <v>14.782327171824001</v>
      </c>
      <c r="M55" s="3">
        <v>15.4110810795795</v>
      </c>
      <c r="N55" s="3">
        <v>18.803993921510699</v>
      </c>
      <c r="O55" s="3">
        <v>21.712695008325898</v>
      </c>
      <c r="P55" s="3">
        <v>12.8690882724388</v>
      </c>
      <c r="Q55" s="3">
        <v>13.624905923458099</v>
      </c>
      <c r="R55" s="3">
        <v>16.235340264026402</v>
      </c>
      <c r="S55" s="3">
        <v>7.4014120660987697</v>
      </c>
      <c r="T55" s="3">
        <v>12.923201367055499</v>
      </c>
      <c r="U55" s="3">
        <v>19.719049196783001</v>
      </c>
      <c r="V55" s="3">
        <v>17.219003454964302</v>
      </c>
    </row>
    <row r="56" spans="1:22" x14ac:dyDescent="0.35">
      <c r="A56" s="2">
        <v>43558</v>
      </c>
      <c r="B56" s="3">
        <v>12.809594656306301</v>
      </c>
      <c r="C56" s="3">
        <v>10.978500207544201</v>
      </c>
      <c r="D56" s="3">
        <v>15.785388916942299</v>
      </c>
      <c r="E56" s="3">
        <v>16.737179186399</v>
      </c>
      <c r="F56" s="3">
        <v>11.703123178255501</v>
      </c>
      <c r="G56" s="3">
        <v>19.801546171528098</v>
      </c>
      <c r="H56" s="3">
        <v>16.957023915721201</v>
      </c>
      <c r="I56" s="3">
        <v>14.299781847790401</v>
      </c>
      <c r="J56" s="3">
        <v>15.3673139684426</v>
      </c>
      <c r="K56" s="3">
        <v>10.306161485639199</v>
      </c>
      <c r="L56" s="3">
        <v>14.438768267640301</v>
      </c>
      <c r="M56" s="3">
        <v>15.306096742837999</v>
      </c>
      <c r="N56" s="3">
        <v>18.6098663182708</v>
      </c>
      <c r="O56" s="3">
        <v>21.6489420679892</v>
      </c>
      <c r="P56" s="3">
        <v>12.9182716202726</v>
      </c>
      <c r="Q56" s="3">
        <v>13.556039418544801</v>
      </c>
      <c r="R56" s="3">
        <v>16.141084464831401</v>
      </c>
      <c r="S56" s="3">
        <v>7.2219525280536603</v>
      </c>
      <c r="T56" s="3">
        <v>12.7203657196515</v>
      </c>
      <c r="U56" s="3">
        <v>19.612469128862401</v>
      </c>
      <c r="V56" s="3">
        <v>17.383556812291001</v>
      </c>
    </row>
    <row r="57" spans="1:22" x14ac:dyDescent="0.35">
      <c r="A57" s="2">
        <v>43588</v>
      </c>
      <c r="B57" s="3">
        <v>12.7096795396898</v>
      </c>
      <c r="C57" s="3">
        <v>11.1264627732715</v>
      </c>
      <c r="D57" s="3">
        <v>15.5530511599273</v>
      </c>
      <c r="E57" s="3">
        <v>16.795710610922999</v>
      </c>
      <c r="F57" s="3">
        <v>11.6332291628982</v>
      </c>
      <c r="G57" s="3">
        <v>18.854325323011299</v>
      </c>
      <c r="H57" s="3">
        <v>16.891530773842302</v>
      </c>
      <c r="I57" s="3">
        <v>14.6578994083452</v>
      </c>
      <c r="J57" s="3">
        <v>15.315962723536</v>
      </c>
      <c r="K57" s="3">
        <v>10.588207857051801</v>
      </c>
      <c r="L57" s="3">
        <v>14.1308808424983</v>
      </c>
      <c r="M57" s="3">
        <v>15.390100605041299</v>
      </c>
      <c r="N57" s="3">
        <v>18.3445218115484</v>
      </c>
      <c r="O57" s="3">
        <v>21.562287590376499</v>
      </c>
      <c r="P57" s="3">
        <v>12.9409049298564</v>
      </c>
      <c r="Q57" s="3">
        <v>13.7351751540794</v>
      </c>
      <c r="R57" s="3">
        <v>16.168627567823101</v>
      </c>
      <c r="S57" s="3">
        <v>7.1434149178839297</v>
      </c>
      <c r="T57" s="3">
        <v>12.839177721751501</v>
      </c>
      <c r="U57" s="3">
        <v>19.6626232813936</v>
      </c>
      <c r="V57" s="3">
        <v>17.654506616439399</v>
      </c>
    </row>
    <row r="58" spans="1:22" x14ac:dyDescent="0.35">
      <c r="A58" s="2">
        <v>43619</v>
      </c>
      <c r="B58" s="3">
        <v>12.465431959802199</v>
      </c>
      <c r="C58" s="3">
        <v>10.7155508645202</v>
      </c>
      <c r="D58" s="3">
        <v>15.391405491880899</v>
      </c>
      <c r="E58" s="3">
        <v>16.793786477417498</v>
      </c>
      <c r="F58" s="3">
        <v>11.3501814829447</v>
      </c>
      <c r="G58" s="3">
        <v>18.0073006812008</v>
      </c>
      <c r="H58" s="3">
        <v>17.1110002883227</v>
      </c>
      <c r="I58" s="3">
        <v>14.4864114186971</v>
      </c>
      <c r="J58" s="3">
        <v>14.986248709178501</v>
      </c>
      <c r="K58" s="3">
        <v>10.6344159785237</v>
      </c>
      <c r="L58" s="3">
        <v>14.111899347248601</v>
      </c>
      <c r="M58" s="3">
        <v>14.9914780053925</v>
      </c>
      <c r="N58" s="3">
        <v>18.448194389156001</v>
      </c>
      <c r="O58" s="3">
        <v>21.7775631110453</v>
      </c>
      <c r="P58" s="3">
        <v>12.3923243967415</v>
      </c>
      <c r="Q58" s="3">
        <v>13.6018813106345</v>
      </c>
      <c r="R58" s="3">
        <v>15.9559163048988</v>
      </c>
      <c r="S58" s="3">
        <v>7.1196406241162</v>
      </c>
      <c r="T58" s="3">
        <v>12.671698755637401</v>
      </c>
      <c r="U58" s="3">
        <v>19.327287577232099</v>
      </c>
      <c r="V58" s="3">
        <v>17.062902326606199</v>
      </c>
    </row>
    <row r="59" spans="1:22" x14ac:dyDescent="0.35">
      <c r="A59" s="2">
        <v>43649</v>
      </c>
      <c r="B59" s="3">
        <v>12.8396923702475</v>
      </c>
      <c r="C59" s="3">
        <v>10.783511544033299</v>
      </c>
      <c r="D59" s="3">
        <v>15.634946546121601</v>
      </c>
      <c r="E59" s="3">
        <v>16.758838768032099</v>
      </c>
      <c r="F59" s="3">
        <v>11.6484082622892</v>
      </c>
      <c r="G59" s="3">
        <v>17.780720536798899</v>
      </c>
      <c r="H59" s="3">
        <v>17.2817243091426</v>
      </c>
      <c r="I59" s="3">
        <v>14.859757267259299</v>
      </c>
      <c r="J59" s="3">
        <v>14.9077428186645</v>
      </c>
      <c r="K59" s="3">
        <v>11.048233268745101</v>
      </c>
      <c r="L59" s="3">
        <v>14.279392679658899</v>
      </c>
      <c r="M59" s="3">
        <v>14.898134701010401</v>
      </c>
      <c r="N59" s="3">
        <v>18.808764204051801</v>
      </c>
      <c r="O59" s="3">
        <v>21.500760485534801</v>
      </c>
      <c r="P59" s="3">
        <v>12.752441156676699</v>
      </c>
      <c r="Q59" s="3">
        <v>13.9057295783443</v>
      </c>
      <c r="R59" s="3">
        <v>16.5446311901519</v>
      </c>
      <c r="S59" s="3">
        <v>7.4448637302491898</v>
      </c>
      <c r="T59" s="3">
        <v>13.0995850286688</v>
      </c>
      <c r="U59" s="3">
        <v>19.205921141029801</v>
      </c>
      <c r="V59" s="3">
        <v>17.5132108381205</v>
      </c>
    </row>
    <row r="60" spans="1:22" x14ac:dyDescent="0.35">
      <c r="A60" s="2">
        <v>43679</v>
      </c>
      <c r="B60" s="3">
        <v>12.4643095976783</v>
      </c>
      <c r="C60" s="3">
        <v>11.1720656547438</v>
      </c>
      <c r="D60" s="3">
        <v>15.975773805685099</v>
      </c>
      <c r="E60" s="3">
        <v>16.667920560705401</v>
      </c>
      <c r="F60" s="3">
        <v>11.221967759375801</v>
      </c>
      <c r="G60" s="3">
        <v>18.128076489013701</v>
      </c>
      <c r="H60" s="3">
        <v>16.976000809567399</v>
      </c>
      <c r="I60" s="3">
        <v>14.889444162177799</v>
      </c>
      <c r="J60" s="3">
        <v>14.3704117669642</v>
      </c>
      <c r="K60" s="3">
        <v>11.209184138891199</v>
      </c>
      <c r="L60" s="3">
        <v>14.5140183349097</v>
      </c>
      <c r="M60" s="3">
        <v>14.522130716760101</v>
      </c>
      <c r="N60" s="3">
        <v>18.189407050513299</v>
      </c>
      <c r="O60" s="3">
        <v>20.876067672137498</v>
      </c>
      <c r="P60" s="3">
        <v>12.344607500989399</v>
      </c>
      <c r="Q60" s="3">
        <v>13.848845560959999</v>
      </c>
      <c r="R60" s="3">
        <v>16.2830148251258</v>
      </c>
      <c r="S60" s="3">
        <v>7.5269386419446001</v>
      </c>
      <c r="T60" s="3">
        <v>13.898749895107199</v>
      </c>
      <c r="U60" s="3">
        <v>18.6640870955355</v>
      </c>
      <c r="V60" s="3">
        <v>17.566546497482101</v>
      </c>
    </row>
    <row r="61" spans="1:22" x14ac:dyDescent="0.35">
      <c r="A61" s="2">
        <v>43711</v>
      </c>
      <c r="B61" s="3">
        <v>12.793877941662</v>
      </c>
      <c r="C61" s="3">
        <v>10.9730483410787</v>
      </c>
      <c r="D61" s="3">
        <v>15.8907459355434</v>
      </c>
      <c r="E61" s="3">
        <v>15.376422701124</v>
      </c>
      <c r="F61" s="3">
        <v>10.8608286713393</v>
      </c>
      <c r="G61" s="3">
        <v>17.8046011888283</v>
      </c>
      <c r="H61" s="3">
        <v>16.7979251653068</v>
      </c>
      <c r="I61" s="3">
        <v>15.088710198687499</v>
      </c>
      <c r="J61" s="3">
        <v>14.6466232770152</v>
      </c>
      <c r="K61" s="3">
        <v>11.3718011670123</v>
      </c>
      <c r="L61" s="3">
        <v>14.037799663587901</v>
      </c>
      <c r="M61" s="3">
        <v>13.972460950882001</v>
      </c>
      <c r="N61" s="3">
        <v>18.903034704350599</v>
      </c>
      <c r="O61" s="3">
        <v>20.911159934891302</v>
      </c>
      <c r="P61" s="3">
        <v>12.362420622597901</v>
      </c>
      <c r="Q61" s="3">
        <v>13.8214830506605</v>
      </c>
      <c r="R61" s="3">
        <v>16.390677594426901</v>
      </c>
      <c r="S61" s="3">
        <v>7.5392073973041898</v>
      </c>
      <c r="T61" s="3">
        <v>14.187190830098</v>
      </c>
      <c r="U61" s="3">
        <v>17.349271346132301</v>
      </c>
      <c r="V61" s="3">
        <v>17.930988022993599</v>
      </c>
    </row>
    <row r="62" spans="1:22" x14ac:dyDescent="0.35">
      <c r="A62" s="2">
        <v>43741</v>
      </c>
      <c r="B62" s="3">
        <v>12.676928584326999</v>
      </c>
      <c r="C62" s="3">
        <v>12.3500317389293</v>
      </c>
      <c r="D62" s="3">
        <v>15.4660976166697</v>
      </c>
      <c r="E62" s="3">
        <v>14.780941283094</v>
      </c>
      <c r="F62" s="3">
        <v>10.6839111558902</v>
      </c>
      <c r="G62" s="3">
        <v>16.6299382695269</v>
      </c>
      <c r="H62" s="3">
        <v>16.588759468551899</v>
      </c>
      <c r="I62" s="3">
        <v>15.6139955157754</v>
      </c>
      <c r="J62" s="3">
        <v>14.8214478165324</v>
      </c>
      <c r="K62" s="3">
        <v>11.924039329324801</v>
      </c>
      <c r="L62" s="3">
        <v>14.0866365715468</v>
      </c>
      <c r="M62" s="3">
        <v>13.3116022399293</v>
      </c>
      <c r="N62" s="3">
        <v>17.268890979866502</v>
      </c>
      <c r="O62" s="3">
        <v>21.249802495004101</v>
      </c>
      <c r="P62" s="3">
        <v>12.3038933835184</v>
      </c>
      <c r="Q62" s="3">
        <v>14.0629695390344</v>
      </c>
      <c r="R62" s="3">
        <v>16.3257117962706</v>
      </c>
      <c r="S62" s="3">
        <v>7.7669530106556701</v>
      </c>
      <c r="T62" s="3">
        <v>13.8719010850046</v>
      </c>
      <c r="U62" s="3">
        <v>17.055633995954299</v>
      </c>
      <c r="V62" s="3">
        <v>18.1046157573968</v>
      </c>
    </row>
    <row r="63" spans="1:22" x14ac:dyDescent="0.35">
      <c r="A63" s="2">
        <v>43770</v>
      </c>
      <c r="B63" s="3">
        <v>13.036649531700601</v>
      </c>
      <c r="C63" s="3">
        <v>11.369209016632499</v>
      </c>
      <c r="D63" s="3">
        <v>16.042020567841</v>
      </c>
      <c r="E63" s="3">
        <v>15.200476292922099</v>
      </c>
      <c r="F63" s="3">
        <v>10.9522063961216</v>
      </c>
      <c r="G63" s="3">
        <v>17.453397401433001</v>
      </c>
      <c r="H63" s="3">
        <v>16.7823244267239</v>
      </c>
      <c r="I63" s="3">
        <v>16.357786053899598</v>
      </c>
      <c r="J63" s="3">
        <v>15.4076407014228</v>
      </c>
      <c r="K63" s="3">
        <v>13.0035707326736</v>
      </c>
      <c r="L63" s="3">
        <v>15.6574799493253</v>
      </c>
      <c r="M63" s="3">
        <v>13.515724094892899</v>
      </c>
      <c r="N63" s="3">
        <v>15.733927071138799</v>
      </c>
      <c r="O63" s="3">
        <v>22.660118563295299</v>
      </c>
      <c r="P63" s="3">
        <v>12.4768606837067</v>
      </c>
      <c r="Q63" s="3">
        <v>14.042913705749999</v>
      </c>
      <c r="R63" s="3">
        <v>16.601947029396499</v>
      </c>
      <c r="S63" s="3">
        <v>7.6176998756385697</v>
      </c>
      <c r="T63" s="3">
        <v>14.2872924830081</v>
      </c>
      <c r="U63" s="3">
        <v>17.502374715559299</v>
      </c>
      <c r="V63" s="3">
        <v>18.118207883739998</v>
      </c>
    </row>
    <row r="64" spans="1:22" x14ac:dyDescent="0.35">
      <c r="A64" s="2">
        <v>43802</v>
      </c>
      <c r="B64" s="3">
        <v>13.6775896951528</v>
      </c>
      <c r="C64" s="3">
        <v>11.1651085849886</v>
      </c>
      <c r="D64" s="3">
        <v>16.399115465680801</v>
      </c>
      <c r="E64" s="3">
        <v>14.6659048250465</v>
      </c>
      <c r="F64" s="3">
        <v>10.5161266960397</v>
      </c>
      <c r="G64" s="3">
        <v>16.255396718182102</v>
      </c>
      <c r="H64" s="3">
        <v>16.6942651094942</v>
      </c>
      <c r="I64" s="3">
        <v>16.559810395487698</v>
      </c>
      <c r="J64" s="3">
        <v>14.971181608901601</v>
      </c>
      <c r="K64" s="3">
        <v>13.4310097838644</v>
      </c>
      <c r="L64" s="3">
        <v>15.4298136070512</v>
      </c>
      <c r="M64" s="3">
        <v>13.7393498089184</v>
      </c>
      <c r="N64" s="3">
        <v>16.822353500624601</v>
      </c>
      <c r="O64" s="3">
        <v>22.980360613431799</v>
      </c>
      <c r="P64" s="3">
        <v>12.778762016776</v>
      </c>
      <c r="Q64" s="3">
        <v>14.0042570579642</v>
      </c>
      <c r="R64" s="3">
        <v>16.929495977220501</v>
      </c>
      <c r="S64" s="3">
        <v>8.4367984665598996</v>
      </c>
      <c r="T64" s="3">
        <v>14.322474905882</v>
      </c>
      <c r="U64" s="3">
        <v>17.6290504885506</v>
      </c>
      <c r="V64" s="3">
        <v>18.3963319735801</v>
      </c>
    </row>
    <row r="65" spans="1:22" x14ac:dyDescent="0.35">
      <c r="A65" s="2">
        <v>43833</v>
      </c>
      <c r="B65" s="3">
        <v>14.839579303857899</v>
      </c>
      <c r="C65" s="3">
        <v>12.577929235123101</v>
      </c>
      <c r="D65" s="3">
        <v>16.813377320104401</v>
      </c>
      <c r="E65" s="3">
        <v>15.0106795072765</v>
      </c>
      <c r="F65" s="3">
        <v>11.0834660238848</v>
      </c>
      <c r="G65" s="3">
        <v>17.032264900834701</v>
      </c>
      <c r="H65" s="3">
        <v>17.250934871520101</v>
      </c>
      <c r="I65" s="3">
        <v>17.619823856123201</v>
      </c>
      <c r="J65" s="3">
        <v>15.728981574334099</v>
      </c>
      <c r="K65" s="3">
        <v>14.4658633341067</v>
      </c>
      <c r="L65" s="3">
        <v>17.532385873861799</v>
      </c>
      <c r="M65" s="3">
        <v>14.692781456133201</v>
      </c>
      <c r="N65" s="3">
        <v>17.978853685631002</v>
      </c>
      <c r="O65" s="3">
        <v>23.536099704220501</v>
      </c>
      <c r="P65" s="3">
        <v>13.9545403992687</v>
      </c>
      <c r="Q65" s="3">
        <v>14.7681545796229</v>
      </c>
      <c r="R65" s="3">
        <v>17.191125501627301</v>
      </c>
      <c r="S65" s="3">
        <v>9.0611583730849894</v>
      </c>
      <c r="T65" s="3">
        <v>16.0588071976828</v>
      </c>
      <c r="U65" s="3">
        <v>17.034964274857899</v>
      </c>
      <c r="V65" s="3">
        <v>20.086085569117301</v>
      </c>
    </row>
    <row r="66" spans="1:22" x14ac:dyDescent="0.35">
      <c r="A66" s="2">
        <v>43864</v>
      </c>
      <c r="B66" s="3">
        <v>13.2604884248495</v>
      </c>
      <c r="C66" s="3">
        <v>11.5663538380823</v>
      </c>
      <c r="D66" s="3">
        <v>16.602552366950999</v>
      </c>
      <c r="E66" s="3">
        <v>13.575195007763799</v>
      </c>
      <c r="F66" s="3">
        <v>10.898122699966899</v>
      </c>
      <c r="G66" s="3">
        <v>16.608657452321399</v>
      </c>
      <c r="H66" s="3">
        <v>16.183359282765799</v>
      </c>
      <c r="I66" s="3">
        <v>16.542826419520001</v>
      </c>
      <c r="J66" s="3">
        <v>15.6204477565863</v>
      </c>
      <c r="K66" s="3">
        <v>15.0336780613165</v>
      </c>
      <c r="L66" s="3">
        <v>16.947601967484701</v>
      </c>
      <c r="M66" s="3">
        <v>13.7063070137865</v>
      </c>
      <c r="N66" s="3">
        <v>18.019141081011899</v>
      </c>
      <c r="O66" s="3">
        <v>22.416669824567499</v>
      </c>
      <c r="P66" s="3">
        <v>13.069844945960099</v>
      </c>
      <c r="Q66" s="3">
        <v>14.739018357721401</v>
      </c>
      <c r="R66" s="3">
        <v>16.129636404810402</v>
      </c>
      <c r="S66" s="3">
        <v>9.1525444828397493</v>
      </c>
      <c r="T66" s="3">
        <v>15.365910086548899</v>
      </c>
      <c r="U66" s="3">
        <v>15.267480429061299</v>
      </c>
      <c r="V66" s="3">
        <v>18.997781178943601</v>
      </c>
    </row>
    <row r="67" spans="1:22" x14ac:dyDescent="0.35">
      <c r="A67" s="2">
        <v>43893</v>
      </c>
      <c r="B67" s="3">
        <v>14.3663149550458</v>
      </c>
      <c r="C67" s="3">
        <v>11.693454637446299</v>
      </c>
      <c r="D67" s="3">
        <v>15.094771843935</v>
      </c>
      <c r="E67" s="3">
        <v>12.947025342627301</v>
      </c>
      <c r="F67" s="3">
        <v>9.7952494774370393</v>
      </c>
      <c r="G67" s="3">
        <v>16.6672258192553</v>
      </c>
      <c r="H67" s="3">
        <v>16.4097284319284</v>
      </c>
      <c r="I67" s="3">
        <v>16.3585503358964</v>
      </c>
      <c r="J67" s="3">
        <v>15.028131806475001</v>
      </c>
      <c r="K67" s="3">
        <v>15.1300887542215</v>
      </c>
      <c r="L67" s="3">
        <v>17.062664656943799</v>
      </c>
      <c r="M67" s="3">
        <v>12.64280795298</v>
      </c>
      <c r="N67" s="3">
        <v>12.5815700239223</v>
      </c>
      <c r="O67" s="3">
        <v>21.273234227151701</v>
      </c>
      <c r="P67" s="3">
        <v>13.0804198979439</v>
      </c>
      <c r="Q67" s="3">
        <v>13.822024125656901</v>
      </c>
      <c r="R67" s="3">
        <v>14.947082842224001</v>
      </c>
      <c r="S67" s="3">
        <v>8.1078390484781302</v>
      </c>
      <c r="T67" s="3">
        <v>14.6882865691048</v>
      </c>
      <c r="U67" s="3">
        <v>15.048543851285199</v>
      </c>
      <c r="V67" s="3">
        <v>17.6204245690924</v>
      </c>
    </row>
    <row r="68" spans="1:22" x14ac:dyDescent="0.35">
      <c r="A68" s="2">
        <v>43924</v>
      </c>
      <c r="B68" s="3">
        <v>14.0260129237938</v>
      </c>
      <c r="C68" s="3">
        <v>11.1485329768699</v>
      </c>
      <c r="D68" s="3">
        <v>14.3048754702029</v>
      </c>
      <c r="E68" s="3">
        <v>12.3269006887923</v>
      </c>
      <c r="F68" s="3">
        <v>9.6719758019427502</v>
      </c>
      <c r="G68" s="3">
        <v>15.4696174630072</v>
      </c>
      <c r="H68" s="3">
        <v>16.171483258612898</v>
      </c>
      <c r="I68" s="3">
        <v>15.9563068112435</v>
      </c>
      <c r="J68" s="3">
        <v>14.120047917432901</v>
      </c>
      <c r="K68" s="3">
        <v>14.5153096343274</v>
      </c>
      <c r="L68" s="3">
        <v>16.073732478902102</v>
      </c>
      <c r="M68" s="3">
        <v>11.9100272391718</v>
      </c>
      <c r="N68" s="3">
        <v>11.640707929381801</v>
      </c>
      <c r="O68" s="3">
        <v>19.9193616730218</v>
      </c>
      <c r="P68" s="3">
        <v>12.9259809997847</v>
      </c>
      <c r="Q68" s="3">
        <v>13.526948316953799</v>
      </c>
      <c r="R68" s="3">
        <v>14.673501550562399</v>
      </c>
      <c r="S68" s="3">
        <v>7.7158999614406696</v>
      </c>
      <c r="T68" s="3">
        <v>13.9345040394139</v>
      </c>
      <c r="U68" s="3">
        <v>14.499820982709799</v>
      </c>
      <c r="V68" s="3">
        <v>17.333484433316599</v>
      </c>
    </row>
    <row r="69" spans="1:22" x14ac:dyDescent="0.35">
      <c r="A69" s="2">
        <v>43952</v>
      </c>
      <c r="B69" s="3">
        <v>14.311862792370301</v>
      </c>
      <c r="C69" s="3">
        <v>66.882501642123202</v>
      </c>
      <c r="D69" s="3">
        <v>14.4115414033809</v>
      </c>
      <c r="E69" s="3">
        <v>12.904860236687099</v>
      </c>
      <c r="F69" s="3">
        <v>10.789749635251701</v>
      </c>
      <c r="G69" s="3">
        <v>16.453278522186299</v>
      </c>
      <c r="H69" s="3">
        <v>16.662360024709699</v>
      </c>
      <c r="I69" s="3">
        <v>16.513938459095399</v>
      </c>
      <c r="J69" s="3">
        <v>15.3663469650701</v>
      </c>
      <c r="K69" s="3">
        <v>14.941012590985901</v>
      </c>
      <c r="L69" s="3">
        <v>16.8833898352521</v>
      </c>
      <c r="M69" s="3">
        <v>12.437730965477799</v>
      </c>
      <c r="N69" s="3">
        <v>12.287654282950401</v>
      </c>
      <c r="O69" s="3">
        <v>21.209392537325598</v>
      </c>
      <c r="P69" s="3">
        <v>13.200808399757699</v>
      </c>
      <c r="Q69" s="3">
        <v>14.051323103339699</v>
      </c>
      <c r="R69" s="3">
        <v>15.664112134413401</v>
      </c>
      <c r="S69" s="3">
        <v>7.9484319544461401</v>
      </c>
      <c r="T69" s="3">
        <v>15.889169483821</v>
      </c>
      <c r="U69" s="3">
        <v>15.3713365525331</v>
      </c>
      <c r="V69" s="3">
        <v>18.245698980867498</v>
      </c>
    </row>
    <row r="70" spans="1:22" x14ac:dyDescent="0.35">
      <c r="A70" s="2">
        <v>43985</v>
      </c>
      <c r="B70" s="3">
        <v>14.561395606663201</v>
      </c>
      <c r="C70" s="3">
        <v>13.412958506649201</v>
      </c>
      <c r="D70" s="3">
        <v>15.7679076758962</v>
      </c>
      <c r="E70" s="3">
        <v>14.815822242524099</v>
      </c>
      <c r="F70" s="3">
        <v>11.775412339503699</v>
      </c>
      <c r="G70" s="3">
        <v>18.570301190426999</v>
      </c>
      <c r="H70" s="3">
        <v>18.510150243567001</v>
      </c>
      <c r="I70" s="3">
        <v>16.903675693554401</v>
      </c>
      <c r="J70" s="3">
        <v>16.8591174371013</v>
      </c>
      <c r="K70" s="3">
        <v>15.506645009242201</v>
      </c>
      <c r="L70" s="3">
        <v>19.190738495866</v>
      </c>
      <c r="M70" s="3">
        <v>12.822440443585601</v>
      </c>
      <c r="N70" s="3">
        <v>12.9599270361173</v>
      </c>
      <c r="O70" s="3">
        <v>22.232859993966699</v>
      </c>
      <c r="P70" s="3">
        <v>13.852078119230001</v>
      </c>
      <c r="Q70" s="3">
        <v>14.5336114514709</v>
      </c>
      <c r="R70" s="3">
        <v>17.594848427749898</v>
      </c>
      <c r="S70" s="3">
        <v>8.8796646878253203</v>
      </c>
      <c r="T70" s="3">
        <v>15.8130421710063</v>
      </c>
      <c r="U70" s="3">
        <v>16.272340386156099</v>
      </c>
      <c r="V70" s="3">
        <v>19.172571131190701</v>
      </c>
    </row>
    <row r="71" spans="1:22" x14ac:dyDescent="0.35">
      <c r="A71" s="2">
        <v>44014</v>
      </c>
      <c r="B71" s="3">
        <v>15.266802846849499</v>
      </c>
      <c r="C71" s="3">
        <v>15.296022881612499</v>
      </c>
      <c r="D71" s="3">
        <v>16.832415168074899</v>
      </c>
      <c r="E71" s="3">
        <v>15.710481054507399</v>
      </c>
      <c r="F71" s="3">
        <v>11.468481538117601</v>
      </c>
      <c r="G71" s="3">
        <v>21.844100119645599</v>
      </c>
      <c r="H71" s="3">
        <v>19.076197089235801</v>
      </c>
      <c r="I71" s="3">
        <v>17.3334133550247</v>
      </c>
      <c r="J71" s="3">
        <v>17.9506476474191</v>
      </c>
      <c r="K71" s="3">
        <v>15.4034106362798</v>
      </c>
      <c r="L71" s="3">
        <v>29.223840926131398</v>
      </c>
      <c r="M71" s="3">
        <v>12.9974859640228</v>
      </c>
      <c r="N71" s="3">
        <v>15.323437858637799</v>
      </c>
      <c r="O71" s="3">
        <v>23.7885220147834</v>
      </c>
      <c r="P71" s="3">
        <v>14.471513874338299</v>
      </c>
      <c r="Q71" s="3">
        <v>15.0766683615081</v>
      </c>
      <c r="R71" s="3">
        <v>18.785767726757999</v>
      </c>
      <c r="S71" s="3">
        <v>9.5315967791230101</v>
      </c>
      <c r="T71" s="3">
        <v>17.547250494339199</v>
      </c>
      <c r="U71" s="3">
        <v>16.0809306995112</v>
      </c>
      <c r="V71" s="3">
        <v>19.421588797968798</v>
      </c>
    </row>
    <row r="72" spans="1:22" x14ac:dyDescent="0.35">
      <c r="A72" s="2">
        <v>44046</v>
      </c>
      <c r="B72" s="3">
        <v>16.451165326374699</v>
      </c>
      <c r="C72" s="3">
        <v>17.0980608104759</v>
      </c>
      <c r="D72" s="3">
        <v>17.312502239869801</v>
      </c>
      <c r="E72" s="3">
        <v>15.698312166986399</v>
      </c>
      <c r="F72" s="3">
        <v>12.0343589154272</v>
      </c>
      <c r="G72" s="3">
        <v>24.536556682895998</v>
      </c>
      <c r="H72" s="3">
        <v>19.6759509362406</v>
      </c>
      <c r="I72" s="3">
        <v>17.7338526563485</v>
      </c>
      <c r="J72" s="3">
        <v>19.298472271550299</v>
      </c>
      <c r="K72" s="3">
        <v>15.753083938382201</v>
      </c>
      <c r="L72" s="3">
        <v>32.017535342919302</v>
      </c>
      <c r="M72" s="3">
        <v>13.376474423942099</v>
      </c>
      <c r="N72" s="3">
        <v>15.1068045792404</v>
      </c>
      <c r="O72" s="3">
        <v>24.837188247388699</v>
      </c>
      <c r="P72" s="3">
        <v>15.2582188051184</v>
      </c>
      <c r="Q72" s="3">
        <v>15.7674089969645</v>
      </c>
      <c r="R72" s="3">
        <v>19.454438131895401</v>
      </c>
      <c r="S72" s="3">
        <v>9.5816789559699007</v>
      </c>
      <c r="T72" s="3">
        <v>15.2275107744875</v>
      </c>
      <c r="U72" s="3">
        <v>16.3965667276833</v>
      </c>
      <c r="V72" s="3">
        <v>19.878324818049801</v>
      </c>
    </row>
    <row r="73" spans="1:22" x14ac:dyDescent="0.35">
      <c r="A73" s="2">
        <v>44077</v>
      </c>
      <c r="B73" s="3">
        <v>17.238419179664</v>
      </c>
      <c r="C73" s="3">
        <v>18.432645767862901</v>
      </c>
      <c r="D73" s="3">
        <v>19.141687150706801</v>
      </c>
      <c r="E73" s="3">
        <v>17.607834008783101</v>
      </c>
      <c r="F73" s="3">
        <v>12.762737014154499</v>
      </c>
      <c r="G73" s="3">
        <v>33.472678231168501</v>
      </c>
      <c r="H73" s="3">
        <v>20.3953413380132</v>
      </c>
      <c r="I73" s="3">
        <v>17.2370398669682</v>
      </c>
      <c r="J73" s="3">
        <v>19.1976627760844</v>
      </c>
      <c r="K73" s="3">
        <v>16.307841841280499</v>
      </c>
      <c r="L73" s="3">
        <v>35.441729165877199</v>
      </c>
      <c r="M73" s="3">
        <v>13.2026844193988</v>
      </c>
      <c r="N73" s="3">
        <v>16.410418445385901</v>
      </c>
      <c r="O73" s="3">
        <v>25.587513039249298</v>
      </c>
      <c r="P73" s="3">
        <v>15.924541427445</v>
      </c>
      <c r="Q73" s="3">
        <v>16.045137199782001</v>
      </c>
      <c r="R73" s="3">
        <v>20.647595627579602</v>
      </c>
      <c r="S73" s="3">
        <v>9.7323048450798897</v>
      </c>
      <c r="T73" s="3">
        <v>16.667146770933599</v>
      </c>
      <c r="U73" s="3">
        <v>18.1061720428415</v>
      </c>
      <c r="V73" s="3">
        <v>21.913360990446801</v>
      </c>
    </row>
    <row r="74" spans="1:22" x14ac:dyDescent="0.35">
      <c r="A74" s="2">
        <v>44106</v>
      </c>
      <c r="B74" s="3">
        <v>16.913269718375101</v>
      </c>
      <c r="C74" s="3">
        <v>18.3984201615636</v>
      </c>
      <c r="D74" s="3">
        <v>18.277168794697001</v>
      </c>
      <c r="E74" s="3">
        <v>19.543330249570101</v>
      </c>
      <c r="F74" s="3">
        <v>13.709563713777801</v>
      </c>
      <c r="G74" s="3">
        <v>38.488502518150099</v>
      </c>
      <c r="H74" s="3">
        <v>20.199278727795001</v>
      </c>
      <c r="I74" s="3">
        <v>17.004677650303801</v>
      </c>
      <c r="J74" s="3">
        <v>19.848849648626</v>
      </c>
      <c r="K74" s="3">
        <v>15.9996229932545</v>
      </c>
      <c r="L74" s="3">
        <v>28.457302328198399</v>
      </c>
      <c r="M74" s="3">
        <v>13.1679593725817</v>
      </c>
      <c r="N74" s="3">
        <v>15.1149700490515</v>
      </c>
      <c r="O74" s="3">
        <v>26.058053595447699</v>
      </c>
      <c r="P74" s="3">
        <v>15.940327644013101</v>
      </c>
      <c r="Q74" s="3">
        <v>16.3099514559044</v>
      </c>
      <c r="R74" s="3">
        <v>20.9233338182772</v>
      </c>
      <c r="S74" s="3">
        <v>10.547737888617201</v>
      </c>
      <c r="T74" s="3">
        <v>15.920351322808299</v>
      </c>
      <c r="U74" s="3">
        <v>18.3291258810982</v>
      </c>
      <c r="V74" s="3">
        <v>24.5923981380807</v>
      </c>
    </row>
    <row r="75" spans="1:22" x14ac:dyDescent="0.35">
      <c r="A75" s="2">
        <v>44138</v>
      </c>
      <c r="B75" s="3">
        <v>17.5839254199709</v>
      </c>
      <c r="C75" s="3">
        <v>18.819072720670501</v>
      </c>
      <c r="D75" s="3">
        <v>20.041335593372999</v>
      </c>
      <c r="E75" s="3">
        <v>21.323453097472701</v>
      </c>
      <c r="F75" s="3">
        <v>16.660538659234099</v>
      </c>
      <c r="G75" s="3">
        <v>40.070793674093999</v>
      </c>
      <c r="H75" s="3">
        <v>19.6552217581077</v>
      </c>
      <c r="I75" s="3">
        <v>16.7162550215732</v>
      </c>
      <c r="J75" s="3">
        <v>20.734020764642999</v>
      </c>
      <c r="K75" s="3">
        <v>15.8399915798646</v>
      </c>
      <c r="L75" s="3">
        <v>28.0754741150622</v>
      </c>
      <c r="M75" s="3">
        <v>13.036879413462501</v>
      </c>
      <c r="N75" s="3">
        <v>13.7230751382885</v>
      </c>
      <c r="O75" s="3">
        <v>25.999458151853698</v>
      </c>
      <c r="P75" s="3">
        <v>16.9233194408929</v>
      </c>
      <c r="Q75" s="3">
        <v>16.665830871550401</v>
      </c>
      <c r="R75" s="3">
        <v>20.176698061221099</v>
      </c>
      <c r="S75" s="3">
        <v>11.4785471108408</v>
      </c>
      <c r="T75" s="3">
        <v>20.8591196973492</v>
      </c>
      <c r="U75" s="3">
        <v>18.509351331265201</v>
      </c>
      <c r="V75" s="3">
        <v>25.078675394824199</v>
      </c>
    </row>
    <row r="76" spans="1:22" x14ac:dyDescent="0.35">
      <c r="A76" s="2">
        <v>44168</v>
      </c>
      <c r="B76" s="3">
        <v>18.925703245766702</v>
      </c>
      <c r="C76" s="3">
        <v>23.085206549793199</v>
      </c>
      <c r="D76" s="3">
        <v>23.9808775810824</v>
      </c>
      <c r="E76" s="3">
        <v>24.355620292643302</v>
      </c>
      <c r="F76" s="3">
        <v>20.671733709237898</v>
      </c>
      <c r="G76" s="3">
        <v>50.3784279426932</v>
      </c>
      <c r="H76" s="3">
        <v>21.563828143223901</v>
      </c>
      <c r="I76" s="3">
        <v>17.301655782024199</v>
      </c>
      <c r="J76" s="3">
        <v>27.047143323727799</v>
      </c>
      <c r="K76" s="3">
        <v>18.230643844857202</v>
      </c>
      <c r="L76" s="3">
        <v>32.745565740767702</v>
      </c>
      <c r="M76" s="3">
        <v>13.518528586403001</v>
      </c>
      <c r="N76" s="3">
        <v>20.422865777982398</v>
      </c>
      <c r="O76" s="3">
        <v>30.8114656125558</v>
      </c>
      <c r="P76" s="3">
        <v>17.787962701349802</v>
      </c>
      <c r="Q76" s="3">
        <v>17.895619305671701</v>
      </c>
      <c r="R76" s="3">
        <v>24.818176954142501</v>
      </c>
      <c r="S76" s="3">
        <v>12.2488137415928</v>
      </c>
      <c r="T76" s="3">
        <v>25.3275530415875</v>
      </c>
      <c r="U76" s="3">
        <v>20.2089941471069</v>
      </c>
      <c r="V76" s="3">
        <v>27.547147110424099</v>
      </c>
    </row>
    <row r="77" spans="1:22" x14ac:dyDescent="0.35">
      <c r="A77" s="2">
        <v>44196</v>
      </c>
      <c r="B77" s="3">
        <v>20.156342690821798</v>
      </c>
      <c r="C77" s="3">
        <v>24.725864918163001</v>
      </c>
      <c r="D77" s="3">
        <v>24.765580234434601</v>
      </c>
      <c r="E77" s="3">
        <v>25.014408400113801</v>
      </c>
      <c r="F77" s="3">
        <v>22.6626117382696</v>
      </c>
      <c r="G77" s="3">
        <v>51.418971597415897</v>
      </c>
      <c r="H77" s="3">
        <v>21.176484834524398</v>
      </c>
      <c r="I77" s="3">
        <v>18.386664148797301</v>
      </c>
      <c r="J77" s="3">
        <v>32.071470579702201</v>
      </c>
      <c r="K77" s="3">
        <v>19.786372520856499</v>
      </c>
      <c r="L77" s="3">
        <v>36.739410009551001</v>
      </c>
      <c r="M77" s="3">
        <v>14.0355409323112</v>
      </c>
      <c r="N77" s="3">
        <v>19.794779685366901</v>
      </c>
      <c r="O77" s="3">
        <v>33.761242183475602</v>
      </c>
      <c r="P77" s="3">
        <v>18.5780265117887</v>
      </c>
      <c r="Q77" s="3">
        <v>17.326190176330201</v>
      </c>
      <c r="R77" s="3">
        <v>27.359903775990599</v>
      </c>
      <c r="S77" s="3">
        <v>13.504329423334401</v>
      </c>
      <c r="T77" s="3">
        <v>24.070881723320099</v>
      </c>
      <c r="U77" s="3">
        <v>23.421038024167402</v>
      </c>
      <c r="V77" s="3">
        <v>28.969691287298598</v>
      </c>
    </row>
    <row r="78" spans="1:22" x14ac:dyDescent="0.35">
      <c r="A78" s="2">
        <v>44230</v>
      </c>
      <c r="B78" s="3">
        <v>21.166729889535102</v>
      </c>
      <c r="C78" s="3">
        <v>26.2635496787771</v>
      </c>
      <c r="D78" s="3">
        <v>24.4764474158575</v>
      </c>
      <c r="E78" s="3">
        <v>24.309495782282799</v>
      </c>
      <c r="F78" s="3">
        <v>15.3078841722057</v>
      </c>
      <c r="G78" s="3">
        <v>47.118057753259301</v>
      </c>
      <c r="H78" s="3">
        <v>19.654178601326802</v>
      </c>
      <c r="I78" s="3">
        <v>19.039225169283</v>
      </c>
      <c r="J78" s="3">
        <v>28.2338160602337</v>
      </c>
      <c r="K78" s="3">
        <v>21.532814279204501</v>
      </c>
      <c r="L78" s="3">
        <v>29.3180479802548</v>
      </c>
      <c r="M78" s="3">
        <v>13.8585280895579</v>
      </c>
      <c r="N78" s="3">
        <v>17.1108678498803</v>
      </c>
      <c r="O78" s="3">
        <v>33.264301254157999</v>
      </c>
      <c r="P78" s="3">
        <v>21.1876085878556</v>
      </c>
      <c r="Q78" s="3">
        <v>17.146998423940801</v>
      </c>
      <c r="R78" s="3">
        <v>26.990211293959899</v>
      </c>
      <c r="S78" s="3">
        <v>12.715480239986499</v>
      </c>
      <c r="T78" s="3">
        <v>23.4726790958278</v>
      </c>
      <c r="U78" s="3">
        <v>24.025992096189299</v>
      </c>
      <c r="V78" s="3">
        <v>25.802649606482699</v>
      </c>
    </row>
    <row r="79" spans="1:22" x14ac:dyDescent="0.35">
      <c r="A79" s="2">
        <v>44258</v>
      </c>
      <c r="B79" s="3">
        <v>20.202617412321501</v>
      </c>
      <c r="C79" s="3">
        <v>32.416473938060399</v>
      </c>
      <c r="D79" s="3">
        <v>24.0999418864677</v>
      </c>
      <c r="E79" s="3">
        <v>22.962593141666101</v>
      </c>
      <c r="F79" s="3">
        <v>17.1219334297393</v>
      </c>
      <c r="G79" s="3">
        <v>67.443631543414597</v>
      </c>
      <c r="H79" s="3">
        <v>19.7668629263767</v>
      </c>
      <c r="I79" s="3">
        <v>18.628863018895899</v>
      </c>
      <c r="J79" s="3">
        <v>27.028110816546999</v>
      </c>
      <c r="K79" s="3">
        <v>20.449375893359399</v>
      </c>
      <c r="L79" s="3">
        <v>20.688655932368899</v>
      </c>
      <c r="M79" s="3">
        <v>13.661968956058301</v>
      </c>
      <c r="N79" s="3">
        <v>17.8122838718248</v>
      </c>
      <c r="O79" s="3">
        <v>31.229969474252201</v>
      </c>
      <c r="P79" s="3">
        <v>19.865676463351601</v>
      </c>
      <c r="Q79" s="3">
        <v>16.856907671385098</v>
      </c>
      <c r="R79" s="3">
        <v>27.703645855312701</v>
      </c>
      <c r="S79" s="3">
        <v>11.5178373110127</v>
      </c>
      <c r="T79" s="3">
        <v>27.410000339768999</v>
      </c>
      <c r="U79" s="3">
        <v>24.396994192870402</v>
      </c>
      <c r="V79" s="3">
        <v>26.555080072039999</v>
      </c>
    </row>
    <row r="80" spans="1:22" x14ac:dyDescent="0.35">
      <c r="A80" s="2">
        <v>44287</v>
      </c>
      <c r="B80" s="3">
        <v>19.695518583732401</v>
      </c>
      <c r="C80" s="3">
        <v>30.5823235138167</v>
      </c>
      <c r="D80" s="3">
        <v>23.134021062972302</v>
      </c>
      <c r="E80" s="3">
        <v>22.109377360149299</v>
      </c>
      <c r="F80" s="3">
        <v>16.732293452097402</v>
      </c>
      <c r="G80" s="3">
        <v>62.008376849095001</v>
      </c>
      <c r="H80" s="3">
        <v>19.183609844746002</v>
      </c>
      <c r="I80" s="3">
        <v>18.321475505170099</v>
      </c>
      <c r="J80" s="3">
        <v>25.9293924785859</v>
      </c>
      <c r="K80" s="3">
        <v>19.750445565147601</v>
      </c>
      <c r="L80" s="3">
        <v>19.473396801046501</v>
      </c>
      <c r="M80" s="3">
        <v>13.313416040443499</v>
      </c>
      <c r="N80" s="3">
        <v>17.411672374544199</v>
      </c>
      <c r="O80" s="3">
        <v>30.4380443871854</v>
      </c>
      <c r="P80" s="3">
        <v>19.439664683111399</v>
      </c>
      <c r="Q80" s="3">
        <v>16.721679340922702</v>
      </c>
      <c r="R80" s="3">
        <v>27.031582730877201</v>
      </c>
      <c r="S80" s="3">
        <v>11.006368841443001</v>
      </c>
      <c r="T80" s="3">
        <v>26.143608484981801</v>
      </c>
      <c r="U80" s="3">
        <v>23.7755439695378</v>
      </c>
      <c r="V80" s="3">
        <v>26.0355512332637</v>
      </c>
    </row>
    <row r="81" spans="1:22" x14ac:dyDescent="0.35">
      <c r="A81" s="2">
        <v>44319</v>
      </c>
      <c r="B81" s="3">
        <v>19.381524254775901</v>
      </c>
      <c r="C81" s="3">
        <v>28.274418731241301</v>
      </c>
      <c r="D81" s="3">
        <v>22.4823562166548</v>
      </c>
      <c r="E81" s="3">
        <v>21.438599690003599</v>
      </c>
      <c r="F81" s="3">
        <v>16.368708353521001</v>
      </c>
      <c r="G81" s="3">
        <v>55.519616365273002</v>
      </c>
      <c r="H81" s="3">
        <v>18.568427557351999</v>
      </c>
      <c r="I81" s="3">
        <v>17.719568905837601</v>
      </c>
      <c r="J81" s="3">
        <v>24.7126808896246</v>
      </c>
      <c r="K81" s="3">
        <v>18.267805439390202</v>
      </c>
      <c r="L81" s="3">
        <v>18.1135936603951</v>
      </c>
      <c r="M81" s="3">
        <v>12.749449766930701</v>
      </c>
      <c r="N81" s="3">
        <v>17.374005226289199</v>
      </c>
      <c r="O81" s="3">
        <v>29.583609909735902</v>
      </c>
      <c r="P81" s="3">
        <v>18.992367632735998</v>
      </c>
      <c r="Q81" s="3">
        <v>16.5471869834047</v>
      </c>
      <c r="R81" s="3">
        <v>26.130065196284601</v>
      </c>
      <c r="S81" s="3">
        <v>10.4687507968417</v>
      </c>
      <c r="T81" s="3">
        <v>24.853539217662199</v>
      </c>
      <c r="U81" s="3">
        <v>22.9802931035141</v>
      </c>
      <c r="V81" s="3">
        <v>25.419879985575001</v>
      </c>
    </row>
    <row r="82" spans="1:22" x14ac:dyDescent="0.35">
      <c r="A82" s="2">
        <v>44350</v>
      </c>
      <c r="B82" s="3">
        <v>19.3912657801637</v>
      </c>
      <c r="C82" s="3">
        <v>25.5531030823187</v>
      </c>
      <c r="D82" s="3">
        <v>22.145575736725199</v>
      </c>
      <c r="E82" s="3">
        <v>21.687607257109502</v>
      </c>
      <c r="F82" s="3">
        <v>16.215144839798398</v>
      </c>
      <c r="G82" s="3">
        <v>49.572895225374801</v>
      </c>
      <c r="H82" s="3">
        <v>17.902398315561999</v>
      </c>
      <c r="I82" s="3">
        <v>17.014795703552402</v>
      </c>
      <c r="J82" s="3">
        <v>23.6995918706785</v>
      </c>
      <c r="K82" s="3">
        <v>17.423254310454901</v>
      </c>
      <c r="L82" s="3">
        <v>17.229808400216999</v>
      </c>
      <c r="M82" s="3">
        <v>12.626477639938299</v>
      </c>
      <c r="N82" s="3">
        <v>17.113684070532099</v>
      </c>
      <c r="O82" s="3">
        <v>29.41354867055</v>
      </c>
      <c r="P82" s="3">
        <v>18.920669059238101</v>
      </c>
      <c r="Q82" s="3">
        <v>16.2124515062143</v>
      </c>
      <c r="R82" s="3">
        <v>24.891479616583201</v>
      </c>
      <c r="S82" s="3">
        <v>9.9189625290442205</v>
      </c>
      <c r="T82" s="3">
        <v>24.063124392015801</v>
      </c>
      <c r="U82" s="3">
        <v>23.105075609892399</v>
      </c>
      <c r="V82" s="3">
        <v>24.7816588677501</v>
      </c>
    </row>
    <row r="83" spans="1:22" x14ac:dyDescent="0.35">
      <c r="A83" s="2">
        <v>44379</v>
      </c>
      <c r="B83" s="3">
        <v>19.003402697687399</v>
      </c>
      <c r="C83" s="3">
        <v>23.5472280564104</v>
      </c>
      <c r="D83" s="3">
        <v>20.8201426870062</v>
      </c>
      <c r="E83" s="3">
        <v>21.416532941316301</v>
      </c>
      <c r="F83" s="3">
        <v>15.479593422476499</v>
      </c>
      <c r="G83" s="3">
        <v>43.5806288709027</v>
      </c>
      <c r="H83" s="3">
        <v>17.164687306684101</v>
      </c>
      <c r="I83" s="3">
        <v>16.507159473322801</v>
      </c>
      <c r="J83" s="3">
        <v>22.5128295866825</v>
      </c>
      <c r="K83" s="3">
        <v>16.560580286846498</v>
      </c>
      <c r="L83" s="3">
        <v>15.932396395974999</v>
      </c>
      <c r="M83" s="3">
        <v>11.9980563647593</v>
      </c>
      <c r="N83" s="3">
        <v>16.608100263178599</v>
      </c>
      <c r="O83" s="3">
        <v>28.915940080777901</v>
      </c>
      <c r="P83" s="3">
        <v>18.614785570211399</v>
      </c>
      <c r="Q83" s="3">
        <v>15.9284226717647</v>
      </c>
      <c r="R83" s="3">
        <v>23.691601547750899</v>
      </c>
      <c r="S83" s="3">
        <v>9.3155915453587195</v>
      </c>
      <c r="T83" s="3">
        <v>22.888845598496001</v>
      </c>
      <c r="U83" s="3">
        <v>22.589577808520701</v>
      </c>
      <c r="V83" s="3">
        <v>24.291236244479101</v>
      </c>
    </row>
    <row r="84" spans="1:22" x14ac:dyDescent="0.35">
      <c r="A84" s="2">
        <v>44411</v>
      </c>
      <c r="B84" s="3">
        <v>18.233752749966101</v>
      </c>
      <c r="C84" s="3">
        <v>20.537800953847999</v>
      </c>
      <c r="D84" s="3">
        <v>20.050163465987499</v>
      </c>
      <c r="E84" s="3">
        <v>20.271424668038499</v>
      </c>
      <c r="F84" s="3">
        <v>14.620251308481899</v>
      </c>
      <c r="G84" s="3">
        <v>37.017476109803297</v>
      </c>
      <c r="H84" s="3">
        <v>16.3859290239586</v>
      </c>
      <c r="I84" s="3">
        <v>15.723762125463301</v>
      </c>
      <c r="J84" s="3">
        <v>21.092810607423001</v>
      </c>
      <c r="K84" s="3">
        <v>15.272367792515199</v>
      </c>
      <c r="L84" s="3">
        <v>14.224659345828</v>
      </c>
      <c r="M84" s="3">
        <v>11.638624589805101</v>
      </c>
      <c r="N84" s="3">
        <v>16.1746130055949</v>
      </c>
      <c r="O84" s="3">
        <v>28.9644975887661</v>
      </c>
      <c r="P84" s="3">
        <v>17.228989801602498</v>
      </c>
      <c r="Q84" s="3">
        <v>15.512296854365299</v>
      </c>
      <c r="R84" s="3">
        <v>22.5277762660664</v>
      </c>
      <c r="S84" s="3">
        <v>8.7484015900979895</v>
      </c>
      <c r="T84" s="3">
        <v>21.685219436238601</v>
      </c>
      <c r="U84" s="3">
        <v>21.489149426824099</v>
      </c>
      <c r="V84" s="3">
        <v>23.522197716126499</v>
      </c>
    </row>
    <row r="85" spans="1:22" x14ac:dyDescent="0.35">
      <c r="A85" s="2">
        <v>44442</v>
      </c>
      <c r="B85" s="3">
        <v>18.052586701819202</v>
      </c>
      <c r="C85" s="3">
        <v>18.792800336364401</v>
      </c>
      <c r="D85" s="3">
        <v>19.7267325762509</v>
      </c>
      <c r="E85" s="3">
        <v>20.5023457682444</v>
      </c>
      <c r="F85" s="3">
        <v>14.1650003505785</v>
      </c>
      <c r="G85" s="3">
        <v>32.120338205541003</v>
      </c>
      <c r="H85" s="3">
        <v>16.187310777500901</v>
      </c>
      <c r="I85" s="3">
        <v>15.000935559157799</v>
      </c>
      <c r="J85" s="3">
        <v>19.750872651805299</v>
      </c>
      <c r="K85" s="3">
        <v>14.1609104920687</v>
      </c>
      <c r="L85" s="3">
        <v>12.4619203823719</v>
      </c>
      <c r="M85" s="3">
        <v>11.1302337979842</v>
      </c>
      <c r="N85" s="3">
        <v>15.408647307306699</v>
      </c>
      <c r="O85" s="3">
        <v>29.540692438725099</v>
      </c>
      <c r="P85" s="3">
        <v>16.990662579314499</v>
      </c>
      <c r="Q85" s="3">
        <v>15.4972314454248</v>
      </c>
      <c r="R85" s="3">
        <v>22.559869608498101</v>
      </c>
      <c r="S85" s="3">
        <v>8.1283260212131108</v>
      </c>
      <c r="T85" s="3">
        <v>20.7016118197011</v>
      </c>
      <c r="U85" s="3">
        <v>20.709051511874101</v>
      </c>
      <c r="V85" s="3">
        <v>22.970998954946801</v>
      </c>
    </row>
    <row r="86" spans="1:22" x14ac:dyDescent="0.35">
      <c r="A86" s="2">
        <v>44470</v>
      </c>
      <c r="B86" s="3">
        <v>17.8345535459543</v>
      </c>
      <c r="C86" s="3">
        <v>16.5801618219216</v>
      </c>
      <c r="D86" s="3">
        <v>18.940396254684899</v>
      </c>
      <c r="E86" s="3">
        <v>20.3409901543125</v>
      </c>
      <c r="F86" s="3">
        <v>13.8817130875339</v>
      </c>
      <c r="G86" s="3">
        <v>27.0194670884323</v>
      </c>
      <c r="H86" s="3">
        <v>15.5028578131671</v>
      </c>
      <c r="I86" s="3">
        <v>13.984472565079001</v>
      </c>
      <c r="J86" s="3">
        <v>18.219476163860499</v>
      </c>
      <c r="K86" s="3">
        <v>12.7881129601464</v>
      </c>
      <c r="L86" s="3">
        <v>10.962192276083799</v>
      </c>
      <c r="M86" s="3">
        <v>10.842421425954599</v>
      </c>
      <c r="N86" s="3">
        <v>13.507494394350701</v>
      </c>
      <c r="O86" s="3">
        <v>29.217274420857098</v>
      </c>
      <c r="P86" s="3">
        <v>15.970360518742901</v>
      </c>
      <c r="Q86" s="3">
        <v>15.2958570478325</v>
      </c>
      <c r="R86" s="3">
        <v>21.2372943438892</v>
      </c>
      <c r="S86" s="3">
        <v>7.4051143179581098</v>
      </c>
      <c r="T86" s="3">
        <v>19.6733023931872</v>
      </c>
      <c r="U86" s="3">
        <v>19.9245348787185</v>
      </c>
      <c r="V86" s="3">
        <v>22.156409167373798</v>
      </c>
    </row>
    <row r="87" spans="1:22" x14ac:dyDescent="0.35">
      <c r="A87" s="2">
        <v>44503</v>
      </c>
      <c r="B87" s="3">
        <v>17.721185040829099</v>
      </c>
      <c r="C87" s="3">
        <v>13.8699593830802</v>
      </c>
      <c r="D87" s="3">
        <v>18.3191718371313</v>
      </c>
      <c r="E87" s="3">
        <v>20.6291776017401</v>
      </c>
      <c r="F87" s="3">
        <v>13.800844827118</v>
      </c>
      <c r="G87" s="3">
        <v>21.277790900738601</v>
      </c>
      <c r="H87" s="3">
        <v>14.978710258126</v>
      </c>
      <c r="I87" s="3">
        <v>13.520651377320601</v>
      </c>
      <c r="J87" s="3">
        <v>16.926221990832399</v>
      </c>
      <c r="K87" s="3">
        <v>11.521179793557099</v>
      </c>
      <c r="L87" s="3">
        <v>9.2155027249276404</v>
      </c>
      <c r="M87" s="3">
        <v>10.8681803723819</v>
      </c>
      <c r="N87" s="3">
        <v>15.6631275688848</v>
      </c>
      <c r="O87" s="3">
        <v>29.0404684003569</v>
      </c>
      <c r="P87" s="3">
        <v>15.7096591906428</v>
      </c>
      <c r="Q87" s="3">
        <v>15.710991093588399</v>
      </c>
      <c r="R87" s="3">
        <v>20.302706767266699</v>
      </c>
      <c r="S87" s="3">
        <v>7.07095325802395</v>
      </c>
      <c r="T87" s="3">
        <v>18.880823777196099</v>
      </c>
      <c r="U87" s="3">
        <v>19.919208397365299</v>
      </c>
      <c r="V87" s="3">
        <v>21.478346103371901</v>
      </c>
    </row>
    <row r="88" spans="1:22" x14ac:dyDescent="0.35">
      <c r="A88" s="2">
        <v>44533</v>
      </c>
      <c r="B88" s="3">
        <v>18.254422699322301</v>
      </c>
      <c r="C88" s="3">
        <v>11.1967260224329</v>
      </c>
      <c r="D88" s="3">
        <v>17.417118024039901</v>
      </c>
      <c r="E88" s="3">
        <v>19.721722275267599</v>
      </c>
      <c r="F88" s="3">
        <v>11.4410384688621</v>
      </c>
      <c r="G88" s="3">
        <v>15.857124750762299</v>
      </c>
      <c r="H88" s="3">
        <v>15.2539570417477</v>
      </c>
      <c r="I88" s="3">
        <v>13.135233282654699</v>
      </c>
      <c r="J88" s="3">
        <v>15.261411366388201</v>
      </c>
      <c r="K88" s="3">
        <v>10.422874053508</v>
      </c>
      <c r="L88" s="3">
        <v>7.7517842443869203</v>
      </c>
      <c r="M88" s="3">
        <v>10.555326019596301</v>
      </c>
      <c r="N88" s="3">
        <v>12.7212041464515</v>
      </c>
      <c r="O88" s="3">
        <v>28.596925872879201</v>
      </c>
      <c r="P88" s="3">
        <v>14.6062732743422</v>
      </c>
      <c r="Q88" s="3">
        <v>15.0947764931237</v>
      </c>
      <c r="R88" s="3">
        <v>19.035301541412299</v>
      </c>
      <c r="S88" s="3">
        <v>7.1922116528046596</v>
      </c>
      <c r="T88" s="3">
        <v>18.100416528222699</v>
      </c>
      <c r="U88" s="3">
        <v>18.712613778324901</v>
      </c>
      <c r="V88" s="3">
        <v>19.502875130383099</v>
      </c>
    </row>
    <row r="89" spans="1:22" x14ac:dyDescent="0.35">
      <c r="A89" s="2">
        <v>44564</v>
      </c>
      <c r="B89" s="3">
        <v>26.444947607528501</v>
      </c>
      <c r="C89" s="3">
        <v>9.7652437491569</v>
      </c>
      <c r="D89" s="3">
        <v>16.8763288756458</v>
      </c>
      <c r="E89" s="3">
        <v>19.222323074517401</v>
      </c>
      <c r="F89" s="3">
        <v>10.860365797313801</v>
      </c>
      <c r="G89" s="3">
        <v>11.5124531415962</v>
      </c>
      <c r="H89" s="3">
        <v>15.4860582210997</v>
      </c>
      <c r="I89" s="3">
        <v>13.0338296447557</v>
      </c>
      <c r="J89" s="3">
        <v>15.2170952269875</v>
      </c>
      <c r="K89" s="3">
        <v>9.5047999682916604</v>
      </c>
      <c r="L89" s="3">
        <v>6.4696103259742603</v>
      </c>
      <c r="M89" s="3">
        <v>10.4391997759513</v>
      </c>
      <c r="N89" s="3">
        <v>12.537073817647199</v>
      </c>
      <c r="O89" s="3">
        <v>28.6216651610867</v>
      </c>
      <c r="P89" s="3">
        <v>14.0313026001342</v>
      </c>
      <c r="Q89" s="3">
        <v>14.885255085179301</v>
      </c>
      <c r="R89" s="3">
        <v>19.081841686570101</v>
      </c>
      <c r="S89" s="3">
        <v>6.4914060036532399</v>
      </c>
      <c r="T89" s="3">
        <v>16.7274173705094</v>
      </c>
      <c r="U89" s="3">
        <v>18.179260345816701</v>
      </c>
      <c r="V89" s="3">
        <v>19.588195070833301</v>
      </c>
    </row>
    <row r="90" spans="1:22" x14ac:dyDescent="0.35">
      <c r="A90" s="2">
        <v>44595</v>
      </c>
      <c r="B90" s="3">
        <v>16.502936330063498</v>
      </c>
      <c r="C90" s="3">
        <v>9.5373359724544695</v>
      </c>
      <c r="D90" s="3">
        <v>16.958662210125301</v>
      </c>
      <c r="E90" s="3">
        <v>19.568954861765501</v>
      </c>
      <c r="F90" s="3">
        <v>11.709510866159899</v>
      </c>
      <c r="G90" s="3">
        <v>11.5302063746156</v>
      </c>
      <c r="H90" s="3">
        <v>15.104245003508501</v>
      </c>
      <c r="I90" s="3">
        <v>12.4758917270486</v>
      </c>
      <c r="J90" s="3">
        <v>14.466923319861399</v>
      </c>
      <c r="K90" s="3">
        <v>9.1099993152277499</v>
      </c>
      <c r="L90" s="3">
        <v>7.01986997340342</v>
      </c>
      <c r="M90" s="3">
        <v>10.807706687083</v>
      </c>
      <c r="N90" s="3">
        <v>-121.611884537515</v>
      </c>
      <c r="O90" s="3">
        <v>28.077229748064799</v>
      </c>
      <c r="P90" s="3">
        <v>13.7183502306161</v>
      </c>
      <c r="Q90" s="3">
        <v>15.8257685666059</v>
      </c>
      <c r="R90" s="3">
        <v>18.945647973435499</v>
      </c>
      <c r="S90" s="3">
        <v>6.08756628944829</v>
      </c>
      <c r="T90" s="3">
        <v>16.853198109709599</v>
      </c>
      <c r="U90" s="3">
        <v>17.0128816262377</v>
      </c>
      <c r="V90" s="3">
        <v>20.806809686300301</v>
      </c>
    </row>
    <row r="91" spans="1:22" x14ac:dyDescent="0.35">
      <c r="A91" s="2">
        <v>44623</v>
      </c>
      <c r="B91" s="3">
        <v>16.623214608766599</v>
      </c>
      <c r="C91" s="3">
        <v>9.8540690854532507</v>
      </c>
      <c r="D91" s="3">
        <v>17.4194091615574</v>
      </c>
      <c r="E91" s="3">
        <v>19.346358978756999</v>
      </c>
      <c r="F91" s="3">
        <v>9.8490097522081097</v>
      </c>
      <c r="G91" s="3">
        <v>13.591512868303299</v>
      </c>
      <c r="H91" s="3">
        <v>15.9489828184186</v>
      </c>
      <c r="I91" s="3">
        <v>12.3895497159198</v>
      </c>
      <c r="J91" s="3">
        <v>14.847419604683701</v>
      </c>
      <c r="K91" s="3">
        <v>9.3286469767959606</v>
      </c>
      <c r="L91" s="3">
        <v>7.0858153093514398</v>
      </c>
      <c r="M91" s="3">
        <v>11.254780956670301</v>
      </c>
      <c r="N91" s="3">
        <v>-95.620993801164801</v>
      </c>
      <c r="O91" s="3">
        <v>26.381858960537599</v>
      </c>
      <c r="P91" s="3">
        <v>13.021747004325199</v>
      </c>
      <c r="Q91" s="3">
        <v>16.3309942354208</v>
      </c>
      <c r="R91" s="3">
        <v>18.893137490766499</v>
      </c>
      <c r="S91" s="3">
        <v>5.7783934863800503</v>
      </c>
      <c r="T91" s="3">
        <v>17.395720941857999</v>
      </c>
      <c r="U91" s="3">
        <v>16.506237948765801</v>
      </c>
      <c r="V91" s="3">
        <v>21.4962694272606</v>
      </c>
    </row>
    <row r="92" spans="1:22" x14ac:dyDescent="0.35">
      <c r="A92" s="2">
        <v>44652</v>
      </c>
      <c r="B92" s="3">
        <v>16.222352511670302</v>
      </c>
      <c r="C92" s="3">
        <v>9.8461125620875691</v>
      </c>
      <c r="D92" s="3">
        <v>17.216089138994999</v>
      </c>
      <c r="E92" s="3">
        <v>18.912220263499201</v>
      </c>
      <c r="F92" s="3">
        <v>9.8176112348677602</v>
      </c>
      <c r="G92" s="3">
        <v>13.4190541934026</v>
      </c>
      <c r="H92" s="3">
        <v>15.931538781975499</v>
      </c>
      <c r="I92" s="3">
        <v>12.3075651571852</v>
      </c>
      <c r="J92" s="3">
        <v>14.971477599643899</v>
      </c>
      <c r="K92" s="3">
        <v>9.3566421715920001</v>
      </c>
      <c r="L92" s="3">
        <v>7.0896535230605604</v>
      </c>
      <c r="M92" s="3">
        <v>11.1012271592651</v>
      </c>
      <c r="N92" s="3">
        <v>-85.312127594729304</v>
      </c>
      <c r="O92" s="3">
        <v>26.283330666057601</v>
      </c>
      <c r="P92" s="3">
        <v>12.8184157343303</v>
      </c>
      <c r="Q92" s="3">
        <v>16.119333871756599</v>
      </c>
      <c r="R92" s="3">
        <v>18.8174034104368</v>
      </c>
      <c r="S92" s="3">
        <v>5.7523078070274902</v>
      </c>
      <c r="T92" s="3">
        <v>17.3669772684894</v>
      </c>
      <c r="U92" s="3">
        <v>16.332929766776701</v>
      </c>
      <c r="V92" s="3">
        <v>21.216764161839802</v>
      </c>
    </row>
    <row r="93" spans="1:22" x14ac:dyDescent="0.35">
      <c r="A93" s="2">
        <v>44684</v>
      </c>
      <c r="B93" s="3">
        <v>15.787345520875601</v>
      </c>
      <c r="C93" s="3">
        <v>9.50656655029149</v>
      </c>
      <c r="D93" s="3">
        <v>16.928526008880901</v>
      </c>
      <c r="E93" s="3">
        <v>18.1388300320878</v>
      </c>
      <c r="F93" s="3">
        <v>9.0957023162348207</v>
      </c>
      <c r="G93" s="3">
        <v>12.3433117495365</v>
      </c>
      <c r="H93" s="3">
        <v>15.8492308812143</v>
      </c>
      <c r="I93" s="3">
        <v>12.046528708145001</v>
      </c>
      <c r="J93" s="3">
        <v>14.4141043000804</v>
      </c>
      <c r="K93" s="3">
        <v>9.2400042910477609</v>
      </c>
      <c r="L93" s="3">
        <v>6.6469229080363803</v>
      </c>
      <c r="M93" s="3">
        <v>10.7311496102433</v>
      </c>
      <c r="N93" s="3">
        <v>-74.201495368022194</v>
      </c>
      <c r="O93" s="3">
        <v>25.707155382301401</v>
      </c>
      <c r="P93" s="3">
        <v>12.667997916950201</v>
      </c>
      <c r="Q93" s="3">
        <v>15.847643559545199</v>
      </c>
      <c r="R93" s="3">
        <v>18.408868742384701</v>
      </c>
      <c r="S93" s="3">
        <v>5.5793751505360998</v>
      </c>
      <c r="T93" s="3">
        <v>17.346645573300201</v>
      </c>
      <c r="U93" s="3">
        <v>15.811937413771799</v>
      </c>
      <c r="V93" s="3">
        <v>21.203974627555901</v>
      </c>
    </row>
    <row r="94" spans="1:22" x14ac:dyDescent="0.35">
      <c r="A94" s="2">
        <v>44715</v>
      </c>
      <c r="B94" s="3">
        <v>15.645428739019399</v>
      </c>
      <c r="C94" s="3">
        <v>8.6027477984582692</v>
      </c>
      <c r="D94" s="3">
        <v>16.215525722525001</v>
      </c>
      <c r="E94" s="3">
        <v>17.752825905939499</v>
      </c>
      <c r="F94" s="3">
        <v>8.5241825416591492</v>
      </c>
      <c r="G94" s="3">
        <v>11.7492747866272</v>
      </c>
      <c r="H94" s="3">
        <v>15.580167823413699</v>
      </c>
      <c r="I94" s="3">
        <v>11.9833966318298</v>
      </c>
      <c r="J94" s="3">
        <v>14.1691673318275</v>
      </c>
      <c r="K94" s="3">
        <v>9.2622310368725707</v>
      </c>
      <c r="L94" s="3">
        <v>6.6635710061877598</v>
      </c>
      <c r="M94" s="3">
        <v>10.5108163188026</v>
      </c>
      <c r="N94" s="3">
        <v>-63.323511440335601</v>
      </c>
      <c r="O94" s="3">
        <v>25.154080366384498</v>
      </c>
      <c r="P94" s="3">
        <v>12.7132079568067</v>
      </c>
      <c r="Q94" s="3">
        <v>15.1336595485931</v>
      </c>
      <c r="R94" s="3">
        <v>18.1636557309292</v>
      </c>
      <c r="S94" s="3">
        <v>5.6464840124965301</v>
      </c>
      <c r="T94" s="3">
        <v>16.591498883262499</v>
      </c>
      <c r="U94" s="3">
        <v>15.235832845051901</v>
      </c>
      <c r="V94" s="3">
        <v>20.058881168007101</v>
      </c>
    </row>
    <row r="95" spans="1:22" x14ac:dyDescent="0.35">
      <c r="A95" s="2">
        <v>44743</v>
      </c>
      <c r="B95" s="3">
        <v>16.0335206384419</v>
      </c>
      <c r="C95" s="3">
        <v>7.8971283494111404</v>
      </c>
      <c r="D95" s="3">
        <v>15.207953063381799</v>
      </c>
      <c r="E95" s="3">
        <v>16.7469332645158</v>
      </c>
      <c r="F95" s="3">
        <v>8.1058036475736994</v>
      </c>
      <c r="G95" s="3">
        <v>10.581488497701599</v>
      </c>
      <c r="H95" s="3">
        <v>15.1248461934928</v>
      </c>
      <c r="I95" s="3">
        <v>11.155165297186199</v>
      </c>
      <c r="J95" s="3">
        <v>13.5868031319299</v>
      </c>
      <c r="K95" s="3">
        <v>8.7860231572872998</v>
      </c>
      <c r="L95" s="3">
        <v>6.1940540364231103</v>
      </c>
      <c r="M95" s="3">
        <v>10.1410044940954</v>
      </c>
      <c r="N95" s="3">
        <v>-54.512756881650603</v>
      </c>
      <c r="O95" s="3">
        <v>24.310657618152199</v>
      </c>
      <c r="P95" s="3">
        <v>13.110240479832999</v>
      </c>
      <c r="Q95" s="3">
        <v>14.7195085338287</v>
      </c>
      <c r="R95" s="3">
        <v>17.521227980769599</v>
      </c>
      <c r="S95" s="3">
        <v>5.2211103177938796</v>
      </c>
      <c r="T95" s="3">
        <v>15.611704705598999</v>
      </c>
      <c r="U95" s="3">
        <v>14.122742191938199</v>
      </c>
      <c r="V95" s="3">
        <v>18.9506323427848</v>
      </c>
    </row>
    <row r="96" spans="1:22" x14ac:dyDescent="0.35">
      <c r="A96" s="2">
        <v>44776</v>
      </c>
      <c r="B96" s="3">
        <v>15.125546266534499</v>
      </c>
      <c r="C96" s="3">
        <v>7.53252082373701</v>
      </c>
      <c r="D96" s="3">
        <v>15.011314007363699</v>
      </c>
      <c r="E96" s="3">
        <v>16.453910772740301</v>
      </c>
      <c r="F96" s="3">
        <v>7.3701283605216199</v>
      </c>
      <c r="G96" s="3">
        <v>9.9985170654881799</v>
      </c>
      <c r="H96" s="3">
        <v>15.234975672613899</v>
      </c>
      <c r="I96" s="3">
        <v>11.0954344101785</v>
      </c>
      <c r="J96" s="3">
        <v>13.3264666370304</v>
      </c>
      <c r="K96" s="3">
        <v>9.0162415751329892</v>
      </c>
      <c r="L96" s="3">
        <v>6.2173593796980997</v>
      </c>
      <c r="M96" s="3">
        <v>10.169899374317801</v>
      </c>
      <c r="N96" s="3">
        <v>-42.906543654544301</v>
      </c>
      <c r="O96" s="3">
        <v>25.461081395238601</v>
      </c>
      <c r="P96" s="3">
        <v>12.352259196382599</v>
      </c>
      <c r="Q96" s="3">
        <v>15.278956887788601</v>
      </c>
      <c r="R96" s="3">
        <v>17.284738481423702</v>
      </c>
      <c r="S96" s="3">
        <v>4.9696736951863398</v>
      </c>
      <c r="T96" s="3">
        <v>15.607970372030699</v>
      </c>
      <c r="U96" s="3">
        <v>13.994055996269401</v>
      </c>
      <c r="V96" s="3">
        <v>19.143521963386998</v>
      </c>
    </row>
    <row r="97" spans="1:22" x14ac:dyDescent="0.35">
      <c r="A97" s="2">
        <v>44806</v>
      </c>
      <c r="B97" s="3">
        <v>14.9480892184762</v>
      </c>
      <c r="C97" s="3">
        <v>7.2815439785831204</v>
      </c>
      <c r="D97" s="3">
        <v>14.6939036750969</v>
      </c>
      <c r="E97" s="3">
        <v>16.198251184471999</v>
      </c>
      <c r="F97" s="3">
        <v>6.8874833767941999</v>
      </c>
      <c r="G97" s="3">
        <v>9.5300600676418608</v>
      </c>
      <c r="H97" s="3">
        <v>15.220060359771599</v>
      </c>
      <c r="I97" s="3">
        <v>10.987292313492301</v>
      </c>
      <c r="J97" s="3">
        <v>12.850222028720699</v>
      </c>
      <c r="K97" s="3">
        <v>8.8151176621137601</v>
      </c>
      <c r="L97" s="3">
        <v>6.1732671075483401</v>
      </c>
      <c r="M97" s="3">
        <v>9.9557580706914894</v>
      </c>
      <c r="N97" s="3">
        <v>-33.783972225677502</v>
      </c>
      <c r="O97" s="3">
        <v>25.692384999652798</v>
      </c>
      <c r="P97" s="3">
        <v>12.431898795255</v>
      </c>
      <c r="Q97" s="3">
        <v>14.726515556568099</v>
      </c>
      <c r="R97" s="3">
        <v>16.893669786567699</v>
      </c>
      <c r="S97" s="3">
        <v>4.8828541324577897</v>
      </c>
      <c r="T97" s="3">
        <v>15.099317190098001</v>
      </c>
      <c r="U97" s="3">
        <v>13.748985911777901</v>
      </c>
      <c r="V97" s="3">
        <v>18.504484237201101</v>
      </c>
    </row>
    <row r="98" spans="1:22" x14ac:dyDescent="0.35">
      <c r="A98" s="2">
        <v>44837</v>
      </c>
      <c r="B98" s="3">
        <v>14.1636933831437</v>
      </c>
      <c r="C98" s="3">
        <v>7.3399989143719599</v>
      </c>
      <c r="D98" s="3">
        <v>14.107142692645301</v>
      </c>
      <c r="E98" s="3">
        <v>14.111720218912501</v>
      </c>
      <c r="F98" s="3">
        <v>6.0179587124116596</v>
      </c>
      <c r="G98" s="3">
        <v>9.3094171670032306</v>
      </c>
      <c r="H98" s="3">
        <v>14.434517480719499</v>
      </c>
      <c r="I98" s="3">
        <v>10.148795055087</v>
      </c>
      <c r="J98" s="3">
        <v>12.624926939851999</v>
      </c>
      <c r="K98" s="3">
        <v>8.3154743468466208</v>
      </c>
      <c r="L98" s="3">
        <v>6.2869268076517102</v>
      </c>
      <c r="M98" s="3">
        <v>9.40705664982708</v>
      </c>
      <c r="N98" s="3">
        <v>-23.6112965271743</v>
      </c>
      <c r="O98" s="3">
        <v>24.707132979932101</v>
      </c>
      <c r="P98" s="3">
        <v>11.3699162821852</v>
      </c>
      <c r="Q98" s="3">
        <v>14.220456646643999</v>
      </c>
      <c r="R98" s="3">
        <v>16.137457465686701</v>
      </c>
      <c r="S98" s="3">
        <v>4.7155621144081001</v>
      </c>
      <c r="T98" s="3">
        <v>14.379590061256501</v>
      </c>
      <c r="U98" s="3">
        <v>12.8612829768064</v>
      </c>
      <c r="V98" s="3">
        <v>17.678550153008</v>
      </c>
    </row>
    <row r="99" spans="1:22" x14ac:dyDescent="0.35">
      <c r="A99" s="2">
        <v>44868</v>
      </c>
      <c r="B99" s="3">
        <v>13.8200865113888</v>
      </c>
      <c r="C99" s="3">
        <v>7.1782935799292904</v>
      </c>
      <c r="D99" s="3">
        <v>13.644883566878301</v>
      </c>
      <c r="E99" s="3">
        <v>14.004008617727701</v>
      </c>
      <c r="F99" s="3">
        <v>6.28439763428395</v>
      </c>
      <c r="G99" s="3">
        <v>9.5101819479466894</v>
      </c>
      <c r="H99" s="3">
        <v>14.4649086618876</v>
      </c>
      <c r="I99" s="3">
        <v>9.9635498905242308</v>
      </c>
      <c r="J99" s="3">
        <v>13.446852982552</v>
      </c>
      <c r="K99" s="3">
        <v>9.2800750580402802</v>
      </c>
      <c r="L99" s="3">
        <v>6.2845710918272202</v>
      </c>
      <c r="M99" s="3">
        <v>9.5658315926543995</v>
      </c>
      <c r="N99" s="3">
        <v>-13.411186237893199</v>
      </c>
      <c r="O99" s="3">
        <v>25.899594269153098</v>
      </c>
      <c r="P99" s="3">
        <v>10.4363463440537</v>
      </c>
      <c r="Q99" s="3">
        <v>13.7864712247816</v>
      </c>
      <c r="R99" s="3">
        <v>16.415967245731199</v>
      </c>
      <c r="S99" s="3">
        <v>4.8641723273861199</v>
      </c>
      <c r="T99" s="3">
        <v>14.0162352626434</v>
      </c>
      <c r="U99" s="3">
        <v>11.953729650741501</v>
      </c>
      <c r="V99" s="3">
        <v>17.116833264667498</v>
      </c>
    </row>
    <row r="100" spans="1:22" x14ac:dyDescent="0.35">
      <c r="A100" s="2">
        <v>44897</v>
      </c>
      <c r="B100" s="3">
        <v>14.399159574597199</v>
      </c>
      <c r="C100" s="3">
        <v>5.8073029025048797</v>
      </c>
      <c r="D100" s="3">
        <v>13.296403788903399</v>
      </c>
      <c r="E100" s="3">
        <v>14.097966344274299</v>
      </c>
      <c r="F100" s="3">
        <v>6.0635657448912497</v>
      </c>
      <c r="G100" s="3">
        <v>10.051281686166799</v>
      </c>
      <c r="H100" s="3">
        <v>14.910208525297399</v>
      </c>
      <c r="I100" s="3">
        <v>11.260221422332201</v>
      </c>
      <c r="J100" s="3">
        <v>13.462948941671</v>
      </c>
      <c r="K100" s="3">
        <v>9.9126128973246406</v>
      </c>
      <c r="L100" s="3">
        <v>5.8802646123175197</v>
      </c>
      <c r="M100" s="3">
        <v>10.199098678705701</v>
      </c>
      <c r="N100" s="3">
        <v>-3.4902277709875702</v>
      </c>
      <c r="O100" s="3">
        <v>27.039620151847</v>
      </c>
      <c r="P100" s="3">
        <v>12.051685099829101</v>
      </c>
      <c r="Q100" s="3">
        <v>13.5811018033019</v>
      </c>
      <c r="R100" s="3">
        <v>16.849344684685398</v>
      </c>
      <c r="S100" s="3">
        <v>4.8459697255069596</v>
      </c>
      <c r="T100" s="3">
        <v>13.752170207351901</v>
      </c>
      <c r="U100" s="3">
        <v>13.377974053499001</v>
      </c>
      <c r="V100" s="3">
        <v>16.2818733558967</v>
      </c>
    </row>
    <row r="101" spans="1:22" x14ac:dyDescent="0.35">
      <c r="A101" s="2">
        <v>44929</v>
      </c>
      <c r="B101" s="3">
        <v>14.059483384542499</v>
      </c>
      <c r="C101" s="3">
        <v>5.3213412496783103</v>
      </c>
      <c r="D101" s="3">
        <v>12.3934878394927</v>
      </c>
      <c r="E101" s="3">
        <v>13.8261487582639</v>
      </c>
      <c r="F101" s="3">
        <v>6.0330925011215903</v>
      </c>
      <c r="G101" s="3">
        <v>9.4520582444205292</v>
      </c>
      <c r="H101" s="3">
        <v>14.7888664025024</v>
      </c>
      <c r="I101" s="3">
        <v>10.768915499765001</v>
      </c>
      <c r="J101" s="3">
        <v>12.872233072576</v>
      </c>
      <c r="K101" s="3">
        <v>9.2741561109147295</v>
      </c>
      <c r="L101" s="3">
        <v>5.41147499030955</v>
      </c>
      <c r="M101" s="3">
        <v>10.342199823972001</v>
      </c>
      <c r="N101" s="3">
        <v>6.33354456164429</v>
      </c>
      <c r="O101" s="3">
        <v>26.187648649939899</v>
      </c>
      <c r="P101" s="3">
        <v>12.5151263901414</v>
      </c>
      <c r="Q101" s="3">
        <v>12.2374447331611</v>
      </c>
      <c r="R101" s="3">
        <v>17.004269578847399</v>
      </c>
      <c r="S101" s="3">
        <v>5.5268807369768203</v>
      </c>
      <c r="T101" s="3">
        <v>12.564593528313999</v>
      </c>
      <c r="U101" s="3">
        <v>11.720532052797701</v>
      </c>
      <c r="V101" s="3">
        <v>15.754896905007501</v>
      </c>
    </row>
    <row r="102" spans="1:22" x14ac:dyDescent="0.35">
      <c r="A102" s="2">
        <v>44960</v>
      </c>
      <c r="B102" s="3">
        <v>14.939399548880299</v>
      </c>
      <c r="C102" s="3">
        <v>5.9434757008737398</v>
      </c>
      <c r="D102" s="3">
        <v>12.5078200064798</v>
      </c>
      <c r="E102" s="3">
        <v>14.455325937945201</v>
      </c>
      <c r="F102" s="3">
        <v>5.5717441051826304</v>
      </c>
      <c r="G102" s="3">
        <v>10.032902889427801</v>
      </c>
      <c r="H102" s="3">
        <v>14.856343664312</v>
      </c>
      <c r="I102" s="3">
        <v>12.2148851571429</v>
      </c>
      <c r="J102" s="3">
        <v>14.0058469089984</v>
      </c>
      <c r="K102" s="3">
        <v>10.439315747248401</v>
      </c>
      <c r="L102" s="3">
        <v>5.7895941754453899</v>
      </c>
      <c r="M102" s="3">
        <v>10.853735943252101</v>
      </c>
      <c r="N102" s="3">
        <v>7.4160311398555496</v>
      </c>
      <c r="O102" s="3">
        <v>24.972248712327499</v>
      </c>
      <c r="P102" s="3">
        <v>13.4654866204881</v>
      </c>
      <c r="Q102" s="3">
        <v>12.063658904513</v>
      </c>
      <c r="R102" s="3">
        <v>17.4948452923507</v>
      </c>
      <c r="S102" s="3">
        <v>4.6834657804996898</v>
      </c>
      <c r="T102" s="3">
        <v>12.4829134251237</v>
      </c>
      <c r="U102" s="3">
        <v>12.3710652829813</v>
      </c>
      <c r="V102" s="3">
        <v>15.951741392686399</v>
      </c>
    </row>
    <row r="103" spans="1:22" x14ac:dyDescent="0.35">
      <c r="A103" s="2">
        <v>44988</v>
      </c>
      <c r="B103" s="3">
        <v>14.6318356845353</v>
      </c>
      <c r="C103" s="3">
        <v>5.8817019117303397</v>
      </c>
      <c r="D103" s="3">
        <v>12.034597768910499</v>
      </c>
      <c r="E103" s="3">
        <v>13.261278973307601</v>
      </c>
      <c r="F103" s="3">
        <v>6.0031293330224296</v>
      </c>
      <c r="G103" s="3">
        <v>9.4355359548273796</v>
      </c>
      <c r="H103" s="3">
        <v>14.863923565411</v>
      </c>
      <c r="I103" s="3">
        <v>12.479991860720901</v>
      </c>
      <c r="J103" s="3">
        <v>14.6454476251616</v>
      </c>
      <c r="K103" s="3">
        <v>11.054033445069599</v>
      </c>
      <c r="L103" s="3">
        <v>5.5423163695372102</v>
      </c>
      <c r="M103" s="3">
        <v>10.3062064076585</v>
      </c>
      <c r="N103" s="3">
        <v>7.8209540806987299</v>
      </c>
      <c r="O103" s="3">
        <v>24.1646821337193</v>
      </c>
      <c r="P103" s="3">
        <v>12.4491930387225</v>
      </c>
      <c r="Q103" s="3">
        <v>11.811425136305701</v>
      </c>
      <c r="R103" s="3">
        <v>17.430105655692</v>
      </c>
      <c r="S103" s="3">
        <v>4.69703493557261</v>
      </c>
      <c r="T103" s="3">
        <v>12.2447255673824</v>
      </c>
      <c r="U103" s="3">
        <v>12.283061436368399</v>
      </c>
      <c r="V103" s="3">
        <v>15.2496023900385</v>
      </c>
    </row>
    <row r="104" spans="1:22" x14ac:dyDescent="0.35">
      <c r="A104" s="2">
        <v>45019</v>
      </c>
      <c r="B104" s="3">
        <v>14.4706188290564</v>
      </c>
      <c r="C104" s="3">
        <v>5.9198835313155902</v>
      </c>
      <c r="D104" s="3">
        <v>12.076220272125401</v>
      </c>
      <c r="E104" s="3">
        <v>13.124348141225701</v>
      </c>
      <c r="F104" s="3">
        <v>5.9612199176429197</v>
      </c>
      <c r="G104" s="3">
        <v>9.5456009228702303</v>
      </c>
      <c r="H104" s="3">
        <v>14.705201262782399</v>
      </c>
      <c r="I104" s="3">
        <v>12.954400016900101</v>
      </c>
      <c r="J104" s="3">
        <v>14.4469891986592</v>
      </c>
      <c r="K104" s="3">
        <v>11.594438998786501</v>
      </c>
      <c r="L104" s="3">
        <v>5.6116997887581004</v>
      </c>
      <c r="M104" s="3">
        <v>10.2321220105555</v>
      </c>
      <c r="N104" s="3">
        <v>7.6638772421446903</v>
      </c>
      <c r="O104" s="3">
        <v>23.796893405341201</v>
      </c>
      <c r="P104" s="3">
        <v>12.355687619398999</v>
      </c>
      <c r="Q104" s="3">
        <v>11.763128226500401</v>
      </c>
      <c r="R104" s="3">
        <v>17.319338409761698</v>
      </c>
      <c r="S104" s="3">
        <v>4.6621077021754802</v>
      </c>
      <c r="T104" s="3">
        <v>12.0494434774733</v>
      </c>
      <c r="U104" s="3">
        <v>12.8318807462179</v>
      </c>
      <c r="V104" s="3">
        <v>15.517744994712</v>
      </c>
    </row>
    <row r="105" spans="1:22" x14ac:dyDescent="0.35">
      <c r="A105" s="2">
        <v>45049</v>
      </c>
      <c r="B105" s="3">
        <v>14.3148096443343</v>
      </c>
      <c r="C105" s="3">
        <v>6.1817018395167196</v>
      </c>
      <c r="D105" s="3">
        <v>12.151179211755901</v>
      </c>
      <c r="E105" s="3">
        <v>12.9784761449532</v>
      </c>
      <c r="F105" s="3">
        <v>6.1158245602732597</v>
      </c>
      <c r="G105" s="3">
        <v>9.5388394648645995</v>
      </c>
      <c r="H105" s="3">
        <v>14.5705528051834</v>
      </c>
      <c r="I105" s="3">
        <v>13.3581877007383</v>
      </c>
      <c r="J105" s="3">
        <v>14.248477885033999</v>
      </c>
      <c r="K105" s="3">
        <v>12.046986792765001</v>
      </c>
      <c r="L105" s="3">
        <v>5.7368058432851203</v>
      </c>
      <c r="M105" s="3">
        <v>10.176762625097901</v>
      </c>
      <c r="N105" s="3">
        <v>7.5422651975274402</v>
      </c>
      <c r="O105" s="3">
        <v>23.819747938547899</v>
      </c>
      <c r="P105" s="3">
        <v>12.0548952867621</v>
      </c>
      <c r="Q105" s="3">
        <v>11.7559240895249</v>
      </c>
      <c r="R105" s="3">
        <v>17.081526316778898</v>
      </c>
      <c r="S105" s="3">
        <v>4.4924309076505002</v>
      </c>
      <c r="T105" s="3">
        <v>12.066639174686101</v>
      </c>
      <c r="U105" s="3">
        <v>12.9713185474375</v>
      </c>
      <c r="V105" s="3">
        <v>15.8423263590749</v>
      </c>
    </row>
    <row r="106" spans="1:22" x14ac:dyDescent="0.35">
      <c r="A106" s="2">
        <v>45079</v>
      </c>
      <c r="B106" s="3">
        <v>14.0656570575341</v>
      </c>
      <c r="C106" s="3">
        <v>6.6047324687993898</v>
      </c>
      <c r="D106" s="3">
        <v>12.7905735239567</v>
      </c>
      <c r="E106" s="3">
        <v>12.2931642215088</v>
      </c>
      <c r="F106" s="3">
        <v>6.4305347798152601</v>
      </c>
      <c r="G106" s="3">
        <v>9.69161938266266</v>
      </c>
      <c r="H106" s="3">
        <v>14.531200014806499</v>
      </c>
      <c r="I106" s="3">
        <v>14.396642692717201</v>
      </c>
      <c r="J106" s="3">
        <v>13.7322721094837</v>
      </c>
      <c r="K106" s="3">
        <v>12.4549957943533</v>
      </c>
      <c r="L106" s="3">
        <v>6.2058419041422797</v>
      </c>
      <c r="M106" s="3">
        <v>9.9980443835416892</v>
      </c>
      <c r="N106" s="3">
        <v>7.7015658868147696</v>
      </c>
      <c r="O106" s="3">
        <v>23.974135823462301</v>
      </c>
      <c r="P106" s="3">
        <v>11.8581955179045</v>
      </c>
      <c r="Q106" s="3">
        <v>11.701850849638999</v>
      </c>
      <c r="R106" s="3">
        <v>17.120684297329301</v>
      </c>
      <c r="S106" s="3">
        <v>4.6601997982738101</v>
      </c>
      <c r="T106" s="3">
        <v>11.804380954687</v>
      </c>
      <c r="U106" s="3">
        <v>13.6757098761171</v>
      </c>
      <c r="V106" s="3">
        <v>16.174050148302499</v>
      </c>
    </row>
    <row r="107" spans="1:22" x14ac:dyDescent="0.35">
      <c r="A107" s="2">
        <v>45110</v>
      </c>
      <c r="B107" s="3">
        <v>13.929821334743799</v>
      </c>
      <c r="C107" s="3">
        <v>7.1076822874350301</v>
      </c>
      <c r="D107" s="3">
        <v>13.0094049493915</v>
      </c>
      <c r="E107" s="3">
        <v>12.0141173937063</v>
      </c>
      <c r="F107" s="3">
        <v>6.6909567542502302</v>
      </c>
      <c r="G107" s="3">
        <v>10.099720842838</v>
      </c>
      <c r="H107" s="3">
        <v>14.5533546585427</v>
      </c>
      <c r="I107" s="3">
        <v>15.0964573793973</v>
      </c>
      <c r="J107" s="3">
        <v>13.599210563209301</v>
      </c>
      <c r="K107" s="3">
        <v>12.667430406560101</v>
      </c>
      <c r="L107" s="3">
        <v>6.8299327026037204</v>
      </c>
      <c r="M107" s="3">
        <v>10.308115370824501</v>
      </c>
      <c r="N107" s="3">
        <v>7.9614109910949997</v>
      </c>
      <c r="O107" s="3">
        <v>24.279752476007001</v>
      </c>
      <c r="P107" s="3">
        <v>11.876680718841699</v>
      </c>
      <c r="Q107" s="3">
        <v>11.748141738216001</v>
      </c>
      <c r="R107" s="3">
        <v>17.077666257189101</v>
      </c>
      <c r="S107" s="3">
        <v>5.1247064748904503</v>
      </c>
      <c r="T107" s="3">
        <v>11.825585689323701</v>
      </c>
      <c r="U107" s="3">
        <v>13.414047580400901</v>
      </c>
      <c r="V107" s="3">
        <v>16.946106579785301</v>
      </c>
    </row>
    <row r="108" spans="1:22" x14ac:dyDescent="0.35">
      <c r="A108" s="2">
        <v>45141</v>
      </c>
      <c r="B108" s="3">
        <v>14.019319322574299</v>
      </c>
      <c r="C108" s="3">
        <v>7.8231370670120404</v>
      </c>
      <c r="D108" s="3">
        <v>13.3413336062436</v>
      </c>
      <c r="E108" s="3">
        <v>11.816492936466201</v>
      </c>
      <c r="F108" s="3">
        <v>6.6305289918466697</v>
      </c>
      <c r="G108" s="3">
        <v>10.965052345814801</v>
      </c>
      <c r="H108" s="3">
        <v>14.719134395252</v>
      </c>
      <c r="I108" s="3">
        <v>15.925442747086</v>
      </c>
      <c r="J108" s="3">
        <v>13.323509725804</v>
      </c>
      <c r="K108" s="3">
        <v>13.140626626043399</v>
      </c>
      <c r="L108" s="3">
        <v>7.1067835625643196</v>
      </c>
      <c r="M108" s="3">
        <v>10.55445530721</v>
      </c>
      <c r="N108" s="3">
        <v>7.8973070464519797</v>
      </c>
      <c r="O108" s="3">
        <v>23.782051966557901</v>
      </c>
      <c r="P108" s="3">
        <v>12.1008659371912</v>
      </c>
      <c r="Q108" s="3">
        <v>12.2360866638743</v>
      </c>
      <c r="R108" s="3">
        <v>17.2674276990397</v>
      </c>
      <c r="S108" s="3">
        <v>5.72042143095012</v>
      </c>
      <c r="T108" s="3">
        <v>11.697953676367201</v>
      </c>
      <c r="U108" s="3">
        <v>14.0601444499134</v>
      </c>
      <c r="V108" s="3">
        <v>17.255039022616799</v>
      </c>
    </row>
    <row r="109" spans="1:22" x14ac:dyDescent="0.35">
      <c r="A109" s="2">
        <v>45170</v>
      </c>
      <c r="B109" s="3">
        <v>13.987451849881101</v>
      </c>
      <c r="C109" s="3">
        <v>7.8775249819845703</v>
      </c>
      <c r="D109" s="3">
        <v>13.653342332830601</v>
      </c>
      <c r="E109" s="3">
        <v>11.0585362332457</v>
      </c>
      <c r="F109" s="3">
        <v>7.0539588131932396</v>
      </c>
      <c r="G109" s="3">
        <v>11.040923307134699</v>
      </c>
      <c r="H109" s="3">
        <v>14.987239339802001</v>
      </c>
      <c r="I109" s="3">
        <v>16.017498262456801</v>
      </c>
      <c r="J109" s="3">
        <v>13.105885652561501</v>
      </c>
      <c r="K109" s="3">
        <v>13.500193977931101</v>
      </c>
      <c r="L109" s="3">
        <v>7.1958695754214697</v>
      </c>
      <c r="M109" s="3">
        <v>10.652840926702099</v>
      </c>
      <c r="N109" s="3">
        <v>7.4736511114715301</v>
      </c>
      <c r="O109" s="3">
        <v>23.464155547339399</v>
      </c>
      <c r="P109" s="3">
        <v>11.8044732681829</v>
      </c>
      <c r="Q109" s="3">
        <v>11.723621463899701</v>
      </c>
      <c r="R109" s="3">
        <v>17.676310278615802</v>
      </c>
      <c r="S109" s="3">
        <v>6.2748636867348599</v>
      </c>
      <c r="T109" s="3">
        <v>11.211180305664399</v>
      </c>
      <c r="U109" s="3">
        <v>15.439101481196699</v>
      </c>
      <c r="V109" s="3">
        <v>17.8632254226819</v>
      </c>
    </row>
    <row r="110" spans="1:22" x14ac:dyDescent="0.35">
      <c r="A110" s="2">
        <v>45202</v>
      </c>
      <c r="B110" s="3">
        <v>13.658450711630399</v>
      </c>
      <c r="C110" s="3">
        <v>7.6958925030208203</v>
      </c>
      <c r="D110" s="3">
        <v>13.497388963560301</v>
      </c>
      <c r="E110" s="3">
        <v>11.2138958487892</v>
      </c>
      <c r="F110" s="3">
        <v>6.6850730577924002</v>
      </c>
      <c r="G110" s="3">
        <v>10.557657326507799</v>
      </c>
      <c r="H110" s="3">
        <v>14.683756878278199</v>
      </c>
      <c r="I110" s="3">
        <v>16.3976224594422</v>
      </c>
      <c r="J110" s="3">
        <v>12.4522157858814</v>
      </c>
      <c r="K110" s="3">
        <v>13.4623668673129</v>
      </c>
      <c r="L110" s="3">
        <v>7.1659814114223304</v>
      </c>
      <c r="M110" s="3">
        <v>10.2474337202661</v>
      </c>
      <c r="N110" s="3">
        <v>6.81673776991253</v>
      </c>
      <c r="O110" s="3">
        <v>23.485263710509599</v>
      </c>
      <c r="P110" s="3">
        <v>11.271056110149299</v>
      </c>
      <c r="Q110" s="3">
        <v>11.5895085760766</v>
      </c>
      <c r="R110" s="3">
        <v>16.710681553584099</v>
      </c>
      <c r="S110" s="3">
        <v>6.5521391757245402</v>
      </c>
      <c r="T110" s="3">
        <v>11.3026162837853</v>
      </c>
      <c r="U110" s="3">
        <v>14.4961584795062</v>
      </c>
      <c r="V110" s="3">
        <v>17.516805519059101</v>
      </c>
    </row>
    <row r="111" spans="1:22" x14ac:dyDescent="0.35">
      <c r="A111" s="2">
        <v>45233</v>
      </c>
      <c r="B111" s="3">
        <v>13.607095074216</v>
      </c>
      <c r="C111" s="3">
        <v>8.0646062473224305</v>
      </c>
      <c r="D111" s="3">
        <v>13.0205476732542</v>
      </c>
      <c r="E111" s="3">
        <v>10.554755231667899</v>
      </c>
      <c r="F111" s="3">
        <v>7.7313840274890397</v>
      </c>
      <c r="G111" s="3">
        <v>11.122863728170801</v>
      </c>
      <c r="H111" s="3">
        <v>14.9194023767066</v>
      </c>
      <c r="I111" s="3">
        <v>16.757945298526501</v>
      </c>
      <c r="J111" s="3">
        <v>12.738894834212401</v>
      </c>
      <c r="K111" s="3">
        <v>13.3808050940094</v>
      </c>
      <c r="L111" s="3">
        <v>7.4464971448336303</v>
      </c>
      <c r="M111" s="3">
        <v>10.859028354306099</v>
      </c>
      <c r="N111" s="3">
        <v>6.8365664257382202</v>
      </c>
      <c r="O111" s="3">
        <v>23.082338968057201</v>
      </c>
      <c r="P111" s="3">
        <v>11.4040690364985</v>
      </c>
      <c r="Q111" s="3">
        <v>11.2169161883632</v>
      </c>
      <c r="R111" s="3">
        <v>16.660093821186301</v>
      </c>
      <c r="S111" s="3">
        <v>5.7328878958743799</v>
      </c>
      <c r="T111" s="3">
        <v>10.4107405950376</v>
      </c>
      <c r="U111" s="3">
        <v>14.8645448452945</v>
      </c>
      <c r="V111" s="3">
        <v>17.952200834540999</v>
      </c>
    </row>
    <row r="112" spans="1:22" x14ac:dyDescent="0.35">
      <c r="A112" s="2">
        <v>45261</v>
      </c>
      <c r="B112" s="3">
        <v>13.513224028667899</v>
      </c>
      <c r="C112" s="3">
        <v>8.6470198489678296</v>
      </c>
      <c r="D112" s="3">
        <v>13.589492011669099</v>
      </c>
      <c r="E112" s="3">
        <v>10.2611854630227</v>
      </c>
      <c r="F112" s="3">
        <v>8.4023965604811703</v>
      </c>
      <c r="G112" s="3">
        <v>12.892362177889099</v>
      </c>
      <c r="H112" s="3">
        <v>15.1306026120075</v>
      </c>
      <c r="I112" s="3">
        <v>17.759953264114699</v>
      </c>
      <c r="J112" s="3">
        <v>13.261110759665501</v>
      </c>
      <c r="K112" s="3">
        <v>14.3457707759278</v>
      </c>
      <c r="L112" s="3">
        <v>8.1854489467572407</v>
      </c>
      <c r="M112" s="3">
        <v>11.2058870122715</v>
      </c>
      <c r="N112" s="3">
        <v>6.50702887072263</v>
      </c>
      <c r="O112" s="3">
        <v>24.1649204087899</v>
      </c>
      <c r="P112" s="3">
        <v>10.9460517335988</v>
      </c>
      <c r="Q112" s="3">
        <v>11.433197354402701</v>
      </c>
      <c r="R112" s="3">
        <v>16.017766752119002</v>
      </c>
      <c r="S112" s="3">
        <v>5.7875916594142298</v>
      </c>
      <c r="T112" s="3">
        <v>10.2138263218853</v>
      </c>
      <c r="U112" s="3">
        <v>16.056770850177902</v>
      </c>
      <c r="V112" s="3">
        <v>18.844182868247501</v>
      </c>
    </row>
    <row r="113" spans="1:37" x14ac:dyDescent="0.35">
      <c r="A113" s="2">
        <v>45294</v>
      </c>
      <c r="B113" s="3">
        <v>13.195606977215499</v>
      </c>
      <c r="C113" s="3">
        <v>9.5483189216783906</v>
      </c>
      <c r="D113" s="3">
        <v>13.899108954436601</v>
      </c>
      <c r="E113" s="3">
        <v>9.9431260897386995</v>
      </c>
      <c r="F113" s="3">
        <v>8.7137381552643092</v>
      </c>
      <c r="G113" s="3">
        <v>14.4764774041133</v>
      </c>
      <c r="H113" s="3">
        <v>15.159854103913</v>
      </c>
      <c r="I113" s="3">
        <v>18.541687875244101</v>
      </c>
      <c r="J113" s="3">
        <v>13.660811209558</v>
      </c>
      <c r="K113" s="3">
        <v>15.2437595366893</v>
      </c>
      <c r="L113" s="3">
        <v>8.7218449383525005</v>
      </c>
      <c r="M113" s="3">
        <v>11.3017955831246</v>
      </c>
      <c r="N113" s="3">
        <v>6.3128522021284397</v>
      </c>
      <c r="O113" s="3">
        <v>25.5764189478143</v>
      </c>
      <c r="P113" s="3">
        <v>10.735186088993199</v>
      </c>
      <c r="Q113" s="3">
        <v>11.7250280465909</v>
      </c>
      <c r="R113" s="3">
        <v>16.100463551306799</v>
      </c>
      <c r="S113" s="3">
        <v>5.31269126030503</v>
      </c>
      <c r="T113" s="3">
        <v>10.109204339640099</v>
      </c>
      <c r="U113" s="3">
        <v>17.163581615607999</v>
      </c>
      <c r="V113" s="3">
        <v>21.0671012614227</v>
      </c>
    </row>
    <row r="114" spans="1:37" x14ac:dyDescent="0.35">
      <c r="A114" s="2">
        <v>45324</v>
      </c>
      <c r="B114" s="3">
        <v>12.1602398486382</v>
      </c>
      <c r="C114" s="3">
        <v>9.2350982474250003</v>
      </c>
      <c r="D114" s="3">
        <v>14.1915107430902</v>
      </c>
      <c r="E114" s="3">
        <v>10.2143095191564</v>
      </c>
      <c r="F114" s="3">
        <v>8.9633359413988902</v>
      </c>
      <c r="G114" s="3">
        <v>14.8759819366402</v>
      </c>
      <c r="H114" s="3">
        <v>15.4071495406558</v>
      </c>
      <c r="I114" s="3">
        <v>19.001455704952601</v>
      </c>
      <c r="J114" s="3">
        <v>14.261508063758701</v>
      </c>
      <c r="K114" s="3">
        <v>15.8593364288612</v>
      </c>
      <c r="L114" s="3">
        <v>8.11470799605992</v>
      </c>
      <c r="M114" s="3">
        <v>11.1929654604071</v>
      </c>
      <c r="N114" s="3">
        <v>6.6636789001960404</v>
      </c>
      <c r="O114" s="3">
        <v>26.129462994737001</v>
      </c>
      <c r="P114" s="3">
        <v>9.7802852282432298</v>
      </c>
      <c r="Q114" s="3">
        <v>11.215242209329601</v>
      </c>
      <c r="R114" s="3">
        <v>16.012985562457501</v>
      </c>
      <c r="S114" s="3">
        <v>6.12103692828242</v>
      </c>
      <c r="T114" s="3">
        <v>9.8689755511863595</v>
      </c>
      <c r="U114" s="3">
        <v>16.695652922917699</v>
      </c>
      <c r="V114" s="3">
        <v>20.866873558043601</v>
      </c>
    </row>
    <row r="115" spans="1:37" x14ac:dyDescent="0.35">
      <c r="A115" s="2">
        <v>45352</v>
      </c>
      <c r="B115" s="3">
        <v>13.6084545273291</v>
      </c>
      <c r="C115" s="3">
        <v>10.177078109081799</v>
      </c>
      <c r="D115" s="3">
        <v>14.2119144063845</v>
      </c>
      <c r="E115" s="3">
        <v>10.6897254018438</v>
      </c>
      <c r="F115" s="3">
        <v>8.9181863441288396</v>
      </c>
      <c r="G115" s="3">
        <v>15.199358458949099</v>
      </c>
      <c r="H115" s="3">
        <v>15.833139602283699</v>
      </c>
      <c r="I115" s="3">
        <v>19.821978351102999</v>
      </c>
      <c r="J115" s="3">
        <v>15.8788143697049</v>
      </c>
      <c r="K115" s="3">
        <v>16.300985080004001</v>
      </c>
      <c r="L115" s="3">
        <v>8.4609289919168091</v>
      </c>
      <c r="M115" s="3">
        <v>10.7000156212472</v>
      </c>
      <c r="N115" s="3">
        <v>6.7824366066361002</v>
      </c>
      <c r="O115" s="3">
        <v>26.210792220896899</v>
      </c>
      <c r="P115" s="3">
        <v>10.4882874217626</v>
      </c>
      <c r="Q115" s="3">
        <v>11.5211948768625</v>
      </c>
      <c r="R115" s="3">
        <v>16.671363880245799</v>
      </c>
      <c r="S115" s="3">
        <v>6.5988000084381904</v>
      </c>
      <c r="T115" s="3">
        <v>9.4494430445318507</v>
      </c>
      <c r="U115" s="3">
        <v>18.863057756983</v>
      </c>
      <c r="V115" s="3">
        <v>21.863747034317502</v>
      </c>
    </row>
    <row r="116" spans="1:37" x14ac:dyDescent="0.35">
      <c r="A116" s="2">
        <v>45385</v>
      </c>
      <c r="B116" s="3">
        <v>13.6262121472136</v>
      </c>
      <c r="C116" s="3">
        <v>10.1312474944454</v>
      </c>
      <c r="D116" s="3">
        <v>13.9979677822638</v>
      </c>
      <c r="E116" s="3">
        <v>10.519823332818699</v>
      </c>
      <c r="F116" s="3">
        <v>8.7556862568795992</v>
      </c>
      <c r="G116" s="3">
        <v>15.219508020334199</v>
      </c>
      <c r="H116" s="3">
        <v>15.6570023429295</v>
      </c>
      <c r="I116" s="3">
        <v>19.8148294813288</v>
      </c>
      <c r="J116" s="3">
        <v>15.6341547637819</v>
      </c>
      <c r="K116" s="3">
        <v>15.7422389896685</v>
      </c>
      <c r="L116" s="3">
        <v>8.3373682804626608</v>
      </c>
      <c r="M116" s="3">
        <v>10.6324992104858</v>
      </c>
      <c r="N116" s="3">
        <v>6.7326875716563501</v>
      </c>
      <c r="O116" s="3">
        <v>25.9516509102626</v>
      </c>
      <c r="P116" s="3">
        <v>10.442151750518301</v>
      </c>
      <c r="Q116" s="3">
        <v>11.2480249223377</v>
      </c>
      <c r="R116" s="3">
        <v>16.4670944627434</v>
      </c>
      <c r="S116" s="3">
        <v>6.5007179360204503</v>
      </c>
      <c r="T116" s="3">
        <v>9.4245129892989894</v>
      </c>
      <c r="U116" s="3">
        <v>18.6966576527036</v>
      </c>
      <c r="V116" s="3">
        <v>21.5007692066022</v>
      </c>
    </row>
    <row r="117" spans="1:37" x14ac:dyDescent="0.35">
      <c r="A117" s="2">
        <v>45415</v>
      </c>
      <c r="B117" s="3">
        <v>13.7274301629182</v>
      </c>
      <c r="C117" s="3">
        <v>10.2503130715944</v>
      </c>
      <c r="D117" s="3">
        <v>13.7078547494974</v>
      </c>
      <c r="E117" s="3">
        <v>10.335435698952599</v>
      </c>
      <c r="F117" s="3">
        <v>8.9440916603310701</v>
      </c>
      <c r="G117" s="3">
        <v>15.1480905791691</v>
      </c>
      <c r="H117" s="3">
        <v>15.657858032391699</v>
      </c>
      <c r="I117" s="3">
        <v>19.5848511895868</v>
      </c>
      <c r="J117" s="3">
        <v>15.3388454588614</v>
      </c>
      <c r="K117" s="3">
        <v>15.023163874857699</v>
      </c>
      <c r="L117" s="3">
        <v>8.2880613787227393</v>
      </c>
      <c r="M117" s="3">
        <v>10.5982489022977</v>
      </c>
      <c r="N117" s="3">
        <v>6.7986651489602599</v>
      </c>
      <c r="O117" s="3">
        <v>25.753974975628001</v>
      </c>
      <c r="P117" s="3">
        <v>10.7273137837895</v>
      </c>
      <c r="Q117" s="3">
        <v>11.0983909645211</v>
      </c>
      <c r="R117" s="3">
        <v>16.310079168553202</v>
      </c>
      <c r="S117" s="3">
        <v>6.6278403545967004</v>
      </c>
      <c r="T117" s="3">
        <v>9.2074994217544095</v>
      </c>
      <c r="U117" s="3">
        <v>18.183716682594</v>
      </c>
      <c r="V117" s="3">
        <v>21.009784642278198</v>
      </c>
    </row>
    <row r="118" spans="1:37" x14ac:dyDescent="0.35">
      <c r="A118" s="2">
        <v>45446</v>
      </c>
      <c r="B118" s="3">
        <v>13.6458620176775</v>
      </c>
      <c r="C118" s="3">
        <v>10.2877351668338</v>
      </c>
      <c r="D118" s="3">
        <v>13.644299334444501</v>
      </c>
      <c r="E118" s="3">
        <v>10.1001383222962</v>
      </c>
      <c r="F118" s="3">
        <v>8.9259021230312605</v>
      </c>
      <c r="G118" s="3">
        <v>14.6712591625262</v>
      </c>
      <c r="H118" s="3">
        <v>15.487622388362199</v>
      </c>
      <c r="I118" s="3">
        <v>19.607851128924501</v>
      </c>
      <c r="J118" s="3">
        <v>14.493186355423999</v>
      </c>
      <c r="K118" s="3">
        <v>14.446874549080301</v>
      </c>
      <c r="L118" s="3">
        <v>7.9971679013867698</v>
      </c>
      <c r="M118" s="3">
        <v>10.5914142248273</v>
      </c>
      <c r="N118" s="3">
        <v>6.8506130444849003</v>
      </c>
      <c r="O118" s="3">
        <v>25.853986478600401</v>
      </c>
      <c r="P118" s="3">
        <v>10.6285589120236</v>
      </c>
      <c r="Q118" s="3">
        <v>10.8468969874572</v>
      </c>
      <c r="R118" s="3">
        <v>16.041314546760699</v>
      </c>
      <c r="S118" s="3">
        <v>6.8231099821938397</v>
      </c>
      <c r="T118" s="3">
        <v>8.9739384183758606</v>
      </c>
      <c r="U118" s="3">
        <v>18.210858895368499</v>
      </c>
      <c r="V118" s="3">
        <v>20.478305248844102</v>
      </c>
    </row>
    <row r="119" spans="1:37" x14ac:dyDescent="0.35">
      <c r="A119" s="2">
        <v>45476</v>
      </c>
      <c r="B119" s="3">
        <v>13.346346115930199</v>
      </c>
      <c r="C119" s="3">
        <v>10.955361160968501</v>
      </c>
      <c r="D119" s="3">
        <v>13.590558157583301</v>
      </c>
      <c r="E119" s="3">
        <v>10.125530292525401</v>
      </c>
      <c r="F119" s="3">
        <v>9.0974421830722694</v>
      </c>
      <c r="G119" s="3">
        <v>14.2807775933291</v>
      </c>
      <c r="H119" s="3">
        <v>15.4479041975335</v>
      </c>
      <c r="I119" s="3">
        <v>20.048216887904101</v>
      </c>
      <c r="J119" s="3">
        <v>14.251105302444801</v>
      </c>
      <c r="K119" s="3">
        <v>14.042028338975101</v>
      </c>
      <c r="L119" s="3">
        <v>7.98939128660433</v>
      </c>
      <c r="M119" s="3">
        <v>10.7661755308482</v>
      </c>
      <c r="N119" s="3">
        <v>6.8982383342551801</v>
      </c>
      <c r="O119" s="3">
        <v>26.2016377344967</v>
      </c>
      <c r="P119" s="3">
        <v>10.4637960100361</v>
      </c>
      <c r="Q119" s="3">
        <v>11.0396808835582</v>
      </c>
      <c r="R119" s="3">
        <v>15.596742504027199</v>
      </c>
      <c r="S119" s="3">
        <v>6.9251002035434501</v>
      </c>
      <c r="T119" s="3">
        <v>9.0757660399707305</v>
      </c>
      <c r="U119" s="3">
        <v>17.4809583877928</v>
      </c>
      <c r="V119" s="3">
        <v>20.051260185736702</v>
      </c>
    </row>
    <row r="120" spans="1:37" x14ac:dyDescent="0.35">
      <c r="A120" s="2">
        <v>45506</v>
      </c>
      <c r="B120" s="3">
        <v>13.043788995186899</v>
      </c>
      <c r="C120" s="3">
        <v>10.3224631834213</v>
      </c>
      <c r="D120" s="3">
        <v>13.636930240439201</v>
      </c>
      <c r="E120" s="3">
        <v>10.1267228939967</v>
      </c>
      <c r="F120" s="3">
        <v>8.8563475722905292</v>
      </c>
      <c r="G120" s="3">
        <v>13.3051826546999</v>
      </c>
      <c r="H120" s="3">
        <v>15.3363440171899</v>
      </c>
      <c r="I120" s="3">
        <v>18.7856089957486</v>
      </c>
      <c r="J120" s="3">
        <v>13.6581585186709</v>
      </c>
      <c r="K120" s="3">
        <v>13.090649048559399</v>
      </c>
      <c r="L120" s="3">
        <v>7.9053709964186698</v>
      </c>
      <c r="M120" s="3">
        <v>10.8997845270464</v>
      </c>
      <c r="N120" s="3">
        <v>6.7051204251076397</v>
      </c>
      <c r="O120" s="3">
        <v>26.4366629772361</v>
      </c>
      <c r="P120" s="3">
        <v>10.0376388977567</v>
      </c>
      <c r="Q120" s="3">
        <v>11.0922561397034</v>
      </c>
      <c r="R120" s="3">
        <v>15.5458312305277</v>
      </c>
      <c r="S120" s="3">
        <v>6.9706528836914901</v>
      </c>
      <c r="T120" s="3">
        <v>9.2100919618258104</v>
      </c>
      <c r="U120" s="3">
        <v>16.597773049433499</v>
      </c>
      <c r="V120" s="3">
        <v>20.1737450074388</v>
      </c>
    </row>
    <row r="121" spans="1:37" x14ac:dyDescent="0.35">
      <c r="A121" s="2">
        <v>45538</v>
      </c>
      <c r="B121" s="3">
        <v>12.945764533560601</v>
      </c>
      <c r="C121" s="3">
        <v>10.945899187773</v>
      </c>
      <c r="D121" s="3">
        <v>14.1627831695999</v>
      </c>
      <c r="E121" s="3">
        <v>10.427683897057401</v>
      </c>
      <c r="F121" s="3">
        <v>9.0801062973415601</v>
      </c>
      <c r="G121" s="3">
        <v>13.001785170469599</v>
      </c>
      <c r="H121" s="3">
        <v>15.7876475650902</v>
      </c>
      <c r="I121" s="3">
        <v>18.220096686639302</v>
      </c>
      <c r="J121" s="3">
        <v>13.2451080011648</v>
      </c>
      <c r="K121" s="3">
        <v>12.2554769814724</v>
      </c>
      <c r="L121" s="3">
        <v>9.1404896763555694</v>
      </c>
      <c r="M121" s="3">
        <v>11.445673420732801</v>
      </c>
      <c r="N121" s="3">
        <v>6.6837489755333301</v>
      </c>
      <c r="O121" s="3">
        <v>27.3143498797732</v>
      </c>
      <c r="P121" s="3">
        <v>9.9061132476739093</v>
      </c>
      <c r="Q121" s="3">
        <v>11.3102199878434</v>
      </c>
      <c r="R121" s="3">
        <v>15.9349999583351</v>
      </c>
      <c r="S121" s="3">
        <v>7.2195989198786599</v>
      </c>
      <c r="T121" s="3">
        <v>9.6432282046236093</v>
      </c>
      <c r="U121" s="3">
        <v>16.244412579466399</v>
      </c>
      <c r="V121" s="3">
        <v>20.059603712042701</v>
      </c>
    </row>
    <row r="122" spans="1:37" x14ac:dyDescent="0.35">
      <c r="A122" s="2">
        <v>45566</v>
      </c>
      <c r="B122" s="3">
        <v>14.9190966787438</v>
      </c>
      <c r="C122" s="3">
        <v>11.1167350038662</v>
      </c>
      <c r="D122" s="3">
        <v>14.3200697691939</v>
      </c>
      <c r="E122" s="3">
        <v>10.8242863355668</v>
      </c>
      <c r="F122" s="3">
        <v>8.5389649147657796</v>
      </c>
      <c r="G122" s="3">
        <v>13.503754124481899</v>
      </c>
      <c r="H122" s="3">
        <v>15.6224669304749</v>
      </c>
      <c r="I122" s="3">
        <v>17.815489085568501</v>
      </c>
      <c r="J122" s="3">
        <v>13.1220697352647</v>
      </c>
      <c r="K122" s="3">
        <v>11.553142367546901</v>
      </c>
      <c r="L122" s="3">
        <v>9.0338086671158599</v>
      </c>
      <c r="M122" s="3">
        <v>11.9734908790935</v>
      </c>
      <c r="N122" s="3">
        <v>6.5767492944971098</v>
      </c>
      <c r="O122" s="3">
        <v>27.737785490754501</v>
      </c>
      <c r="P122" s="3">
        <v>11.477208987865501</v>
      </c>
      <c r="Q122" s="3">
        <v>11.6051107253247</v>
      </c>
      <c r="R122" s="3">
        <v>16.714107499468199</v>
      </c>
      <c r="S122" s="3">
        <v>7.79029827819563</v>
      </c>
      <c r="T122" s="3">
        <v>9.7340997120939399</v>
      </c>
      <c r="U122" s="3">
        <v>16.045899992137599</v>
      </c>
      <c r="V122" s="3">
        <v>19.933849694875601</v>
      </c>
    </row>
    <row r="124" spans="1:37" x14ac:dyDescent="0.35">
      <c r="A124" s="2" t="s">
        <v>91</v>
      </c>
      <c r="B124" s="3" cm="1">
        <f t="array" ref="B124">MIN(_xlfn._xlws.FILTER(B1:B122, ISNUMBER(B1:B122)))</f>
        <v>10.465686613776599</v>
      </c>
      <c r="C124" s="3" cm="1">
        <f t="array" ref="C124">MIN(_xlfn._xlws.FILTER(C1:C122, ISNUMBER(C1:C122)))</f>
        <v>5.3213412496783103</v>
      </c>
      <c r="D124" s="3" cm="1">
        <f t="array" ref="D124">MIN(_xlfn._xlws.FILTER(D1:D122, ISNUMBER(D1:D122)))</f>
        <v>12.034597768910499</v>
      </c>
      <c r="E124" s="3" cm="1">
        <f t="array" ref="E124">MIN(_xlfn._xlws.FILTER(E1:E122, ISNUMBER(E1:E122)))</f>
        <v>9.9431260897386995</v>
      </c>
      <c r="F124" s="3" cm="1">
        <f t="array" ref="F124">MIN(_xlfn._xlws.FILTER(F1:F122, ISNUMBER(F1:F122)))</f>
        <v>5.5717441051826304</v>
      </c>
      <c r="G124" s="3" cm="1">
        <f t="array" ref="G124">MIN(_xlfn._xlws.FILTER(G1:G122, ISNUMBER(G1:G122)))</f>
        <v>9.3094171670032306</v>
      </c>
      <c r="H124" s="3" cm="1">
        <f t="array" ref="H124">MIN(_xlfn._xlws.FILTER(H1:H122, ISNUMBER(H1:H122)))</f>
        <v>14.434517480719499</v>
      </c>
      <c r="I124" s="3" cm="1">
        <f t="array" ref="I124">MIN(_xlfn._xlws.FILTER(I1:I122, ISNUMBER(I1:I122)))</f>
        <v>9.9635498905242308</v>
      </c>
      <c r="J124" s="3" cm="1">
        <f t="array" ref="J124">MIN(_xlfn._xlws.FILTER(J1:J122, ISNUMBER(J1:J122)))</f>
        <v>12.4522157858814</v>
      </c>
      <c r="K124" s="3" cm="1">
        <f t="array" ref="K124">MIN(_xlfn._xlws.FILTER(K1:K122, ISNUMBER(K1:K122)))</f>
        <v>7.9707588511112402</v>
      </c>
      <c r="L124" s="3" cm="1">
        <f t="array" ref="L124">MIN(_xlfn._xlws.FILTER(L1:L122, ISNUMBER(L1:L122)))</f>
        <v>5.41147499030955</v>
      </c>
      <c r="M124" s="3" cm="1">
        <f t="array" ref="M124">MIN(_xlfn._xlws.FILTER(M1:M122, ISNUMBER(M1:M122)))</f>
        <v>9.40705664982708</v>
      </c>
      <c r="N124" s="3" cm="1">
        <f t="array" ref="N124">MIN(_xlfn._xlws.FILTER(N1:N122, ISNUMBER(N1:N122)))</f>
        <v>-121.611884537515</v>
      </c>
      <c r="O124" s="3" cm="1">
        <f t="array" ref="O124">MIN(_xlfn._xlws.FILTER(O1:O122, ISNUMBER(O1:O122)))</f>
        <v>18.086530400423101</v>
      </c>
      <c r="P124" s="3" cm="1">
        <f t="array" ref="P124">MIN(_xlfn._xlws.FILTER(P1:P122, ISNUMBER(P1:P122)))</f>
        <v>9.28306759138205</v>
      </c>
      <c r="Q124" s="3" cm="1">
        <f t="array" ref="Q124">MIN(_xlfn._xlws.FILTER(Q1:Q122, ISNUMBER(Q1:Q122)))</f>
        <v>10.8468969874572</v>
      </c>
      <c r="R124" s="3" cm="1">
        <f t="array" ref="R124">MIN(_xlfn._xlws.FILTER(R1:R122, ISNUMBER(R1:R122)))</f>
        <v>14.217365231977301</v>
      </c>
      <c r="S124" s="3" cm="1">
        <f t="array" ref="S124">MIN(_xlfn._xlws.FILTER(S1:S122, ISNUMBER(S1:S122)))</f>
        <v>4.4924309076505002</v>
      </c>
      <c r="T124" s="3" cm="1">
        <f t="array" ref="T124">MIN(_xlfn._xlws.FILTER(T1:T122, ISNUMBER(T1:T122)))</f>
        <v>8.9739384183758606</v>
      </c>
      <c r="U124" s="3" cm="1">
        <f t="array" ref="U124">MIN(_xlfn._xlws.FILTER(U1:U122, ISNUMBER(U1:U122)))</f>
        <v>-5.6136672047205298</v>
      </c>
      <c r="V124" s="3" cm="1">
        <f t="array" ref="V124">MIN(_xlfn._xlws.FILTER(V1:V122, ISNUMBER(V1:V122)))</f>
        <v>11.047932656941599</v>
      </c>
    </row>
    <row r="125" spans="1:37" x14ac:dyDescent="0.35">
      <c r="A125" s="2" t="s">
        <v>92</v>
      </c>
      <c r="B125" s="3" cm="1">
        <f t="array" ref="B125">MAX(_xlfn._xlws.FILTER(B1:B122, ISNUMBER(B1:B122)))</f>
        <v>26.444947607528501</v>
      </c>
      <c r="C125" s="3" cm="1">
        <f t="array" ref="C125">MAX(_xlfn._xlws.FILTER(C1:C122, ISNUMBER(C1:C122)))</f>
        <v>66.882501642123202</v>
      </c>
      <c r="D125" s="3" cm="1">
        <f t="array" ref="D125">MAX(_xlfn._xlws.FILTER(D1:D122, ISNUMBER(D1:D122)))</f>
        <v>24.765580234434601</v>
      </c>
      <c r="E125" s="3" cm="1">
        <f t="array" ref="E125">MAX(_xlfn._xlws.FILTER(E1:E122, ISNUMBER(E1:E122)))</f>
        <v>25.014408400113801</v>
      </c>
      <c r="F125" s="3" cm="1">
        <f t="array" ref="F125">MAX(_xlfn._xlws.FILTER(F1:F122, ISNUMBER(F1:F122)))</f>
        <v>22.6626117382696</v>
      </c>
      <c r="G125" s="3" cm="1">
        <f t="array" ref="G125">MAX(_xlfn._xlws.FILTER(G1:G122, ISNUMBER(G1:G122)))</f>
        <v>67.443631543414597</v>
      </c>
      <c r="H125" s="3" cm="1">
        <f t="array" ref="H125">MAX(_xlfn._xlws.FILTER(H1:H122, ISNUMBER(H1:H122)))</f>
        <v>21.563828143223901</v>
      </c>
      <c r="I125" s="3" cm="1">
        <f t="array" ref="I125">MAX(_xlfn._xlws.FILTER(I1:I122, ISNUMBER(I1:I122)))</f>
        <v>20.048216887904101</v>
      </c>
      <c r="J125" s="3" cm="1">
        <f t="array" ref="J125">MAX(_xlfn._xlws.FILTER(J1:J122, ISNUMBER(J1:J122)))</f>
        <v>32.071470579702201</v>
      </c>
      <c r="K125" s="3" cm="1">
        <f t="array" ref="K125">MAX(_xlfn._xlws.FILTER(K1:K122, ISNUMBER(K1:K122)))</f>
        <v>21.532814279204501</v>
      </c>
      <c r="L125" s="3" cm="1">
        <f t="array" ref="L125">MAX(_xlfn._xlws.FILTER(L1:L122, ISNUMBER(L1:L122)))</f>
        <v>36.739410009551001</v>
      </c>
      <c r="M125" s="3" cm="1">
        <f t="array" ref="M125">MAX(_xlfn._xlws.FILTER(M1:M122, ISNUMBER(M1:M122)))</f>
        <v>18.582130697575302</v>
      </c>
      <c r="N125" s="3" cm="1">
        <f t="array" ref="N125">MAX(_xlfn._xlws.FILTER(N1:N122, ISNUMBER(N1:N122)))</f>
        <v>23.836520050643301</v>
      </c>
      <c r="O125" s="3" cm="1">
        <f t="array" ref="O125">MAX(_xlfn._xlws.FILTER(O1:O122, ISNUMBER(O1:O122)))</f>
        <v>33.761242183475602</v>
      </c>
      <c r="P125" s="3" cm="1">
        <f t="array" ref="P125">MAX(_xlfn._xlws.FILTER(P1:P122, ISNUMBER(P1:P122)))</f>
        <v>21.1876085878556</v>
      </c>
      <c r="Q125" s="3" cm="1">
        <f t="array" ref="Q125">MAX(_xlfn._xlws.FILTER(Q1:Q122, ISNUMBER(Q1:Q122)))</f>
        <v>17.895619305671701</v>
      </c>
      <c r="R125" s="3" cm="1">
        <f t="array" ref="R125">MAX(_xlfn._xlws.FILTER(R1:R122, ISNUMBER(R1:R122)))</f>
        <v>27.703645855312701</v>
      </c>
      <c r="S125" s="3" cm="1">
        <f t="array" ref="S125">MAX(_xlfn._xlws.FILTER(S1:S122, ISNUMBER(S1:S122)))</f>
        <v>13.504329423334401</v>
      </c>
      <c r="T125" s="3" cm="1">
        <f t="array" ref="T125">MAX(_xlfn._xlws.FILTER(T1:T122, ISNUMBER(T1:T122)))</f>
        <v>27.410000339768999</v>
      </c>
      <c r="U125" s="3" cm="1">
        <f t="array" ref="U125">MAX(_xlfn._xlws.FILTER(U1:U122, ISNUMBER(U1:U122)))</f>
        <v>27.5112203939991</v>
      </c>
      <c r="V125" s="3" cm="1">
        <f t="array" ref="V125">MAX(_xlfn._xlws.FILTER(V1:V122, ISNUMBER(V1:V122)))</f>
        <v>28.969691287298598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0.17799999999999999</v>
      </c>
      <c r="C127" s="9" cm="1">
        <f t="array" ref="C127">_xlfn.PERCENTRANK.EXC(_xlfn._xlws.FILTER(C1:C122, ISNUMBER(C1:C122)),C121)</f>
        <v>0.27800000000000002</v>
      </c>
      <c r="D127" s="9" cm="1">
        <f t="array" ref="D127">_xlfn.PERCENTRANK.EXC(_xlfn._xlws.FILTER(D1:D122, ISNUMBER(D1:D122)),D121)</f>
        <v>0.18</v>
      </c>
      <c r="E127" s="9" cm="1">
        <f t="array" ref="E127">_xlfn.PERCENTRANK.EXC(_xlfn._xlws.FILTER(E1:E122, ISNUMBER(E1:E122)),E121)</f>
        <v>6.5000000000000002E-2</v>
      </c>
      <c r="F127" s="9" cm="1">
        <f t="array" ref="F127">_xlfn.PERCENTRANK.EXC(_xlfn._xlws.FILTER(F1:F122, ISNUMBER(F1:F122)),F121)</f>
        <v>0.22900000000000001</v>
      </c>
      <c r="G127" s="9" cm="1">
        <f t="array" ref="G127">_xlfn.PERCENTRANK.EXC(_xlfn._xlws.FILTER(G1:G122, ISNUMBER(G1:G122)),G121)</f>
        <v>0.20399999999999999</v>
      </c>
      <c r="H127" s="9" cm="1">
        <f t="array" ref="H127">_xlfn.PERCENTRANK.EXC(_xlfn._xlws.FILTER(H1:H122, ISNUMBER(H1:H122)),H121)</f>
        <v>0.27</v>
      </c>
      <c r="I127" s="9" cm="1">
        <f t="array" ref="I127">_xlfn.PERCENTRANK.EXC(_xlfn._xlws.FILTER(I1:I122, ISNUMBER(I1:I122)),I121)</f>
        <v>0.89300000000000002</v>
      </c>
      <c r="J127" s="9" cm="1">
        <f t="array" ref="J127">_xlfn.PERCENTRANK.EXC(_xlfn._xlws.FILTER(J1:J122, ISNUMBER(J1:J122)),J121)</f>
        <v>7.4999999999999997E-2</v>
      </c>
      <c r="K127" s="9" cm="1">
        <f t="array" ref="K127">_xlfn.PERCENTRANK.EXC(_xlfn._xlws.FILTER(K1:K122, ISNUMBER(K1:K122)),K121)</f>
        <v>0.66300000000000003</v>
      </c>
      <c r="L127" s="9" cm="1">
        <f t="array" ref="L127">_xlfn.PERCENTRANK.EXC(_xlfn._xlws.FILTER(L1:L122, ISNUMBER(L1:L122)),L121)</f>
        <v>0.28599999999999998</v>
      </c>
      <c r="M127" s="9" cm="1">
        <f t="array" ref="M127">_xlfn.PERCENTRANK.EXC(_xlfn._xlws.FILTER(M1:M122, ISNUMBER(M1:M122)),M121)</f>
        <v>0.30299999999999999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0.86</v>
      </c>
      <c r="P127" s="9" cm="1">
        <f t="array" ref="P127">_xlfn.PERCENTRANK.EXC(_xlfn._xlws.FILTER(P1:P122, ISNUMBER(P1:P122)),P121)</f>
        <v>0.09</v>
      </c>
      <c r="Q127" s="9" cm="1">
        <f t="array" ref="Q127">_xlfn.PERCENTRANK.EXC(_xlfn._xlws.FILTER(Q1:Q122, ISNUMBER(Q1:Q122)),Q121)</f>
        <v>6.7000000000000004E-2</v>
      </c>
      <c r="R127" s="9" cm="1">
        <f t="array" ref="R127">_xlfn.PERCENTRANK.EXC(_xlfn._xlws.FILTER(R1:R122, ISNUMBER(R1:R122)),R121)</f>
        <v>0.106</v>
      </c>
      <c r="S127" s="9" cm="1">
        <f t="array" ref="S127">_xlfn.PERCENTRANK.EXC(_xlfn._xlws.FILTER(S1:S122, ISNUMBER(S1:S122)),S121)</f>
        <v>0.32700000000000001</v>
      </c>
      <c r="T127" s="9" cm="1">
        <f t="array" ref="T127">_xlfn.PERCENTRANK.EXC(_xlfn._xlws.FILTER(T1:T122, ISNUMBER(T1:T122)),T121)</f>
        <v>5.8000000000000003E-2</v>
      </c>
      <c r="U127" s="9" cm="1">
        <f t="array" ref="U127">_xlfn.PERCENTRANK.EXC(_xlfn._xlws.FILTER(U1:U122, ISNUMBER(U1:U122)),U121)</f>
        <v>0.40100000000000002</v>
      </c>
      <c r="V127" s="9" cm="1">
        <f t="array" ref="V127">_xlfn.PERCENTRANK.EXC(_xlfn._xlws.FILTER(V1:V122, ISNUMBER(V1:V122)),V121)</f>
        <v>0.73499999999999999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41915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14.140680147208</v>
      </c>
      <c r="D2" s="3" cm="1">
        <f t="array" ref="D2:D122">_xll.FDS(D1,"FMA_PE(NTMA,-10AY,0,AM,""PORTAGG"",""MEANR"")")</f>
        <v>13.8476998150438</v>
      </c>
      <c r="E2" s="3" cm="1">
        <f t="array" ref="E2:E122">_xll.FDS(E1,"FMA_PE(NTMA,-10AY,0,AM,""PORTAGG"",""MEANR"")")</f>
        <v>17.513865951749299</v>
      </c>
      <c r="F2" s="3" cm="1">
        <f t="array" ref="F2:F122">_xll.FDS(F1,"FMA_PE(NTMA,-10AY,0,AM,""PORTAGG"",""MEANR"")")</f>
        <v>13.4226201442664</v>
      </c>
      <c r="G2" s="3" cm="1">
        <f t="array" ref="G2:G122">_xll.FDS(G1,"FMA_PE(NTMA,-10AY,0,AM,""PORTAGG"",""MEANR"")")</f>
        <v>12.4588109376765</v>
      </c>
      <c r="H2" s="3" cm="1">
        <f t="array" ref="H2:H122">_xll.FDS(H1,"FMA_PE(NTMA,-10AY,0,AM,""PORTAGG"",""MEANR"")")</f>
        <v>15.6398239514591</v>
      </c>
      <c r="I2" s="3" cm="1">
        <f t="array" ref="I2:I122">_xll.FDS(I1,"FMA_PE(NTMA,-10AY,0,AM,""PORTAGG"",""MEANR"")")</f>
        <v>13.253779108288001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9.7670339904499297</v>
      </c>
      <c r="L2" s="3" cm="1">
        <f t="array" ref="L2:L122">_xll.FDS(L1,"FMA_PE(NTMA,-10AY,0,AM,""PORTAGG"",""MEANR"")")</f>
        <v>11.349255466862701</v>
      </c>
      <c r="M2" s="3" cm="1">
        <f t="array" ref="M2:M122">_xll.FDS(M1,"FMA_PE(NTMA,-10AY,0,AM,""PORTAGG"",""MEANR"")")</f>
        <v>14.4308154733564</v>
      </c>
      <c r="N2" s="3" cm="1">
        <f t="array" ref="N2:N122">_xll.FDS(N1,"FMA_PE(NTMA,-10AY,0,AM,""PORTAGG"",""MEANR"")")</f>
        <v>7.0559969726879403</v>
      </c>
      <c r="O2" s="3" cm="1">
        <f t="array" ref="O2:O122">_xll.FDS(O1,"FMA_PE(NTMA,-10AY,0,AM,""PORTAGG"",""MEANR"")")</f>
        <v>16.698400786664902</v>
      </c>
      <c r="P2" s="3" cm="1">
        <f t="array" ref="P2:P122">_xll.FDS(P1,"FMA_PE(NTMA,-10AY,0,AM,""PORTAGG"",""MEANR"")")</f>
        <v>8.5485548610550293</v>
      </c>
      <c r="Q2" s="3" cm="1">
        <f t="array" ref="Q2:Q122">_xll.FDS(Q1,"FMA_PE(NTMA,-10AY,0,AM,""PORTAGG"",""MEANR"")")</f>
        <v>15.559939649760199</v>
      </c>
      <c r="R2" s="3" cm="1">
        <f t="array" ref="R2:R122">_xll.FDS(R1,"FMA_PE(NTMA,-10AY,0,AM,""PORTAGG"",""MEANR"")")</f>
        <v>15.628232902693499</v>
      </c>
      <c r="S2" s="3" cm="1">
        <f t="array" ref="S2:S122">_xll.FDS(S1,"FMA_PE(NTMA,-10AY,0,AM,""PORTAGG"",""MEANR"")")</f>
        <v>9.3781608699792702</v>
      </c>
      <c r="T2" s="3" cm="1">
        <f t="array" ref="T2:T122">_xll.FDS(T1,"FMA_PE(NTMA,-10AY,0,AM,""PORTAGG"",""MEANR"")")</f>
        <v>14.800908632359899</v>
      </c>
      <c r="U2" s="3" cm="1">
        <f t="array" ref="U2:U122">_xll.FDS(U1,"FMA_PE(NTMA,-10AY,0,AM,""PORTAGG"",""MEANR"")")</f>
        <v>12.517373768075201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41946</v>
      </c>
      <c r="B3" s="3" t="e">
        <v>#N/A</v>
      </c>
      <c r="C3" s="3">
        <v>14.0054206291938</v>
      </c>
      <c r="D3" s="3">
        <v>14.4752828600095</v>
      </c>
      <c r="E3" s="3">
        <v>17.7211735687698</v>
      </c>
      <c r="F3" s="3">
        <v>13.546082541026699</v>
      </c>
      <c r="G3" s="3">
        <v>12.179389439836999</v>
      </c>
      <c r="H3" s="3">
        <v>15.6074244199422</v>
      </c>
      <c r="I3" s="3">
        <v>13.1008898783815</v>
      </c>
      <c r="J3" s="3" t="e">
        <v>#N/A</v>
      </c>
      <c r="K3" s="3">
        <v>9.7426325946608507</v>
      </c>
      <c r="L3" s="3">
        <v>11.6275708592242</v>
      </c>
      <c r="M3" s="3">
        <v>15.178512375929399</v>
      </c>
      <c r="N3" s="3">
        <v>6.4097675693488396</v>
      </c>
      <c r="O3" s="3">
        <v>17.136807042108298</v>
      </c>
      <c r="P3" s="3">
        <v>8.8398123453669903</v>
      </c>
      <c r="Q3" s="3">
        <v>15.2423509739645</v>
      </c>
      <c r="R3" s="3">
        <v>15.6464598372705</v>
      </c>
      <c r="S3" s="3">
        <v>9.9888552391310306</v>
      </c>
      <c r="T3" s="3">
        <v>14.146022844063801</v>
      </c>
      <c r="U3" s="3">
        <v>12.268649043186899</v>
      </c>
      <c r="V3" s="3" t="e">
        <v>#N/A</v>
      </c>
    </row>
    <row r="4" spans="1:22" x14ac:dyDescent="0.35">
      <c r="A4" s="2">
        <v>41976</v>
      </c>
      <c r="B4" s="3" t="e">
        <v>#N/A</v>
      </c>
      <c r="C4" s="3">
        <v>14.153697858965099</v>
      </c>
      <c r="D4" s="3">
        <v>15.046177911604699</v>
      </c>
      <c r="E4" s="3">
        <v>17.6111144406885</v>
      </c>
      <c r="F4" s="3">
        <v>13.7419998307242</v>
      </c>
      <c r="G4" s="3">
        <v>12.6902206457464</v>
      </c>
      <c r="H4" s="3">
        <v>15.075187447154899</v>
      </c>
      <c r="I4" s="3">
        <v>13.1402949618154</v>
      </c>
      <c r="J4" s="3" t="e">
        <v>#N/A</v>
      </c>
      <c r="K4" s="3">
        <v>9.8785443138983098</v>
      </c>
      <c r="L4" s="3">
        <v>11.0639891311653</v>
      </c>
      <c r="M4" s="3">
        <v>15.0564310139406</v>
      </c>
      <c r="N4" s="3">
        <v>6.7539260686299398</v>
      </c>
      <c r="O4" s="3">
        <v>17.5784484839185</v>
      </c>
      <c r="P4" s="3">
        <v>8.9954965801596707</v>
      </c>
      <c r="Q4" s="3">
        <v>13.6654842039825</v>
      </c>
      <c r="R4" s="3">
        <v>15.7389847848053</v>
      </c>
      <c r="S4" s="3">
        <v>10.539959417854799</v>
      </c>
      <c r="T4" s="3">
        <v>13.420515688591999</v>
      </c>
      <c r="U4" s="3">
        <v>12.2416177966213</v>
      </c>
      <c r="V4" s="3" t="e">
        <v>#N/A</v>
      </c>
    </row>
    <row r="5" spans="1:22" x14ac:dyDescent="0.35">
      <c r="A5" s="2">
        <v>42006</v>
      </c>
      <c r="B5" s="3" t="e">
        <v>#N/A</v>
      </c>
      <c r="C5" s="3">
        <v>13.642529541578201</v>
      </c>
      <c r="D5" s="3">
        <v>14.9657655111364</v>
      </c>
      <c r="E5" s="3">
        <v>17.240468574036601</v>
      </c>
      <c r="F5" s="3">
        <v>13.3644338400543</v>
      </c>
      <c r="G5" s="3">
        <v>12.378974910875201</v>
      </c>
      <c r="H5" s="3">
        <v>15.045909217790101</v>
      </c>
      <c r="I5" s="3">
        <v>13.125467989566699</v>
      </c>
      <c r="J5" s="3" t="e">
        <v>#N/A</v>
      </c>
      <c r="K5" s="3">
        <v>9.4580519050004099</v>
      </c>
      <c r="L5" s="3">
        <v>10.827694417799099</v>
      </c>
      <c r="M5" s="3">
        <v>15.6864717089941</v>
      </c>
      <c r="N5" s="3">
        <v>4.6434350473843597</v>
      </c>
      <c r="O5" s="3">
        <v>17.052460760434599</v>
      </c>
      <c r="P5" s="3">
        <v>9.5977955079299697</v>
      </c>
      <c r="Q5" s="3">
        <v>13.271021990643799</v>
      </c>
      <c r="R5" s="3">
        <v>14.7082121117559</v>
      </c>
      <c r="S5" s="3">
        <v>10.5104872981954</v>
      </c>
      <c r="T5" s="3">
        <v>12.0228587640456</v>
      </c>
      <c r="U5" s="3">
        <v>12.132749465887199</v>
      </c>
      <c r="V5" s="3" t="e">
        <v>#N/A</v>
      </c>
    </row>
    <row r="6" spans="1:22" x14ac:dyDescent="0.35">
      <c r="A6" s="2">
        <v>42038</v>
      </c>
      <c r="B6" s="3" t="e">
        <v>#N/A</v>
      </c>
      <c r="C6" s="3">
        <v>13.249937744316799</v>
      </c>
      <c r="D6" s="3">
        <v>15.4407377340198</v>
      </c>
      <c r="E6" s="3">
        <v>17.933857922218699</v>
      </c>
      <c r="F6" s="3">
        <v>13.3469364733222</v>
      </c>
      <c r="G6" s="3">
        <v>13.161991078911701</v>
      </c>
      <c r="H6" s="3">
        <v>15.2265571194954</v>
      </c>
      <c r="I6" s="3">
        <v>12.729747451174401</v>
      </c>
      <c r="J6" s="3" t="e">
        <v>#N/A</v>
      </c>
      <c r="K6" s="3">
        <v>9.8148209693649306</v>
      </c>
      <c r="L6" s="3">
        <v>11.442859921830401</v>
      </c>
      <c r="M6" s="3">
        <v>17.152099779178201</v>
      </c>
      <c r="N6" s="3">
        <v>4.6169108684643199</v>
      </c>
      <c r="O6" s="3">
        <v>17.944530467588098</v>
      </c>
      <c r="P6" s="3">
        <v>10.0564471321011</v>
      </c>
      <c r="Q6" s="3">
        <v>13.7804813626406</v>
      </c>
      <c r="R6" s="3">
        <v>16.178837531054</v>
      </c>
      <c r="S6" s="3">
        <v>10.672575464964501</v>
      </c>
      <c r="T6" s="3">
        <v>12.619936528507001</v>
      </c>
      <c r="U6" s="3">
        <v>12.246092375254999</v>
      </c>
      <c r="V6" s="3" t="e">
        <v>#N/A</v>
      </c>
    </row>
    <row r="7" spans="1:22" x14ac:dyDescent="0.35">
      <c r="A7" s="2">
        <v>42066</v>
      </c>
      <c r="B7" s="3" t="e">
        <v>#N/A</v>
      </c>
      <c r="C7" s="3">
        <v>13.4462293984416</v>
      </c>
      <c r="D7" s="3">
        <v>16.188285482900302</v>
      </c>
      <c r="E7" s="3">
        <v>18.3088431626703</v>
      </c>
      <c r="F7" s="3">
        <v>13.3642714925692</v>
      </c>
      <c r="G7" s="3">
        <v>12.9799580249614</v>
      </c>
      <c r="H7" s="3">
        <v>15.8942173668497</v>
      </c>
      <c r="I7" s="3">
        <v>12.8088594038833</v>
      </c>
      <c r="J7" s="3" t="e">
        <v>#N/A</v>
      </c>
      <c r="K7" s="3">
        <v>9.9725606668041493</v>
      </c>
      <c r="L7" s="3">
        <v>12.3054844747705</v>
      </c>
      <c r="M7" s="3">
        <v>16.800239996412898</v>
      </c>
      <c r="N7" s="3">
        <v>4.9998406674627001</v>
      </c>
      <c r="O7" s="3">
        <v>18.6704375199803</v>
      </c>
      <c r="P7" s="3">
        <v>10.2320712291324</v>
      </c>
      <c r="Q7" s="3">
        <v>13.7828398625244</v>
      </c>
      <c r="R7" s="3">
        <v>15.5214973027458</v>
      </c>
      <c r="S7" s="3">
        <v>10.3494256179616</v>
      </c>
      <c r="T7" s="3">
        <v>12.910478374586701</v>
      </c>
      <c r="U7" s="3">
        <v>13.458344844796301</v>
      </c>
      <c r="V7" s="3" t="e">
        <v>#N/A</v>
      </c>
    </row>
    <row r="8" spans="1:22" x14ac:dyDescent="0.35">
      <c r="A8" s="2">
        <v>42096</v>
      </c>
      <c r="B8" s="3" t="e">
        <v>#N/A</v>
      </c>
      <c r="C8" s="3">
        <v>13.5951187994793</v>
      </c>
      <c r="D8" s="3">
        <v>16.0623472356164</v>
      </c>
      <c r="E8" s="3">
        <v>18.569699027177101</v>
      </c>
      <c r="F8" s="3">
        <v>14.1695526410561</v>
      </c>
      <c r="G8" s="3">
        <v>12.861152858013099</v>
      </c>
      <c r="H8" s="3">
        <v>15.973334277278701</v>
      </c>
      <c r="I8" s="3">
        <v>12.6065540599903</v>
      </c>
      <c r="J8" s="3" t="e">
        <v>#N/A</v>
      </c>
      <c r="K8" s="3">
        <v>9.8780607495453996</v>
      </c>
      <c r="L8" s="3">
        <v>13.2258815903509</v>
      </c>
      <c r="M8" s="3">
        <v>17.145397057489099</v>
      </c>
      <c r="N8" s="3">
        <v>5.1830938938964604</v>
      </c>
      <c r="O8" s="3">
        <v>17.8425793770102</v>
      </c>
      <c r="P8" s="3">
        <v>10.8578491482729</v>
      </c>
      <c r="Q8" s="3">
        <v>13.164607618775401</v>
      </c>
      <c r="R8" s="3">
        <v>15.171758707969399</v>
      </c>
      <c r="S8" s="3">
        <v>9.9679722648855709</v>
      </c>
      <c r="T8" s="3">
        <v>12.283303991779301</v>
      </c>
      <c r="U8" s="3">
        <v>11.6118886618539</v>
      </c>
      <c r="V8" s="3" t="e">
        <v>#N/A</v>
      </c>
    </row>
    <row r="9" spans="1:22" x14ac:dyDescent="0.35">
      <c r="A9" s="2">
        <v>42125</v>
      </c>
      <c r="B9" s="3" t="e">
        <v>#N/A</v>
      </c>
      <c r="C9" s="3">
        <v>14.1046981775853</v>
      </c>
      <c r="D9" s="3">
        <v>14.563162531922201</v>
      </c>
      <c r="E9" s="3">
        <v>17.707937823671301</v>
      </c>
      <c r="F9" s="3">
        <v>14.8404461248185</v>
      </c>
      <c r="G9" s="3">
        <v>13.206943761042499</v>
      </c>
      <c r="H9" s="3">
        <v>15.8298570604074</v>
      </c>
      <c r="I9" s="3">
        <v>13.015620273697101</v>
      </c>
      <c r="J9" s="3" t="e">
        <v>#N/A</v>
      </c>
      <c r="K9" s="3">
        <v>10.139598976077499</v>
      </c>
      <c r="L9" s="3">
        <v>14.4955919909673</v>
      </c>
      <c r="M9" s="3">
        <v>17.570892807569699</v>
      </c>
      <c r="N9" s="3">
        <v>5.1917882314959201</v>
      </c>
      <c r="O9" s="3">
        <v>16.962974269663299</v>
      </c>
      <c r="P9" s="3">
        <v>12.3000202296094</v>
      </c>
      <c r="Q9" s="3">
        <v>13.614631833508399</v>
      </c>
      <c r="R9" s="3">
        <v>15.049577333980601</v>
      </c>
      <c r="S9" s="3">
        <v>10.2645954655684</v>
      </c>
      <c r="T9" s="3">
        <v>14.4526236140597</v>
      </c>
      <c r="U9" s="3">
        <v>14.0098702998521</v>
      </c>
      <c r="V9" s="3" t="e">
        <v>#N/A</v>
      </c>
    </row>
    <row r="10" spans="1:22" x14ac:dyDescent="0.35">
      <c r="A10" s="2">
        <v>42158</v>
      </c>
      <c r="B10" s="3" t="e">
        <v>#N/A</v>
      </c>
      <c r="C10" s="3">
        <v>13.7544621630568</v>
      </c>
      <c r="D10" s="3">
        <v>15.011756289341401</v>
      </c>
      <c r="E10" s="3">
        <v>17.541509715507701</v>
      </c>
      <c r="F10" s="3">
        <v>13.8585939442662</v>
      </c>
      <c r="G10" s="3">
        <v>14.0100808584242</v>
      </c>
      <c r="H10" s="3">
        <v>15.4813219842917</v>
      </c>
      <c r="I10" s="3">
        <v>12.6865205817772</v>
      </c>
      <c r="J10" s="3" t="e">
        <v>#N/A</v>
      </c>
      <c r="K10" s="3">
        <v>9.5513076627773295</v>
      </c>
      <c r="L10" s="3">
        <v>13.4328376350573</v>
      </c>
      <c r="M10" s="3">
        <v>16.008598719529001</v>
      </c>
      <c r="N10" s="3">
        <v>5.7204768594886897</v>
      </c>
      <c r="O10" s="3">
        <v>17.188398517376498</v>
      </c>
      <c r="P10" s="3">
        <v>11.7016420070386</v>
      </c>
      <c r="Q10" s="3">
        <v>13.527577132999999</v>
      </c>
      <c r="R10" s="3">
        <v>15.0813603316927</v>
      </c>
      <c r="S10" s="3">
        <v>10.163514641574601</v>
      </c>
      <c r="T10" s="3">
        <v>13.0081026566004</v>
      </c>
      <c r="U10" s="3">
        <v>13.5948593767251</v>
      </c>
      <c r="V10" s="3" t="e">
        <v>#N/A</v>
      </c>
    </row>
    <row r="11" spans="1:22" x14ac:dyDescent="0.35">
      <c r="A11" s="2">
        <v>42187</v>
      </c>
      <c r="B11" s="3" t="e">
        <v>#N/A</v>
      </c>
      <c r="C11" s="3">
        <v>12.8985912635183</v>
      </c>
      <c r="D11" s="3">
        <v>14.5690629196576</v>
      </c>
      <c r="E11" s="3">
        <v>17.555411681217802</v>
      </c>
      <c r="F11" s="3">
        <v>13.182750607970499</v>
      </c>
      <c r="G11" s="3">
        <v>13.316557035889</v>
      </c>
      <c r="H11" s="3">
        <v>15.375940744535599</v>
      </c>
      <c r="I11" s="3">
        <v>12.612996086885699</v>
      </c>
      <c r="J11" s="3" t="e">
        <v>#N/A</v>
      </c>
      <c r="K11" s="3">
        <v>9.68596645485529</v>
      </c>
      <c r="L11" s="3">
        <v>12.917635474484999</v>
      </c>
      <c r="M11" s="3">
        <v>16.465344036613399</v>
      </c>
      <c r="N11" s="3">
        <v>4.7494225682134301</v>
      </c>
      <c r="O11" s="3">
        <v>18.506177478408802</v>
      </c>
      <c r="P11" s="3">
        <v>10.633765125272401</v>
      </c>
      <c r="Q11" s="3">
        <v>13.3621501078623</v>
      </c>
      <c r="R11" s="3">
        <v>15.202218920643601</v>
      </c>
      <c r="S11" s="3">
        <v>9.9359941464392705</v>
      </c>
      <c r="T11" s="3">
        <v>12.901325117511201</v>
      </c>
      <c r="U11" s="3">
        <v>14.2031421376546</v>
      </c>
      <c r="V11" s="3" t="e">
        <v>#N/A</v>
      </c>
    </row>
    <row r="12" spans="1:22" x14ac:dyDescent="0.35">
      <c r="A12" s="2">
        <v>42219</v>
      </c>
      <c r="B12" s="3" t="e">
        <v>#N/A</v>
      </c>
      <c r="C12" s="3">
        <v>12.432623024705499</v>
      </c>
      <c r="D12" s="3">
        <v>14.4116709280393</v>
      </c>
      <c r="E12" s="3">
        <v>17.655731919733</v>
      </c>
      <c r="F12" s="3">
        <v>12.816691364373799</v>
      </c>
      <c r="G12" s="3">
        <v>12.335737493212401</v>
      </c>
      <c r="H12" s="3">
        <v>15.499016952765301</v>
      </c>
      <c r="I12" s="3">
        <v>11.8928161647164</v>
      </c>
      <c r="J12" s="3" t="e">
        <v>#N/A</v>
      </c>
      <c r="K12" s="3">
        <v>9.6892644916211701</v>
      </c>
      <c r="L12" s="3">
        <v>12.063216101233101</v>
      </c>
      <c r="M12" s="3">
        <v>15.729181212631801</v>
      </c>
      <c r="N12" s="3">
        <v>4.1444417992388702</v>
      </c>
      <c r="O12" s="3">
        <v>18.658909142500899</v>
      </c>
      <c r="P12" s="3">
        <v>9.3796355612350002</v>
      </c>
      <c r="Q12" s="3">
        <v>13.1419627716975</v>
      </c>
      <c r="R12" s="3">
        <v>14.749242961826599</v>
      </c>
      <c r="S12" s="3">
        <v>9.3684726728091494</v>
      </c>
      <c r="T12" s="3">
        <v>12.716669312441899</v>
      </c>
      <c r="U12" s="3">
        <v>14.291905119248799</v>
      </c>
      <c r="V12" s="3" t="e">
        <v>#N/A</v>
      </c>
    </row>
    <row r="13" spans="1:22" x14ac:dyDescent="0.35">
      <c r="A13" s="2">
        <v>42250</v>
      </c>
      <c r="B13" s="3" t="e">
        <v>#N/A</v>
      </c>
      <c r="C13" s="3">
        <v>12.8764951717621</v>
      </c>
      <c r="D13" s="3">
        <v>13.505128511962599</v>
      </c>
      <c r="E13" s="3">
        <v>16.5878507975779</v>
      </c>
      <c r="F13" s="3">
        <v>12.381334846698</v>
      </c>
      <c r="G13" s="3">
        <v>10.9122627535122</v>
      </c>
      <c r="H13" s="3">
        <v>14.465743074791201</v>
      </c>
      <c r="I13" s="3">
        <v>11.4020654699482</v>
      </c>
      <c r="J13" s="3" t="e">
        <v>#N/A</v>
      </c>
      <c r="K13" s="3">
        <v>9.2472815455241104</v>
      </c>
      <c r="L13" s="3">
        <v>11.169549149368001</v>
      </c>
      <c r="M13" s="3">
        <v>15.3885919932255</v>
      </c>
      <c r="N13" s="3">
        <v>3.8663682732709699</v>
      </c>
      <c r="O13" s="3">
        <v>17.5710013736348</v>
      </c>
      <c r="P13" s="3">
        <v>8.4189254964486704</v>
      </c>
      <c r="Q13" s="3">
        <v>12.443877350010901</v>
      </c>
      <c r="R13" s="3">
        <v>14.167934032975699</v>
      </c>
      <c r="S13" s="3">
        <v>8.7974041418709508</v>
      </c>
      <c r="T13" s="3">
        <v>11.9388880437404</v>
      </c>
      <c r="U13" s="3">
        <v>13.2973315776156</v>
      </c>
      <c r="V13" s="3" t="e">
        <v>#N/A</v>
      </c>
    </row>
    <row r="14" spans="1:22" x14ac:dyDescent="0.35">
      <c r="A14" s="2">
        <v>42279</v>
      </c>
      <c r="B14" s="3" t="e">
        <v>#N/A</v>
      </c>
      <c r="C14" s="3">
        <v>12.2979420333579</v>
      </c>
      <c r="D14" s="3">
        <v>12.6297728259526</v>
      </c>
      <c r="E14" s="3">
        <v>16.1091232586245</v>
      </c>
      <c r="F14" s="3">
        <v>11.7574018574626</v>
      </c>
      <c r="G14" s="3">
        <v>11.429679976129</v>
      </c>
      <c r="H14" s="3">
        <v>14.794608710011801</v>
      </c>
      <c r="I14" s="3">
        <v>11.715216201562599</v>
      </c>
      <c r="J14" s="3" t="e">
        <v>#N/A</v>
      </c>
      <c r="K14" s="3">
        <v>9.6839974415138794</v>
      </c>
      <c r="L14" s="3">
        <v>11.1531501629805</v>
      </c>
      <c r="M14" s="3">
        <v>15.3379588777987</v>
      </c>
      <c r="N14" s="3">
        <v>4.4685854164538101</v>
      </c>
      <c r="O14" s="3">
        <v>17.543025672789899</v>
      </c>
      <c r="P14" s="3">
        <v>8.9256204746961494</v>
      </c>
      <c r="Q14" s="3">
        <v>12.6201994972898</v>
      </c>
      <c r="R14" s="3">
        <v>13.7203967600732</v>
      </c>
      <c r="S14" s="3">
        <v>8.8065374211636502</v>
      </c>
      <c r="T14" s="3">
        <v>12.067323782201999</v>
      </c>
      <c r="U14" s="3">
        <v>13.2529205148907</v>
      </c>
      <c r="V14" s="3">
        <v>12.0098768757343</v>
      </c>
    </row>
    <row r="15" spans="1:22" x14ac:dyDescent="0.35">
      <c r="A15" s="2">
        <v>42311</v>
      </c>
      <c r="B15" s="3" t="e">
        <v>#N/A</v>
      </c>
      <c r="C15" s="3">
        <v>13.7670917735496</v>
      </c>
      <c r="D15" s="3">
        <v>14.175740758393699</v>
      </c>
      <c r="E15" s="3">
        <v>16.986454175252899</v>
      </c>
      <c r="F15" s="3">
        <v>12.0479105197709</v>
      </c>
      <c r="G15" s="3">
        <v>8.0996645781340604</v>
      </c>
      <c r="H15" s="3">
        <v>15.281220802602499</v>
      </c>
      <c r="I15" s="3">
        <v>12.3536847867896</v>
      </c>
      <c r="J15" s="3" t="e">
        <v>#N/A</v>
      </c>
      <c r="K15" s="3">
        <v>10.4994250442343</v>
      </c>
      <c r="L15" s="3">
        <v>11.241088845797901</v>
      </c>
      <c r="M15" s="3">
        <v>15.812511827718399</v>
      </c>
      <c r="N15" s="3">
        <v>4.30205768302101</v>
      </c>
      <c r="O15" s="3">
        <v>17.726526028161398</v>
      </c>
      <c r="P15" s="3">
        <v>9.4926614742572593</v>
      </c>
      <c r="Q15" s="3">
        <v>12.6445012404021</v>
      </c>
      <c r="R15" s="3">
        <v>14.4170446676087</v>
      </c>
      <c r="S15" s="3">
        <v>9.75602652421213</v>
      </c>
      <c r="T15" s="3">
        <v>11.504693814734001</v>
      </c>
      <c r="U15" s="3">
        <v>15.2668250457544</v>
      </c>
      <c r="V15" s="3">
        <v>12.049322028680599</v>
      </c>
    </row>
    <row r="16" spans="1:22" x14ac:dyDescent="0.35">
      <c r="A16" s="2">
        <v>42341</v>
      </c>
      <c r="B16" s="3" t="e">
        <v>#N/A</v>
      </c>
      <c r="C16" s="3">
        <v>12.885164515592001</v>
      </c>
      <c r="D16" s="3">
        <v>14.582240449982899</v>
      </c>
      <c r="E16" s="3">
        <v>16.298082233733201</v>
      </c>
      <c r="F16" s="3">
        <v>11.551319467706399</v>
      </c>
      <c r="G16" s="3">
        <v>7.5301616140536201</v>
      </c>
      <c r="H16" s="3">
        <v>15.429859367065299</v>
      </c>
      <c r="I16" s="3">
        <v>11.9939799016888</v>
      </c>
      <c r="J16" s="3" t="e">
        <v>#N/A</v>
      </c>
      <c r="K16" s="3">
        <v>10.094999809837301</v>
      </c>
      <c r="L16" s="3">
        <v>10.9930575169103</v>
      </c>
      <c r="M16" s="3">
        <v>14.81093753879</v>
      </c>
      <c r="N16" s="3">
        <v>6.1449674029753902</v>
      </c>
      <c r="O16" s="3">
        <v>17.188076813588701</v>
      </c>
      <c r="P16" s="3">
        <v>9.4390536809546894</v>
      </c>
      <c r="Q16" s="3">
        <v>11.4389239720033</v>
      </c>
      <c r="R16" s="3">
        <v>13.158825229948601</v>
      </c>
      <c r="S16" s="3">
        <v>8.6784385645695803</v>
      </c>
      <c r="T16" s="3">
        <v>10.5157899459396</v>
      </c>
      <c r="U16" s="3">
        <v>12.4300006856708</v>
      </c>
      <c r="V16" s="3">
        <v>12.652214471504401</v>
      </c>
    </row>
    <row r="17" spans="1:22" x14ac:dyDescent="0.35">
      <c r="A17" s="2">
        <v>42369</v>
      </c>
      <c r="B17" s="3" t="e">
        <v>#N/A</v>
      </c>
      <c r="C17" s="3">
        <v>12.280527377252399</v>
      </c>
      <c r="D17" s="3">
        <v>14.4486119600486</v>
      </c>
      <c r="E17" s="3">
        <v>16.036353099413901</v>
      </c>
      <c r="F17" s="3">
        <v>12.494289909416599</v>
      </c>
      <c r="G17" s="3">
        <v>11.595753878477</v>
      </c>
      <c r="H17" s="3">
        <v>15.526309607390401</v>
      </c>
      <c r="I17" s="3">
        <v>11.8252529920768</v>
      </c>
      <c r="J17" s="3" t="e">
        <v>#N/A</v>
      </c>
      <c r="K17" s="3">
        <v>10.100163926262899</v>
      </c>
      <c r="L17" s="3">
        <v>10.2916844396165</v>
      </c>
      <c r="M17" s="3">
        <v>14.5667936099609</v>
      </c>
      <c r="N17" s="3">
        <v>8.2502436040741003</v>
      </c>
      <c r="O17" s="3">
        <v>17.330331580084898</v>
      </c>
      <c r="P17" s="3">
        <v>10.151890054673</v>
      </c>
      <c r="Q17" s="3">
        <v>11.493985783495299</v>
      </c>
      <c r="R17" s="3">
        <v>12.6311096889785</v>
      </c>
      <c r="S17" s="3">
        <v>8.0848849714279094</v>
      </c>
      <c r="T17" s="3">
        <v>11.7472493471513</v>
      </c>
      <c r="U17" s="3">
        <v>11.378621008399801</v>
      </c>
      <c r="V17" s="3">
        <v>12.4465232036611</v>
      </c>
    </row>
    <row r="18" spans="1:22" x14ac:dyDescent="0.35">
      <c r="A18" s="2">
        <v>42403</v>
      </c>
      <c r="B18" s="3" t="e">
        <v>#N/A</v>
      </c>
      <c r="C18" s="3">
        <v>11.8776880493332</v>
      </c>
      <c r="D18" s="3">
        <v>14.3938727963872</v>
      </c>
      <c r="E18" s="3">
        <v>14.997927982018901</v>
      </c>
      <c r="F18" s="3">
        <v>12.149489325875001</v>
      </c>
      <c r="G18" s="3">
        <v>12.5827414156199</v>
      </c>
      <c r="H18" s="3">
        <v>15.1079145280407</v>
      </c>
      <c r="I18" s="3">
        <v>11.7797942852145</v>
      </c>
      <c r="J18" s="3">
        <v>17.1252063007442</v>
      </c>
      <c r="K18" s="3">
        <v>10.0970660781562</v>
      </c>
      <c r="L18" s="3">
        <v>10.1260641301786</v>
      </c>
      <c r="M18" s="3">
        <v>13.681820082725601</v>
      </c>
      <c r="N18" s="3">
        <v>9.9555087204316806</v>
      </c>
      <c r="O18" s="3">
        <v>16.5163395413791</v>
      </c>
      <c r="P18" s="3">
        <v>8.8254264933747706</v>
      </c>
      <c r="Q18" s="3">
        <v>10.728638145293001</v>
      </c>
      <c r="R18" s="3">
        <v>13.0743799109908</v>
      </c>
      <c r="S18" s="3">
        <v>8.2570887470603296</v>
      </c>
      <c r="T18" s="3">
        <v>10.7160659504992</v>
      </c>
      <c r="U18" s="3">
        <v>12.9972533764675</v>
      </c>
      <c r="V18" s="3">
        <v>11.478733966922199</v>
      </c>
    </row>
    <row r="19" spans="1:22" x14ac:dyDescent="0.35">
      <c r="A19" s="2">
        <v>42432</v>
      </c>
      <c r="B19" s="3" t="e">
        <v>#N/A</v>
      </c>
      <c r="C19" s="3">
        <v>12.6936958393023</v>
      </c>
      <c r="D19" s="3">
        <v>15.267777791952399</v>
      </c>
      <c r="E19" s="3">
        <v>15.8657540725061</v>
      </c>
      <c r="F19" s="3">
        <v>13.2661649884827</v>
      </c>
      <c r="G19" s="3">
        <v>14.335268195849</v>
      </c>
      <c r="H19" s="3">
        <v>15.8707262428485</v>
      </c>
      <c r="I19" s="3">
        <v>12.531743284708901</v>
      </c>
      <c r="J19" s="3">
        <v>18.141127877944299</v>
      </c>
      <c r="K19" s="3">
        <v>10.5042412327474</v>
      </c>
      <c r="L19" s="3">
        <v>12.340892363577399</v>
      </c>
      <c r="M19" s="3">
        <v>14.7013920500774</v>
      </c>
      <c r="N19" s="3">
        <v>9.0076411208225</v>
      </c>
      <c r="O19" s="3">
        <v>17.016164199609701</v>
      </c>
      <c r="P19" s="3">
        <v>9.3382701146628406</v>
      </c>
      <c r="Q19" s="3">
        <v>11.6996764742777</v>
      </c>
      <c r="R19" s="3">
        <v>14.291945113474</v>
      </c>
      <c r="S19" s="3">
        <v>8.5770332265776297</v>
      </c>
      <c r="T19" s="3">
        <v>12.2453739523593</v>
      </c>
      <c r="U19" s="3">
        <v>15.5333162643433</v>
      </c>
      <c r="V19" s="3">
        <v>12.2891179936786</v>
      </c>
    </row>
    <row r="20" spans="1:22" x14ac:dyDescent="0.35">
      <c r="A20" s="2">
        <v>42461</v>
      </c>
      <c r="B20" s="3" t="e">
        <v>#N/A</v>
      </c>
      <c r="C20" s="3">
        <v>13.3766049629657</v>
      </c>
      <c r="D20" s="3">
        <v>15.1480302023711</v>
      </c>
      <c r="E20" s="3">
        <v>16.8785614103965</v>
      </c>
      <c r="F20" s="3">
        <v>13.590805659777599</v>
      </c>
      <c r="G20" s="3">
        <v>14.8900488444232</v>
      </c>
      <c r="H20" s="3">
        <v>16.191886537114399</v>
      </c>
      <c r="I20" s="3">
        <v>12.739754429386</v>
      </c>
      <c r="J20" s="3">
        <v>18.6769185951811</v>
      </c>
      <c r="K20" s="3">
        <v>10.504919768273499</v>
      </c>
      <c r="L20" s="3">
        <v>13.4199881122828</v>
      </c>
      <c r="M20" s="3">
        <v>14.7663899118334</v>
      </c>
      <c r="N20" s="3">
        <v>9.0156801166642193</v>
      </c>
      <c r="O20" s="3">
        <v>17.180244343877199</v>
      </c>
      <c r="P20" s="3">
        <v>10.0565340191577</v>
      </c>
      <c r="Q20" s="3">
        <v>12.0958265324631</v>
      </c>
      <c r="R20" s="3">
        <v>14.5000898851189</v>
      </c>
      <c r="S20" s="3">
        <v>9.0769551744509904</v>
      </c>
      <c r="T20" s="3">
        <v>12.341867362668101</v>
      </c>
      <c r="U20" s="3">
        <v>12.7075526011321</v>
      </c>
      <c r="V20" s="3">
        <v>12.5668124885794</v>
      </c>
    </row>
    <row r="21" spans="1:22" x14ac:dyDescent="0.35">
      <c r="A21" s="2">
        <v>42493</v>
      </c>
      <c r="B21" s="3" t="e">
        <v>#N/A</v>
      </c>
      <c r="C21" s="3">
        <v>13.8391226863027</v>
      </c>
      <c r="D21" s="3">
        <v>14.651531251066601</v>
      </c>
      <c r="E21" s="3">
        <v>15.948551106403499</v>
      </c>
      <c r="F21" s="3">
        <v>12.755826871031401</v>
      </c>
      <c r="G21" s="3">
        <v>16.016465462520198</v>
      </c>
      <c r="H21" s="3">
        <v>15.559080462767</v>
      </c>
      <c r="I21" s="3">
        <v>12.1412256198566</v>
      </c>
      <c r="J21" s="3">
        <v>19.8243498260119</v>
      </c>
      <c r="K21" s="3">
        <v>10.108876733042999</v>
      </c>
      <c r="L21" s="3">
        <v>12.888658608804899</v>
      </c>
      <c r="M21" s="3">
        <v>14.559933215300401</v>
      </c>
      <c r="N21" s="3">
        <v>9.8794286111021403</v>
      </c>
      <c r="O21" s="3">
        <v>17.226070584697698</v>
      </c>
      <c r="P21" s="3">
        <v>9.8914367506024696</v>
      </c>
      <c r="Q21" s="3">
        <v>11.921678737316199</v>
      </c>
      <c r="R21" s="3">
        <v>14.3582025963312</v>
      </c>
      <c r="S21" s="3">
        <v>8.8690215669846602</v>
      </c>
      <c r="T21" s="3">
        <v>12.6467120619516</v>
      </c>
      <c r="U21" s="3">
        <v>12.3365336831965</v>
      </c>
      <c r="V21" s="3">
        <v>13.3485773958199</v>
      </c>
    </row>
    <row r="22" spans="1:22" x14ac:dyDescent="0.35">
      <c r="A22" s="2">
        <v>42524</v>
      </c>
      <c r="B22" s="3" t="e">
        <v>#N/A</v>
      </c>
      <c r="C22" s="3">
        <v>13.7392052771142</v>
      </c>
      <c r="D22" s="3">
        <v>14.878491681277</v>
      </c>
      <c r="E22" s="3">
        <v>16.7315005629906</v>
      </c>
      <c r="F22" s="3">
        <v>11.798940927247701</v>
      </c>
      <c r="G22" s="3">
        <v>14.675103963600201</v>
      </c>
      <c r="H22" s="3">
        <v>16.039448583096402</v>
      </c>
      <c r="I22" s="3">
        <v>12.990209389544299</v>
      </c>
      <c r="J22" s="3">
        <v>18.5202352604345</v>
      </c>
      <c r="K22" s="3">
        <v>10.048313696712601</v>
      </c>
      <c r="L22" s="3">
        <v>12.4152741584341</v>
      </c>
      <c r="M22" s="3">
        <v>15.229660857394601</v>
      </c>
      <c r="N22" s="3">
        <v>10.6925284336569</v>
      </c>
      <c r="O22" s="3">
        <v>17.828329361457399</v>
      </c>
      <c r="P22" s="3">
        <v>10.9147790831758</v>
      </c>
      <c r="Q22" s="3">
        <v>11.4219032290315</v>
      </c>
      <c r="R22" s="3">
        <v>14.697794427046</v>
      </c>
      <c r="S22" s="3">
        <v>8.4747551634381306</v>
      </c>
      <c r="T22" s="3">
        <v>12.387891335428099</v>
      </c>
      <c r="U22" s="3">
        <v>12.280527701822299</v>
      </c>
      <c r="V22" s="3">
        <v>13.718636094986</v>
      </c>
    </row>
    <row r="23" spans="1:22" x14ac:dyDescent="0.35">
      <c r="A23" s="2">
        <v>42552</v>
      </c>
      <c r="B23" s="3">
        <v>13.1781824564606</v>
      </c>
      <c r="C23" s="3">
        <v>14.684456058995099</v>
      </c>
      <c r="D23" s="3">
        <v>15.497629317460101</v>
      </c>
      <c r="E23" s="3">
        <v>17.5621597393515</v>
      </c>
      <c r="F23" s="3">
        <v>11.382131967876999</v>
      </c>
      <c r="G23" s="3">
        <v>14.295905878349499</v>
      </c>
      <c r="H23" s="3">
        <v>16.213493407559</v>
      </c>
      <c r="I23" s="3">
        <v>13.2171437499916</v>
      </c>
      <c r="J23" s="3">
        <v>18.633171259921099</v>
      </c>
      <c r="K23" s="3">
        <v>10.006824226896599</v>
      </c>
      <c r="L23" s="3">
        <v>12.625072427570499</v>
      </c>
      <c r="M23" s="3">
        <v>14.9553923306025</v>
      </c>
      <c r="N23" s="3">
        <v>8.2417478606372505</v>
      </c>
      <c r="O23" s="3">
        <v>17.7845737354383</v>
      </c>
      <c r="P23" s="3">
        <v>10.905302555105701</v>
      </c>
      <c r="Q23" s="3">
        <v>11.872529710553501</v>
      </c>
      <c r="R23" s="3">
        <v>14.7365259410569</v>
      </c>
      <c r="S23" s="3">
        <v>8.4225063023310298</v>
      </c>
      <c r="T23" s="3">
        <v>12.5410289126565</v>
      </c>
      <c r="U23" s="3">
        <v>12.011355636629</v>
      </c>
      <c r="V23" s="3">
        <v>13.3150054564946</v>
      </c>
    </row>
    <row r="24" spans="1:22" x14ac:dyDescent="0.35">
      <c r="A24" s="2">
        <v>42585</v>
      </c>
      <c r="B24" s="3">
        <v>13.4880630647892</v>
      </c>
      <c r="C24" s="3">
        <v>15.346385195584601</v>
      </c>
      <c r="D24" s="3">
        <v>16.776302654566798</v>
      </c>
      <c r="E24" s="3">
        <v>17.534360130358198</v>
      </c>
      <c r="F24" s="3">
        <v>11.8484026190739</v>
      </c>
      <c r="G24" s="3">
        <v>14.602719235116099</v>
      </c>
      <c r="H24" s="3">
        <v>16.2803101110173</v>
      </c>
      <c r="I24" s="3">
        <v>13.551373888113099</v>
      </c>
      <c r="J24" s="3">
        <v>18.500273890080699</v>
      </c>
      <c r="K24" s="3">
        <v>9.8278066603750194</v>
      </c>
      <c r="L24" s="3">
        <v>13.644745042410699</v>
      </c>
      <c r="M24" s="3">
        <v>15.197270853813301</v>
      </c>
      <c r="N24" s="3">
        <v>8.6434982996902807</v>
      </c>
      <c r="O24" s="3">
        <v>18.082560241491901</v>
      </c>
      <c r="P24" s="3">
        <v>11.288493542679101</v>
      </c>
      <c r="Q24" s="3">
        <v>12.561410195469801</v>
      </c>
      <c r="R24" s="3">
        <v>15.179648444101501</v>
      </c>
      <c r="S24" s="3">
        <v>7.9469577557570803</v>
      </c>
      <c r="T24" s="3">
        <v>12.324919095832101</v>
      </c>
      <c r="U24" s="3">
        <v>11.6664624002845</v>
      </c>
      <c r="V24" s="3">
        <v>13.0047312302121</v>
      </c>
    </row>
    <row r="25" spans="1:22" x14ac:dyDescent="0.35">
      <c r="A25" s="2">
        <v>42615</v>
      </c>
      <c r="B25" s="3">
        <v>13.964608784324399</v>
      </c>
      <c r="C25" s="3">
        <v>15.6038822646544</v>
      </c>
      <c r="D25" s="3">
        <v>16.353135021021799</v>
      </c>
      <c r="E25" s="3">
        <v>18.294883425806098</v>
      </c>
      <c r="F25" s="3">
        <v>11.8050757054271</v>
      </c>
      <c r="G25" s="3">
        <v>13.9926382045407</v>
      </c>
      <c r="H25" s="3">
        <v>16.7771564830914</v>
      </c>
      <c r="I25" s="3">
        <v>13.4102865476984</v>
      </c>
      <c r="J25" s="3">
        <v>18.3508253972159</v>
      </c>
      <c r="K25" s="3">
        <v>10.146531964270199</v>
      </c>
      <c r="L25" s="3">
        <v>14.1285946193795</v>
      </c>
      <c r="M25" s="3">
        <v>15.167105952641901</v>
      </c>
      <c r="N25" s="3">
        <v>8.7943862477631605</v>
      </c>
      <c r="O25" s="3">
        <v>18.125354264789198</v>
      </c>
      <c r="P25" s="3">
        <v>12.2625733256678</v>
      </c>
      <c r="Q25" s="3">
        <v>13.202687198871001</v>
      </c>
      <c r="R25" s="3">
        <v>15.0043683622727</v>
      </c>
      <c r="S25" s="3">
        <v>8.3974651670187797</v>
      </c>
      <c r="T25" s="3">
        <v>12.265901723062299</v>
      </c>
      <c r="U25" s="3">
        <v>11.6777633710124</v>
      </c>
      <c r="V25" s="3">
        <v>12.273527760675901</v>
      </c>
    </row>
    <row r="26" spans="1:22" x14ac:dyDescent="0.35">
      <c r="A26" s="2">
        <v>42646</v>
      </c>
      <c r="B26" s="3">
        <v>13.5644387673384</v>
      </c>
      <c r="C26" s="3">
        <v>15.3275270337267</v>
      </c>
      <c r="D26" s="3">
        <v>16.872207278065499</v>
      </c>
      <c r="E26" s="3">
        <v>17.1407629077423</v>
      </c>
      <c r="F26" s="3">
        <v>11.4824852375273</v>
      </c>
      <c r="G26" s="3">
        <v>13.4759429098968</v>
      </c>
      <c r="H26" s="3">
        <v>16.575014910370399</v>
      </c>
      <c r="I26" s="3">
        <v>13.7017912820407</v>
      </c>
      <c r="J26" s="3">
        <v>17.918739539593499</v>
      </c>
      <c r="K26" s="3">
        <v>10.003605654341101</v>
      </c>
      <c r="L26" s="3">
        <v>13.856177557637199</v>
      </c>
      <c r="M26" s="3">
        <v>14.8784312472183</v>
      </c>
      <c r="N26" s="3">
        <v>8.87243389335727</v>
      </c>
      <c r="O26" s="3">
        <v>17.885630510958201</v>
      </c>
      <c r="P26" s="3">
        <v>12.382494797892599</v>
      </c>
      <c r="Q26" s="3">
        <v>12.5597568763596</v>
      </c>
      <c r="R26" s="3">
        <v>14.565979394801801</v>
      </c>
      <c r="S26" s="3">
        <v>8.2539606493286506</v>
      </c>
      <c r="T26" s="3">
        <v>12.568744340865999</v>
      </c>
      <c r="U26" s="3">
        <v>13.5930505439445</v>
      </c>
      <c r="V26" s="3">
        <v>11.280836520991899</v>
      </c>
    </row>
    <row r="27" spans="1:22" x14ac:dyDescent="0.35">
      <c r="A27" s="2">
        <v>42677</v>
      </c>
      <c r="B27" s="3">
        <v>13.860527020745501</v>
      </c>
      <c r="C27" s="3">
        <v>16.647581940502601</v>
      </c>
      <c r="D27" s="3">
        <v>16.007952507640301</v>
      </c>
      <c r="E27" s="3">
        <v>15.892618056482601</v>
      </c>
      <c r="F27" s="3">
        <v>11.6008448900555</v>
      </c>
      <c r="G27" s="3">
        <v>11.721374297531201</v>
      </c>
      <c r="H27" s="3">
        <v>16.519709747138101</v>
      </c>
      <c r="I27" s="3">
        <v>13.1928544181264</v>
      </c>
      <c r="J27" s="3">
        <v>17.598796003619999</v>
      </c>
      <c r="K27" s="3">
        <v>9.7711758466402703</v>
      </c>
      <c r="L27" s="3">
        <v>14.0558033232219</v>
      </c>
      <c r="M27" s="3">
        <v>14.562857260352301</v>
      </c>
      <c r="N27" s="3">
        <v>8.4489023170469295</v>
      </c>
      <c r="O27" s="3">
        <v>17.179781665199901</v>
      </c>
      <c r="P27" s="3">
        <v>11.8074813320282</v>
      </c>
      <c r="Q27" s="3">
        <v>12.5646861366124</v>
      </c>
      <c r="R27" s="3">
        <v>14.587665901627901</v>
      </c>
      <c r="S27" s="3">
        <v>7.9096338033806797</v>
      </c>
      <c r="T27" s="3">
        <v>11.6800212066429</v>
      </c>
      <c r="U27" s="3">
        <v>12.5359263472956</v>
      </c>
      <c r="V27" s="3">
        <v>12.264793770874499</v>
      </c>
    </row>
    <row r="28" spans="1:22" x14ac:dyDescent="0.35">
      <c r="A28" s="2">
        <v>42706</v>
      </c>
      <c r="B28" s="3">
        <v>14.357397918090999</v>
      </c>
      <c r="C28" s="3">
        <v>15.807097781365799</v>
      </c>
      <c r="D28" s="3">
        <v>15.276506614772901</v>
      </c>
      <c r="E28" s="3">
        <v>15.4341778061413</v>
      </c>
      <c r="F28" s="3">
        <v>11.439053933482899</v>
      </c>
      <c r="G28" s="3">
        <v>11.678417212071899</v>
      </c>
      <c r="H28" s="3">
        <v>16.3067639619041</v>
      </c>
      <c r="I28" s="3">
        <v>12.9707625808825</v>
      </c>
      <c r="J28" s="3">
        <v>16.159467172904701</v>
      </c>
      <c r="K28" s="3">
        <v>9.6632711106666491</v>
      </c>
      <c r="L28" s="3">
        <v>13.0681667066687</v>
      </c>
      <c r="M28" s="3">
        <v>13.698862057148</v>
      </c>
      <c r="N28" s="3">
        <v>9.2460732497104594</v>
      </c>
      <c r="O28" s="3">
        <v>16.186918659614498</v>
      </c>
      <c r="P28" s="3">
        <v>11.7832916889356</v>
      </c>
      <c r="Q28" s="3">
        <v>12.173085022456</v>
      </c>
      <c r="R28" s="3">
        <v>14.6501293611528</v>
      </c>
      <c r="S28" s="3">
        <v>7.3696437367199401</v>
      </c>
      <c r="T28" s="3">
        <v>11.274840103974199</v>
      </c>
      <c r="U28" s="3">
        <v>12.6111782601419</v>
      </c>
      <c r="V28" s="3">
        <v>14.328431399868</v>
      </c>
    </row>
    <row r="29" spans="1:22" x14ac:dyDescent="0.35">
      <c r="A29" s="2">
        <v>42738</v>
      </c>
      <c r="B29" s="3">
        <v>13.1687069862468</v>
      </c>
      <c r="C29" s="3">
        <v>15.780579519235699</v>
      </c>
      <c r="D29" s="3">
        <v>15.278897549369599</v>
      </c>
      <c r="E29" s="3">
        <v>15.537508108026</v>
      </c>
      <c r="F29" s="3">
        <v>12.014433552914999</v>
      </c>
      <c r="G29" s="3">
        <v>11.6143192000493</v>
      </c>
      <c r="H29" s="3">
        <v>16.3646905797108</v>
      </c>
      <c r="I29" s="3">
        <v>12.940000518617801</v>
      </c>
      <c r="J29" s="3">
        <v>16.3318633962229</v>
      </c>
      <c r="K29" s="3">
        <v>9.7650807895627292</v>
      </c>
      <c r="L29" s="3">
        <v>13.026985206445399</v>
      </c>
      <c r="M29" s="3">
        <v>14.6924476086471</v>
      </c>
      <c r="N29" s="3">
        <v>9.0943786245317693</v>
      </c>
      <c r="O29" s="3">
        <v>16.252304358418201</v>
      </c>
      <c r="P29" s="3">
        <v>11.411653131319399</v>
      </c>
      <c r="Q29" s="3">
        <v>13.523021692313</v>
      </c>
      <c r="R29" s="3">
        <v>14.897791555665499</v>
      </c>
      <c r="S29" s="3">
        <v>7.5787948253751498</v>
      </c>
      <c r="T29" s="3">
        <v>11.9794636453812</v>
      </c>
      <c r="U29" s="3">
        <v>12.731609810603199</v>
      </c>
      <c r="V29" s="3">
        <v>14.4899757919131</v>
      </c>
    </row>
    <row r="30" spans="1:22" x14ac:dyDescent="0.35">
      <c r="A30" s="2">
        <v>42769</v>
      </c>
      <c r="B30" s="3">
        <v>13.0548804856184</v>
      </c>
      <c r="C30" s="3">
        <v>15.865594283383301</v>
      </c>
      <c r="D30" s="3">
        <v>15.296986493450101</v>
      </c>
      <c r="E30" s="3">
        <v>16.524372276313901</v>
      </c>
      <c r="F30" s="3">
        <v>12.345338868825801</v>
      </c>
      <c r="G30" s="3">
        <v>13.197956864106301</v>
      </c>
      <c r="H30" s="3">
        <v>16.650091599677101</v>
      </c>
      <c r="I30" s="3">
        <v>13.0028639434866</v>
      </c>
      <c r="J30" s="3">
        <v>16.555907197100801</v>
      </c>
      <c r="K30" s="3">
        <v>9.5000738938331803</v>
      </c>
      <c r="L30" s="3">
        <v>13.245281940327899</v>
      </c>
      <c r="M30" s="3">
        <v>14.957120254348901</v>
      </c>
      <c r="N30" s="3">
        <v>8.7632695693259794</v>
      </c>
      <c r="O30" s="3">
        <v>17.214559949686901</v>
      </c>
      <c r="P30" s="3">
        <v>11.9226161104338</v>
      </c>
      <c r="Q30" s="3">
        <v>13.206916065568</v>
      </c>
      <c r="R30" s="3">
        <v>15.1616619011563</v>
      </c>
      <c r="S30" s="3">
        <v>8.6193407821022205</v>
      </c>
      <c r="T30" s="3">
        <v>11.919506300938099</v>
      </c>
      <c r="U30" s="3">
        <v>12.968723428916901</v>
      </c>
      <c r="V30" s="3">
        <v>14.5177240122157</v>
      </c>
    </row>
    <row r="31" spans="1:22" x14ac:dyDescent="0.35">
      <c r="A31" s="2">
        <v>42797</v>
      </c>
      <c r="B31" s="3">
        <v>13.185011488174901</v>
      </c>
      <c r="C31" s="3">
        <v>16.141342676153801</v>
      </c>
      <c r="D31" s="3">
        <v>15.072725277023199</v>
      </c>
      <c r="E31" s="3">
        <v>16.2784103434489</v>
      </c>
      <c r="F31" s="3">
        <v>12.790259154886501</v>
      </c>
      <c r="G31" s="3">
        <v>12.9348828751772</v>
      </c>
      <c r="H31" s="3">
        <v>16.753737773838399</v>
      </c>
      <c r="I31" s="3">
        <v>12.9000372702394</v>
      </c>
      <c r="J31" s="3">
        <v>16.493397697043999</v>
      </c>
      <c r="K31" s="3">
        <v>9.4493929667333703</v>
      </c>
      <c r="L31" s="3">
        <v>13.439020922106099</v>
      </c>
      <c r="M31" s="3">
        <v>15.610487977019901</v>
      </c>
      <c r="N31" s="3">
        <v>9.2477384294156106</v>
      </c>
      <c r="O31" s="3">
        <v>17.605697502582601</v>
      </c>
      <c r="P31" s="3">
        <v>12.229911879981801</v>
      </c>
      <c r="Q31" s="3">
        <v>13.2514114203048</v>
      </c>
      <c r="R31" s="3">
        <v>15.0454425891933</v>
      </c>
      <c r="S31" s="3">
        <v>8.5677139809670599</v>
      </c>
      <c r="T31" s="3">
        <v>12.0860175197882</v>
      </c>
      <c r="U31" s="3">
        <v>13.3151672379297</v>
      </c>
      <c r="V31" s="3">
        <v>14.0393322260316</v>
      </c>
    </row>
    <row r="32" spans="1:22" x14ac:dyDescent="0.35">
      <c r="A32" s="2">
        <v>42828</v>
      </c>
      <c r="B32" s="3">
        <v>13.2851146155128</v>
      </c>
      <c r="C32" s="3">
        <v>17.094340907343899</v>
      </c>
      <c r="D32" s="3">
        <v>15.538778693655701</v>
      </c>
      <c r="E32" s="3">
        <v>16.768582063060698</v>
      </c>
      <c r="F32" s="3">
        <v>12.2945168515955</v>
      </c>
      <c r="G32" s="3">
        <v>12.327264230950201</v>
      </c>
      <c r="H32" s="3">
        <v>16.895139196555601</v>
      </c>
      <c r="I32" s="3">
        <v>13.002554086246001</v>
      </c>
      <c r="J32" s="3">
        <v>16.986205013637999</v>
      </c>
      <c r="K32" s="3">
        <v>9.4418018144618507</v>
      </c>
      <c r="L32" s="3">
        <v>12.871928131549</v>
      </c>
      <c r="M32" s="3">
        <v>15.644898573839599</v>
      </c>
      <c r="N32" s="3">
        <v>9.4617745102983903</v>
      </c>
      <c r="O32" s="3">
        <v>18.0725527479877</v>
      </c>
      <c r="P32" s="3">
        <v>12.4664810618691</v>
      </c>
      <c r="Q32" s="3">
        <v>12.639701335997399</v>
      </c>
      <c r="R32" s="3">
        <v>15.029755593132</v>
      </c>
      <c r="S32" s="3">
        <v>8.2774411670103198</v>
      </c>
      <c r="T32" s="3">
        <v>11.955174539100099</v>
      </c>
      <c r="U32" s="3">
        <v>14.191788049881101</v>
      </c>
      <c r="V32" s="3">
        <v>13.8930190269335</v>
      </c>
    </row>
    <row r="33" spans="1:22" x14ac:dyDescent="0.35">
      <c r="A33" s="2">
        <v>42858</v>
      </c>
      <c r="B33" s="3">
        <v>13.319890204024</v>
      </c>
      <c r="C33" s="3">
        <v>17.257756247861401</v>
      </c>
      <c r="D33" s="3">
        <v>15.5657201148596</v>
      </c>
      <c r="E33" s="3">
        <v>17.4994627042365</v>
      </c>
      <c r="F33" s="3">
        <v>12.8744022143282</v>
      </c>
      <c r="G33" s="3">
        <v>11.053078720415</v>
      </c>
      <c r="H33" s="3">
        <v>17.089080573627701</v>
      </c>
      <c r="I33" s="3">
        <v>13.349562790808699</v>
      </c>
      <c r="J33" s="3">
        <v>16.6194930546331</v>
      </c>
      <c r="K33" s="3">
        <v>9.1014939276658193</v>
      </c>
      <c r="L33" s="3">
        <v>12.7611320082543</v>
      </c>
      <c r="M33" s="3">
        <v>16.248278908059898</v>
      </c>
      <c r="N33" s="3">
        <v>12.0552141449853</v>
      </c>
      <c r="O33" s="3">
        <v>18.181525246380399</v>
      </c>
      <c r="P33" s="3">
        <v>12.590205825174101</v>
      </c>
      <c r="Q33" s="3">
        <v>12.8589701856001</v>
      </c>
      <c r="R33" s="3">
        <v>14.710179762648201</v>
      </c>
      <c r="S33" s="3">
        <v>8.5879374528324295</v>
      </c>
      <c r="T33" s="3">
        <v>12.028254803257299</v>
      </c>
      <c r="U33" s="3">
        <v>14.674599396558101</v>
      </c>
      <c r="V33" s="3">
        <v>13.515738718783499</v>
      </c>
    </row>
    <row r="34" spans="1:22" x14ac:dyDescent="0.35">
      <c r="A34" s="2">
        <v>42888</v>
      </c>
      <c r="B34" s="3">
        <v>13.637109983049699</v>
      </c>
      <c r="C34" s="3">
        <v>17.096242013373399</v>
      </c>
      <c r="D34" s="3">
        <v>15.6434833925987</v>
      </c>
      <c r="E34" s="3">
        <v>17.750171710158401</v>
      </c>
      <c r="F34" s="3">
        <v>12.465471741389299</v>
      </c>
      <c r="G34" s="3">
        <v>11.8179991470875</v>
      </c>
      <c r="H34" s="3">
        <v>16.662589000053799</v>
      </c>
      <c r="I34" s="3">
        <v>13.5806430829211</v>
      </c>
      <c r="J34" s="3">
        <v>16.591111482252899</v>
      </c>
      <c r="K34" s="3">
        <v>9.6847839506101305</v>
      </c>
      <c r="L34" s="3">
        <v>11.951737167842399</v>
      </c>
      <c r="M34" s="3">
        <v>15.5552116712227</v>
      </c>
      <c r="N34" s="3">
        <v>13.6886285876452</v>
      </c>
      <c r="O34" s="3">
        <v>18.345910276725501</v>
      </c>
      <c r="P34" s="3">
        <v>13.012981899518</v>
      </c>
      <c r="Q34" s="3">
        <v>13.0047584553925</v>
      </c>
      <c r="R34" s="3">
        <v>14.6918166051467</v>
      </c>
      <c r="S34" s="3">
        <v>8.7987817293779003</v>
      </c>
      <c r="T34" s="3">
        <v>11.092852730853201</v>
      </c>
      <c r="U34" s="3">
        <v>14.473523768479399</v>
      </c>
      <c r="V34" s="3">
        <v>13.693208058446601</v>
      </c>
    </row>
    <row r="35" spans="1:22" x14ac:dyDescent="0.35">
      <c r="A35" s="2">
        <v>42919</v>
      </c>
      <c r="B35" s="3">
        <v>14.2162894648609</v>
      </c>
      <c r="C35" s="3">
        <v>17.042877812328701</v>
      </c>
      <c r="D35" s="3">
        <v>16.057602116568599</v>
      </c>
      <c r="E35" s="3">
        <v>17.1564364161441</v>
      </c>
      <c r="F35" s="3">
        <v>12.618462604031199</v>
      </c>
      <c r="G35" s="3">
        <v>11.930387012616899</v>
      </c>
      <c r="H35" s="3">
        <v>16.520527069488399</v>
      </c>
      <c r="I35" s="3">
        <v>13.9564714038353</v>
      </c>
      <c r="J35" s="3">
        <v>16.768811885448098</v>
      </c>
      <c r="K35" s="3">
        <v>9.5625924291583999</v>
      </c>
      <c r="L35" s="3">
        <v>11.9589176955177</v>
      </c>
      <c r="M35" s="3">
        <v>15.167553112265299</v>
      </c>
      <c r="N35" s="3">
        <v>13.0673287245972</v>
      </c>
      <c r="O35" s="3">
        <v>18.046525475756098</v>
      </c>
      <c r="P35" s="3">
        <v>12.933681604307299</v>
      </c>
      <c r="Q35" s="3">
        <v>11.798185253675801</v>
      </c>
      <c r="R35" s="3">
        <v>14.757857504408999</v>
      </c>
      <c r="S35" s="3">
        <v>8.6008535058638191</v>
      </c>
      <c r="T35" s="3">
        <v>11.1215941280298</v>
      </c>
      <c r="U35" s="3">
        <v>16.174763711542202</v>
      </c>
      <c r="V35" s="3">
        <v>15.101032343174801</v>
      </c>
    </row>
    <row r="36" spans="1:22" x14ac:dyDescent="0.35">
      <c r="A36" s="2">
        <v>42950</v>
      </c>
      <c r="B36" s="3">
        <v>14.0599610267783</v>
      </c>
      <c r="C36" s="3">
        <v>17.743511441706602</v>
      </c>
      <c r="D36" s="3">
        <v>15.495707191600999</v>
      </c>
      <c r="E36" s="3">
        <v>16.372084169356899</v>
      </c>
      <c r="F36" s="3">
        <v>12.6690252840556</v>
      </c>
      <c r="G36" s="3">
        <v>12.5995287586746</v>
      </c>
      <c r="H36" s="3">
        <v>16.352925337521999</v>
      </c>
      <c r="I36" s="3">
        <v>14.0745816171399</v>
      </c>
      <c r="J36" s="3">
        <v>17.373521681582801</v>
      </c>
      <c r="K36" s="3">
        <v>9.2974723004926307</v>
      </c>
      <c r="L36" s="3">
        <v>12.755341641889499</v>
      </c>
      <c r="M36" s="3">
        <v>15.828591044534701</v>
      </c>
      <c r="N36" s="3">
        <v>12.611846673195201</v>
      </c>
      <c r="O36" s="3">
        <v>18.8973338609878</v>
      </c>
      <c r="P36" s="3">
        <v>13.5715752817395</v>
      </c>
      <c r="Q36" s="3">
        <v>12.3140390191672</v>
      </c>
      <c r="R36" s="3">
        <v>14.7457382660867</v>
      </c>
      <c r="S36" s="3">
        <v>8.7395745792255397</v>
      </c>
      <c r="T36" s="3">
        <v>11.969802506409801</v>
      </c>
      <c r="U36" s="3">
        <v>15.081637817837301</v>
      </c>
      <c r="V36" s="3">
        <v>14.3468539071204</v>
      </c>
    </row>
    <row r="37" spans="1:22" x14ac:dyDescent="0.35">
      <c r="A37" s="2">
        <v>42979</v>
      </c>
      <c r="B37" s="3">
        <v>14.366767585341099</v>
      </c>
      <c r="C37" s="3">
        <v>18.9969561066947</v>
      </c>
      <c r="D37" s="3">
        <v>15.670646065200801</v>
      </c>
      <c r="E37" s="3">
        <v>16.686354922201598</v>
      </c>
      <c r="F37" s="3">
        <v>12.9738647194501</v>
      </c>
      <c r="G37" s="3">
        <v>12.5183585248119</v>
      </c>
      <c r="H37" s="3">
        <v>16.409697965824598</v>
      </c>
      <c r="I37" s="3">
        <v>13.975803613734699</v>
      </c>
      <c r="J37" s="3">
        <v>17.092563244150501</v>
      </c>
      <c r="K37" s="3">
        <v>9.0881687616361404</v>
      </c>
      <c r="L37" s="3">
        <v>13.467372194978299</v>
      </c>
      <c r="M37" s="3">
        <v>15.6366160071662</v>
      </c>
      <c r="N37" s="3">
        <v>11.615724998690901</v>
      </c>
      <c r="O37" s="3">
        <v>18.830522100573599</v>
      </c>
      <c r="P37" s="3">
        <v>13.412681363165399</v>
      </c>
      <c r="Q37" s="3">
        <v>11.5320585772148</v>
      </c>
      <c r="R37" s="3">
        <v>15.116176070103499</v>
      </c>
      <c r="S37" s="3">
        <v>8.6979712777740996</v>
      </c>
      <c r="T37" s="3">
        <v>11.404510203833</v>
      </c>
      <c r="U37" s="3">
        <v>15.967640302634701</v>
      </c>
      <c r="V37" s="3">
        <v>13.974154501944501</v>
      </c>
    </row>
    <row r="38" spans="1:22" x14ac:dyDescent="0.35">
      <c r="A38" s="2">
        <v>43011</v>
      </c>
      <c r="B38" s="3">
        <v>14.2145238623356</v>
      </c>
      <c r="C38" s="3">
        <v>12.6786512554275</v>
      </c>
      <c r="D38" s="3">
        <v>15.6691547616762</v>
      </c>
      <c r="E38" s="3">
        <v>17.606584929809301</v>
      </c>
      <c r="F38" s="3">
        <v>12.252396660730099</v>
      </c>
      <c r="G38" s="3">
        <v>13.0590990028146</v>
      </c>
      <c r="H38" s="3">
        <v>16.186966899943101</v>
      </c>
      <c r="I38" s="3">
        <v>13.401868572446</v>
      </c>
      <c r="J38" s="3">
        <v>16.707544311300602</v>
      </c>
      <c r="K38" s="3">
        <v>9.1885369199125702</v>
      </c>
      <c r="L38" s="3">
        <v>14.1804964321268</v>
      </c>
      <c r="M38" s="3">
        <v>14.874532915030001</v>
      </c>
      <c r="N38" s="3">
        <v>11.240289705540199</v>
      </c>
      <c r="O38" s="3">
        <v>18.337797742204099</v>
      </c>
      <c r="P38" s="3">
        <v>13.797468436953499</v>
      </c>
      <c r="Q38" s="3">
        <v>10.809612147923801</v>
      </c>
      <c r="R38" s="3">
        <v>15.566387445576</v>
      </c>
      <c r="S38" s="3">
        <v>8.0364246543913893</v>
      </c>
      <c r="T38" s="3">
        <v>11.115251193064401</v>
      </c>
      <c r="U38" s="3">
        <v>15.8213372895978</v>
      </c>
      <c r="V38" s="3">
        <v>13.487401630456301</v>
      </c>
    </row>
    <row r="39" spans="1:22" x14ac:dyDescent="0.35">
      <c r="A39" s="2">
        <v>43042</v>
      </c>
      <c r="B39" s="3">
        <v>14.464950160943699</v>
      </c>
      <c r="C39" s="3">
        <v>14.8443348068945</v>
      </c>
      <c r="D39" s="3">
        <v>15.606500418326799</v>
      </c>
      <c r="E39" s="3">
        <v>17.787392206739302</v>
      </c>
      <c r="F39" s="3">
        <v>12.078991787241099</v>
      </c>
      <c r="G39" s="3">
        <v>13.3693217370623</v>
      </c>
      <c r="H39" s="3">
        <v>15.8819865010396</v>
      </c>
      <c r="I39" s="3">
        <v>13.879986916827701</v>
      </c>
      <c r="J39" s="3">
        <v>15.871379883670199</v>
      </c>
      <c r="K39" s="3">
        <v>9.50994948307501</v>
      </c>
      <c r="L39" s="3">
        <v>13.2877405742011</v>
      </c>
      <c r="M39" s="3">
        <v>15.5073818715271</v>
      </c>
      <c r="N39" s="3">
        <v>12.180581046912501</v>
      </c>
      <c r="O39" s="3">
        <v>19.136353658376301</v>
      </c>
      <c r="P39" s="3">
        <v>13.7171406841987</v>
      </c>
      <c r="Q39" s="3">
        <v>11.076450406698401</v>
      </c>
      <c r="R39" s="3">
        <v>15.624421756866701</v>
      </c>
      <c r="S39" s="3">
        <v>8.4587670984277494</v>
      </c>
      <c r="T39" s="3">
        <v>11.3464688947697</v>
      </c>
      <c r="U39" s="3">
        <v>16.095212010806701</v>
      </c>
      <c r="V39" s="3">
        <v>13.0463439001977</v>
      </c>
    </row>
    <row r="40" spans="1:22" x14ac:dyDescent="0.35">
      <c r="A40" s="2">
        <v>43070</v>
      </c>
      <c r="B40" s="3">
        <v>13.9482558940124</v>
      </c>
      <c r="C40" s="3">
        <v>12.986098813539</v>
      </c>
      <c r="D40" s="3">
        <v>14.8999542034186</v>
      </c>
      <c r="E40" s="3">
        <v>16.826405798480199</v>
      </c>
      <c r="F40" s="3">
        <v>11.452291361133501</v>
      </c>
      <c r="G40" s="3">
        <v>12.542730367647</v>
      </c>
      <c r="H40" s="3">
        <v>15.879689806805301</v>
      </c>
      <c r="I40" s="3">
        <v>13.448660480167099</v>
      </c>
      <c r="J40" s="3">
        <v>15.4886423451668</v>
      </c>
      <c r="K40" s="3">
        <v>9.1620194638651196</v>
      </c>
      <c r="L40" s="3">
        <v>12.938236403312199</v>
      </c>
      <c r="M40" s="3">
        <v>15.1827531128737</v>
      </c>
      <c r="N40" s="3">
        <v>12.3611266164962</v>
      </c>
      <c r="O40" s="3">
        <v>18.400495924752899</v>
      </c>
      <c r="P40" s="3">
        <v>13.2835452727701</v>
      </c>
      <c r="Q40" s="3">
        <v>10.5516352461075</v>
      </c>
      <c r="R40" s="3">
        <v>15.484945682709499</v>
      </c>
      <c r="S40" s="3">
        <v>7.7140895010308297</v>
      </c>
      <c r="T40" s="3">
        <v>10.747483837592799</v>
      </c>
      <c r="U40" s="3">
        <v>18.084321089785298</v>
      </c>
      <c r="V40" s="3">
        <v>13.127591880584101</v>
      </c>
    </row>
    <row r="41" spans="1:22" x14ac:dyDescent="0.35">
      <c r="A41" s="2">
        <v>43103</v>
      </c>
      <c r="B41" s="3">
        <v>14.031705998432599</v>
      </c>
      <c r="C41" s="3">
        <v>14.2787248319559</v>
      </c>
      <c r="D41" s="3">
        <v>15.6213577118766</v>
      </c>
      <c r="E41" s="3">
        <v>17.9181350733725</v>
      </c>
      <c r="F41" s="3">
        <v>11.9453936556607</v>
      </c>
      <c r="G41" s="3">
        <v>13.730393292761599</v>
      </c>
      <c r="H41" s="3">
        <v>16.404508853704801</v>
      </c>
      <c r="I41" s="3">
        <v>13.4569606158684</v>
      </c>
      <c r="J41" s="3">
        <v>16.0915765475523</v>
      </c>
      <c r="K41" s="3">
        <v>9.1053020526288595</v>
      </c>
      <c r="L41" s="3">
        <v>13.6829077361231</v>
      </c>
      <c r="M41" s="3">
        <v>15.000216832933599</v>
      </c>
      <c r="N41" s="3">
        <v>13.918833027881201</v>
      </c>
      <c r="O41" s="3">
        <v>18.874453798571999</v>
      </c>
      <c r="P41" s="3">
        <v>13.784845139137101</v>
      </c>
      <c r="Q41" s="3">
        <v>11.818936369292301</v>
      </c>
      <c r="R41" s="3">
        <v>16.1680226141569</v>
      </c>
      <c r="S41" s="3">
        <v>8.2313706673262192</v>
      </c>
      <c r="T41" s="3">
        <v>11.195553312349</v>
      </c>
      <c r="U41" s="3">
        <v>19.580184047922799</v>
      </c>
      <c r="V41" s="3">
        <v>13.420908091915701</v>
      </c>
    </row>
    <row r="42" spans="1:22" x14ac:dyDescent="0.35">
      <c r="A42" s="2">
        <v>43133</v>
      </c>
      <c r="B42" s="3">
        <v>14.1958692880357</v>
      </c>
      <c r="C42" s="3">
        <v>14.769350505578901</v>
      </c>
      <c r="D42" s="3">
        <v>15.8523218341257</v>
      </c>
      <c r="E42" s="3">
        <v>17.693943678253099</v>
      </c>
      <c r="F42" s="3">
        <v>12.226571998409501</v>
      </c>
      <c r="G42" s="3">
        <v>14.0173466410939</v>
      </c>
      <c r="H42" s="3">
        <v>17.037806540783301</v>
      </c>
      <c r="I42" s="3">
        <v>13.8662396619782</v>
      </c>
      <c r="J42" s="3">
        <v>16.117340281607301</v>
      </c>
      <c r="K42" s="3">
        <v>9.2713949794222899</v>
      </c>
      <c r="L42" s="3">
        <v>13.8087048915183</v>
      </c>
      <c r="M42" s="3">
        <v>14.734548728403899</v>
      </c>
      <c r="N42" s="3">
        <v>14.9090678930461</v>
      </c>
      <c r="O42" s="3">
        <v>18.7433473145432</v>
      </c>
      <c r="P42" s="3">
        <v>13.900759512696499</v>
      </c>
      <c r="Q42" s="3">
        <v>11.963888675649599</v>
      </c>
      <c r="R42" s="3">
        <v>16.359008267483599</v>
      </c>
      <c r="S42" s="3">
        <v>8.2175626327528501</v>
      </c>
      <c r="T42" s="3">
        <v>11.496695703564299</v>
      </c>
      <c r="U42" s="3">
        <v>21.156715758723902</v>
      </c>
      <c r="V42" s="3">
        <v>14.040289119381001</v>
      </c>
    </row>
    <row r="43" spans="1:22" x14ac:dyDescent="0.35">
      <c r="A43" s="2">
        <v>43161</v>
      </c>
      <c r="B43" s="3">
        <v>13.1508579817732</v>
      </c>
      <c r="C43" s="3">
        <v>14.027516434975899</v>
      </c>
      <c r="D43" s="3">
        <v>15.382920875959</v>
      </c>
      <c r="E43" s="3">
        <v>17.1654557802892</v>
      </c>
      <c r="F43" s="3">
        <v>11.1627896729696</v>
      </c>
      <c r="G43" s="3">
        <v>13.8776301672572</v>
      </c>
      <c r="H43" s="3">
        <v>16.520898328404499</v>
      </c>
      <c r="I43" s="3">
        <v>13.2306237226533</v>
      </c>
      <c r="J43" s="3">
        <v>15.2943401621829</v>
      </c>
      <c r="K43" s="3">
        <v>8.7637493782098002</v>
      </c>
      <c r="L43" s="3">
        <v>13.205176494712299</v>
      </c>
      <c r="M43" s="3">
        <v>15.1307119428837</v>
      </c>
      <c r="N43" s="3">
        <v>14.1382485060325</v>
      </c>
      <c r="O43" s="3">
        <v>18.4451860049505</v>
      </c>
      <c r="P43" s="3">
        <v>13.074250696477501</v>
      </c>
      <c r="Q43" s="3">
        <v>10.973362571075601</v>
      </c>
      <c r="R43" s="3">
        <v>16.059657328129799</v>
      </c>
      <c r="S43" s="3">
        <v>8.0033227423280806</v>
      </c>
      <c r="T43" s="3">
        <v>11.285510004086399</v>
      </c>
      <c r="U43" s="3">
        <v>20.756015829216501</v>
      </c>
      <c r="V43" s="3">
        <v>13.6919267260882</v>
      </c>
    </row>
    <row r="44" spans="1:22" x14ac:dyDescent="0.35">
      <c r="A44" s="2">
        <v>43193</v>
      </c>
      <c r="B44" s="3">
        <v>12.6135743967106</v>
      </c>
      <c r="C44" s="3">
        <v>13.680358645436099</v>
      </c>
      <c r="D44" s="3">
        <v>14.574265495228699</v>
      </c>
      <c r="E44" s="3">
        <v>16.147153817755299</v>
      </c>
      <c r="F44" s="3">
        <v>11.0169903202196</v>
      </c>
      <c r="G44" s="3">
        <v>13.602029151219501</v>
      </c>
      <c r="H44" s="3">
        <v>16.344671844795201</v>
      </c>
      <c r="I44" s="3">
        <v>13.3718332141397</v>
      </c>
      <c r="J44" s="3">
        <v>15.1357339100734</v>
      </c>
      <c r="K44" s="3">
        <v>8.8928730229084696</v>
      </c>
      <c r="L44" s="3">
        <v>12.8162965925746</v>
      </c>
      <c r="M44" s="3">
        <v>14.8619360338564</v>
      </c>
      <c r="N44" s="3">
        <v>13.235571797161199</v>
      </c>
      <c r="O44" s="3">
        <v>17.917046095289098</v>
      </c>
      <c r="P44" s="3">
        <v>12.436831888023599</v>
      </c>
      <c r="Q44" s="3">
        <v>11.1719275658497</v>
      </c>
      <c r="R44" s="3">
        <v>15.1850605162896</v>
      </c>
      <c r="S44" s="3">
        <v>7.6548201995722502</v>
      </c>
      <c r="T44" s="3">
        <v>11.0118747968452</v>
      </c>
      <c r="U44" s="3">
        <v>21.947827650697299</v>
      </c>
      <c r="V44" s="3">
        <v>14.6261309357954</v>
      </c>
    </row>
    <row r="45" spans="1:22" x14ac:dyDescent="0.35">
      <c r="A45" s="2">
        <v>43223</v>
      </c>
      <c r="B45" s="3">
        <v>11.685208762574501</v>
      </c>
      <c r="C45" s="3">
        <v>13.704344099459799</v>
      </c>
      <c r="D45" s="3">
        <v>13.578158410929399</v>
      </c>
      <c r="E45" s="3">
        <v>15.5216087721693</v>
      </c>
      <c r="F45" s="3">
        <v>11.4040427457644</v>
      </c>
      <c r="G45" s="3">
        <v>13.3880971893792</v>
      </c>
      <c r="H45" s="3">
        <v>16.238717258785101</v>
      </c>
      <c r="I45" s="3">
        <v>13.003830262449499</v>
      </c>
      <c r="J45" s="3">
        <v>15.145145474741099</v>
      </c>
      <c r="K45" s="3">
        <v>8.9757519627963198</v>
      </c>
      <c r="L45" s="3">
        <v>12.337657453364599</v>
      </c>
      <c r="M45" s="3">
        <v>14.904100802250801</v>
      </c>
      <c r="N45" s="3">
        <v>14.834895035579001</v>
      </c>
      <c r="O45" s="3">
        <v>18.509909068134601</v>
      </c>
      <c r="P45" s="3">
        <v>12.3220494117549</v>
      </c>
      <c r="Q45" s="3">
        <v>11.123691553916199</v>
      </c>
      <c r="R45" s="3">
        <v>15.433056182865</v>
      </c>
      <c r="S45" s="3">
        <v>6.7855707103140004</v>
      </c>
      <c r="T45" s="3">
        <v>10.812034850365601</v>
      </c>
      <c r="U45" s="3">
        <v>20.207545505096601</v>
      </c>
      <c r="V45" s="3">
        <v>14.757719342595401</v>
      </c>
    </row>
    <row r="46" spans="1:22" x14ac:dyDescent="0.35">
      <c r="A46" s="2">
        <v>43252</v>
      </c>
      <c r="B46" s="3">
        <v>11.7061807035447</v>
      </c>
      <c r="C46" s="3">
        <v>12.2929652406374</v>
      </c>
      <c r="D46" s="3">
        <v>13.4072017622519</v>
      </c>
      <c r="E46" s="3">
        <v>16.005429709960399</v>
      </c>
      <c r="F46" s="3">
        <v>10.8025803466012</v>
      </c>
      <c r="G46" s="3">
        <v>13.524257588305201</v>
      </c>
      <c r="H46" s="3">
        <v>15.884999380481201</v>
      </c>
      <c r="I46" s="3">
        <v>13.540952548474401</v>
      </c>
      <c r="J46" s="3">
        <v>14.366951202590901</v>
      </c>
      <c r="K46" s="3">
        <v>8.8039879280800104</v>
      </c>
      <c r="L46" s="3">
        <v>11.3865776409127</v>
      </c>
      <c r="M46" s="3">
        <v>14.5748825238918</v>
      </c>
      <c r="N46" s="3">
        <v>14.962133671811801</v>
      </c>
      <c r="O46" s="3">
        <v>18.517493920555399</v>
      </c>
      <c r="P46" s="3">
        <v>12.529954677607201</v>
      </c>
      <c r="Q46" s="3">
        <v>11.153770386197699</v>
      </c>
      <c r="R46" s="3">
        <v>14.978548629220301</v>
      </c>
      <c r="S46" s="3">
        <v>6.4850479830803902</v>
      </c>
      <c r="T46" s="3">
        <v>10.714312347076699</v>
      </c>
      <c r="U46" s="3">
        <v>20.287579416446999</v>
      </c>
      <c r="V46" s="3">
        <v>15.1146558396209</v>
      </c>
    </row>
    <row r="47" spans="1:22" x14ac:dyDescent="0.35">
      <c r="A47" s="2">
        <v>43284</v>
      </c>
      <c r="B47" s="3">
        <v>10.5320711398005</v>
      </c>
      <c r="C47" s="3">
        <v>11.595876424563899</v>
      </c>
      <c r="D47" s="3">
        <v>12.139234929511201</v>
      </c>
      <c r="E47" s="3">
        <v>14.949126286431801</v>
      </c>
      <c r="F47" s="3">
        <v>10.4633115837654</v>
      </c>
      <c r="G47" s="3">
        <v>13.3573248908266</v>
      </c>
      <c r="H47" s="3">
        <v>15.3779945620972</v>
      </c>
      <c r="I47" s="3">
        <v>13.0948988725777</v>
      </c>
      <c r="J47" s="3">
        <v>14.921452211506001</v>
      </c>
      <c r="K47" s="3">
        <v>8.2095073110167398</v>
      </c>
      <c r="L47" s="3">
        <v>10.5683824727424</v>
      </c>
      <c r="M47" s="3">
        <v>14.3252361770826</v>
      </c>
      <c r="N47" s="3">
        <v>14.6787721807466</v>
      </c>
      <c r="O47" s="3">
        <v>18.355044016960299</v>
      </c>
      <c r="P47" s="3">
        <v>11.827383543712701</v>
      </c>
      <c r="Q47" s="3">
        <v>11.3407165727068</v>
      </c>
      <c r="R47" s="3">
        <v>14.1390421952292</v>
      </c>
      <c r="S47" s="3">
        <v>6.2871384645877502</v>
      </c>
      <c r="T47" s="3">
        <v>10.7447326493558</v>
      </c>
      <c r="U47" s="3">
        <v>16.608938136130501</v>
      </c>
      <c r="V47" s="3">
        <v>14.8086674212784</v>
      </c>
    </row>
    <row r="48" spans="1:22" x14ac:dyDescent="0.35">
      <c r="A48" s="2">
        <v>43315</v>
      </c>
      <c r="B48" s="3">
        <v>10.0041663701384</v>
      </c>
      <c r="C48" s="3">
        <v>12.0473668647443</v>
      </c>
      <c r="D48" s="3">
        <v>13.3368362097605</v>
      </c>
      <c r="E48" s="3">
        <v>15.8582521841321</v>
      </c>
      <c r="F48" s="3">
        <v>11.044055662723</v>
      </c>
      <c r="G48" s="3">
        <v>14.1351205155825</v>
      </c>
      <c r="H48" s="3">
        <v>16.269703476198501</v>
      </c>
      <c r="I48" s="3">
        <v>13.594763852509599</v>
      </c>
      <c r="J48" s="3">
        <v>15.3814680736225</v>
      </c>
      <c r="K48" s="3">
        <v>8.2816840943357501</v>
      </c>
      <c r="L48" s="3">
        <v>11.4959642026169</v>
      </c>
      <c r="M48" s="3">
        <v>13.9023459122605</v>
      </c>
      <c r="N48" s="3">
        <v>14.5509157184601</v>
      </c>
      <c r="O48" s="3">
        <v>19.7415087829154</v>
      </c>
      <c r="P48" s="3">
        <v>11.459525313402899</v>
      </c>
      <c r="Q48" s="3">
        <v>12.3153510987601</v>
      </c>
      <c r="R48" s="3">
        <v>14.80464815463</v>
      </c>
      <c r="S48" s="3">
        <v>6.1529481552935597</v>
      </c>
      <c r="T48" s="3">
        <v>11.307459787993</v>
      </c>
      <c r="U48" s="3">
        <v>17.796653830762999</v>
      </c>
      <c r="V48" s="3">
        <v>14.637327068236299</v>
      </c>
    </row>
    <row r="49" spans="1:22" x14ac:dyDescent="0.35">
      <c r="A49" s="2">
        <v>43343</v>
      </c>
      <c r="B49" s="3">
        <v>10.1103182568762</v>
      </c>
      <c r="C49" s="3">
        <v>12.1562547554635</v>
      </c>
      <c r="D49" s="3">
        <v>13.706855807020601</v>
      </c>
      <c r="E49" s="3">
        <v>15.5153958674045</v>
      </c>
      <c r="F49" s="3">
        <v>11.192628035654501</v>
      </c>
      <c r="G49" s="3">
        <v>13.1251704662674</v>
      </c>
      <c r="H49" s="3">
        <v>16.660733800315299</v>
      </c>
      <c r="I49" s="3">
        <v>13.5918597678094</v>
      </c>
      <c r="J49" s="3">
        <v>15.177986755659701</v>
      </c>
      <c r="K49" s="3">
        <v>8.3784295152640293</v>
      </c>
      <c r="L49" s="3">
        <v>10.605652488349699</v>
      </c>
      <c r="M49" s="3">
        <v>13.813078452241999</v>
      </c>
      <c r="N49" s="3">
        <v>14.2889528812085</v>
      </c>
      <c r="O49" s="3">
        <v>20.041575192265501</v>
      </c>
      <c r="P49" s="3">
        <v>11.3175025639386</v>
      </c>
      <c r="Q49" s="3">
        <v>12.6606568869153</v>
      </c>
      <c r="R49" s="3">
        <v>14.9104803360317</v>
      </c>
      <c r="S49" s="3">
        <v>5.97889292954489</v>
      </c>
      <c r="T49" s="3">
        <v>12.1590432125926</v>
      </c>
      <c r="U49" s="3">
        <v>17.609618929837801</v>
      </c>
      <c r="V49" s="3">
        <v>14.250599731160801</v>
      </c>
    </row>
    <row r="50" spans="1:22" x14ac:dyDescent="0.35">
      <c r="A50" s="2">
        <v>43376</v>
      </c>
      <c r="B50" s="3">
        <v>10.5933611370916</v>
      </c>
      <c r="C50" s="3">
        <v>12.382545497710399</v>
      </c>
      <c r="D50" s="3">
        <v>13.1688400529618</v>
      </c>
      <c r="E50" s="3">
        <v>13.860515966881399</v>
      </c>
      <c r="F50" s="3">
        <v>10.9283922328624</v>
      </c>
      <c r="G50" s="3">
        <v>13.201034464385</v>
      </c>
      <c r="H50" s="3">
        <v>16.387375111331998</v>
      </c>
      <c r="I50" s="3">
        <v>13.074553172505199</v>
      </c>
      <c r="J50" s="3">
        <v>14.8838112788413</v>
      </c>
      <c r="K50" s="3">
        <v>8.3503498072232496</v>
      </c>
      <c r="L50" s="3">
        <v>11.1699095378231</v>
      </c>
      <c r="M50" s="3">
        <v>12.7120690807534</v>
      </c>
      <c r="N50" s="3">
        <v>13.734977889457699</v>
      </c>
      <c r="O50" s="3">
        <v>18.163280409302001</v>
      </c>
      <c r="P50" s="3">
        <v>10.9270368069349</v>
      </c>
      <c r="Q50" s="3">
        <v>12.4791792438656</v>
      </c>
      <c r="R50" s="3">
        <v>14.890887969240699</v>
      </c>
      <c r="S50" s="3">
        <v>6.00209521934626</v>
      </c>
      <c r="T50" s="3">
        <v>11.954546686190501</v>
      </c>
      <c r="U50" s="3">
        <v>16.401828851313699</v>
      </c>
      <c r="V50" s="3">
        <v>14.1690810456151</v>
      </c>
    </row>
    <row r="51" spans="1:22" x14ac:dyDescent="0.35">
      <c r="A51" s="2">
        <v>43406</v>
      </c>
      <c r="B51" s="3">
        <v>10.172069672389499</v>
      </c>
      <c r="C51" s="3">
        <v>14.900685038438301</v>
      </c>
      <c r="D51" s="3">
        <v>13.4646151412379</v>
      </c>
      <c r="E51" s="3">
        <v>13.8066296264897</v>
      </c>
      <c r="F51" s="3">
        <v>10.3411716448321</v>
      </c>
      <c r="G51" s="3">
        <v>13.1971746101392</v>
      </c>
      <c r="H51" s="3">
        <v>15.7663897059986</v>
      </c>
      <c r="I51" s="3">
        <v>12.261562102801999</v>
      </c>
      <c r="J51" s="3">
        <v>13.6280974059752</v>
      </c>
      <c r="K51" s="3">
        <v>7.9651847112388499</v>
      </c>
      <c r="L51" s="3">
        <v>11.6470351669834</v>
      </c>
      <c r="M51" s="3">
        <v>12.502543716395</v>
      </c>
      <c r="N51" s="3">
        <v>11.8920343015053</v>
      </c>
      <c r="O51" s="3">
        <v>17.892483141173901</v>
      </c>
      <c r="P51" s="3">
        <v>10.612691495920499</v>
      </c>
      <c r="Q51" s="3">
        <v>12.939402274052</v>
      </c>
      <c r="R51" s="3">
        <v>14.411770172683999</v>
      </c>
      <c r="S51" s="3">
        <v>5.8098605110767298</v>
      </c>
      <c r="T51" s="3">
        <v>11.5498275554137</v>
      </c>
      <c r="U51" s="3">
        <v>14.878603478066101</v>
      </c>
      <c r="V51" s="3">
        <v>13.916656696974499</v>
      </c>
    </row>
    <row r="52" spans="1:22" x14ac:dyDescent="0.35">
      <c r="A52" s="2">
        <v>43437</v>
      </c>
      <c r="B52" s="3">
        <v>10.1814020934262</v>
      </c>
      <c r="C52" s="3">
        <v>14.975624005093801</v>
      </c>
      <c r="D52" s="3">
        <v>13.999642013534499</v>
      </c>
      <c r="E52" s="3">
        <v>14.682783258888501</v>
      </c>
      <c r="F52" s="3">
        <v>11.082557154850599</v>
      </c>
      <c r="G52" s="3">
        <v>13.0714348829888</v>
      </c>
      <c r="H52" s="3">
        <v>16.040496521795799</v>
      </c>
      <c r="I52" s="3">
        <v>12.7620779204355</v>
      </c>
      <c r="J52" s="3">
        <v>12.518383229779801</v>
      </c>
      <c r="K52" s="3">
        <v>8.1465162744051707</v>
      </c>
      <c r="L52" s="3">
        <v>11.8392213387125</v>
      </c>
      <c r="M52" s="3">
        <v>12.763112515132599</v>
      </c>
      <c r="N52" s="3">
        <v>12.467277933189701</v>
      </c>
      <c r="O52" s="3">
        <v>18.247219549488001</v>
      </c>
      <c r="P52" s="3">
        <v>11.0316749827864</v>
      </c>
      <c r="Q52" s="3">
        <v>13.099640137142901</v>
      </c>
      <c r="R52" s="3">
        <v>14.429335095669201</v>
      </c>
      <c r="S52" s="3">
        <v>6.22141371393072</v>
      </c>
      <c r="T52" s="3">
        <v>11.120216113313401</v>
      </c>
      <c r="U52" s="3">
        <v>15.885401824077601</v>
      </c>
      <c r="V52" s="3">
        <v>14.2613494043621</v>
      </c>
    </row>
    <row r="53" spans="1:22" x14ac:dyDescent="0.35">
      <c r="A53" s="2">
        <v>43468</v>
      </c>
      <c r="B53" s="3">
        <v>9.3094471688390801</v>
      </c>
      <c r="C53" s="3">
        <v>8.8422958932959403</v>
      </c>
      <c r="D53" s="3">
        <v>14.0847138707108</v>
      </c>
      <c r="E53" s="3">
        <v>15.3965137777114</v>
      </c>
      <c r="F53" s="3">
        <v>10.425835931724899</v>
      </c>
      <c r="G53" s="3">
        <v>13.1839963011411</v>
      </c>
      <c r="H53" s="3">
        <v>15.868485213407901</v>
      </c>
      <c r="I53" s="3">
        <v>12.2128710731551</v>
      </c>
      <c r="J53" s="3">
        <v>12.567473274793</v>
      </c>
      <c r="K53" s="3">
        <v>8.0772453352761104</v>
      </c>
      <c r="L53" s="3">
        <v>11.9796517188592</v>
      </c>
      <c r="M53" s="3">
        <v>12.417302515946201</v>
      </c>
      <c r="N53" s="3">
        <v>10.605977883604201</v>
      </c>
      <c r="O53" s="3">
        <v>17.655989228981401</v>
      </c>
      <c r="P53" s="3">
        <v>9.8067139025970107</v>
      </c>
      <c r="Q53" s="3">
        <v>12.8635002285844</v>
      </c>
      <c r="R53" s="3">
        <v>13.455490805964599</v>
      </c>
      <c r="S53" s="3">
        <v>5.7849252248497898</v>
      </c>
      <c r="T53" s="3">
        <v>11.044471428848601</v>
      </c>
      <c r="U53" s="3">
        <v>14.452687855927699</v>
      </c>
      <c r="V53" s="3">
        <v>14.406518215661601</v>
      </c>
    </row>
    <row r="54" spans="1:22" x14ac:dyDescent="0.35">
      <c r="A54" s="2">
        <v>43497</v>
      </c>
      <c r="B54" s="3">
        <v>10.232954953942899</v>
      </c>
      <c r="C54" s="3">
        <v>8.9356015466925705</v>
      </c>
      <c r="D54" s="3">
        <v>14.908129573904199</v>
      </c>
      <c r="E54" s="3">
        <v>15.850293278931399</v>
      </c>
      <c r="F54" s="3">
        <v>10.9834810995293</v>
      </c>
      <c r="G54" s="3">
        <v>15.7446927589297</v>
      </c>
      <c r="H54" s="3">
        <v>16.153020152187501</v>
      </c>
      <c r="I54" s="3">
        <v>13.5398470036075</v>
      </c>
      <c r="J54" s="3">
        <v>13.2033421711354</v>
      </c>
      <c r="K54" s="3">
        <v>10.227093077143399</v>
      </c>
      <c r="L54" s="3">
        <v>13.069982367793401</v>
      </c>
      <c r="M54" s="3">
        <v>13.1539185593418</v>
      </c>
      <c r="N54" s="3">
        <v>11.1528141938226</v>
      </c>
      <c r="O54" s="3">
        <v>18.302379239985299</v>
      </c>
      <c r="P54" s="3">
        <v>11.1696847418901</v>
      </c>
      <c r="Q54" s="3">
        <v>13.387476377453099</v>
      </c>
      <c r="R54" s="3">
        <v>14.606582145519999</v>
      </c>
      <c r="S54" s="3">
        <v>7.1798764105926098</v>
      </c>
      <c r="T54" s="3">
        <v>11.131380504848</v>
      </c>
      <c r="U54" s="3">
        <v>15.401863084168699</v>
      </c>
      <c r="V54" s="3">
        <v>15.9290266304331</v>
      </c>
    </row>
    <row r="55" spans="1:22" x14ac:dyDescent="0.35">
      <c r="A55" s="2">
        <v>43525</v>
      </c>
      <c r="B55" s="3">
        <v>11.598945849419501</v>
      </c>
      <c r="C55" s="3">
        <v>8.9333407624157406</v>
      </c>
      <c r="D55" s="3">
        <v>14.471424959065899</v>
      </c>
      <c r="E55" s="3">
        <v>14.877545849035601</v>
      </c>
      <c r="F55" s="3">
        <v>10.7117335366513</v>
      </c>
      <c r="G55" s="3">
        <v>15.2133236486114</v>
      </c>
      <c r="H55" s="3">
        <v>16.563863803961301</v>
      </c>
      <c r="I55" s="3">
        <v>14.3028496509133</v>
      </c>
      <c r="J55" s="3">
        <v>12.8494234996861</v>
      </c>
      <c r="K55" s="3">
        <v>10.346473849075</v>
      </c>
      <c r="L55" s="3">
        <v>12.2522837156452</v>
      </c>
      <c r="M55" s="3">
        <v>13.005581984508099</v>
      </c>
      <c r="N55" s="3">
        <v>12.807683532229699</v>
      </c>
      <c r="O55" s="3">
        <v>18.2758381527056</v>
      </c>
      <c r="P55" s="3">
        <v>11.6740783300374</v>
      </c>
      <c r="Q55" s="3">
        <v>12.6534011700224</v>
      </c>
      <c r="R55" s="3">
        <v>14.8968845366648</v>
      </c>
      <c r="S55" s="3">
        <v>6.9899335310458302</v>
      </c>
      <c r="T55" s="3">
        <v>12.612659607176001</v>
      </c>
      <c r="U55" s="3">
        <v>16.9938727655035</v>
      </c>
      <c r="V55" s="3">
        <v>15.940453709718501</v>
      </c>
    </row>
    <row r="56" spans="1:22" x14ac:dyDescent="0.35">
      <c r="A56" s="2">
        <v>43558</v>
      </c>
      <c r="B56" s="3">
        <v>12.1465758933104</v>
      </c>
      <c r="C56" s="3">
        <v>8.4464715420860408</v>
      </c>
      <c r="D56" s="3">
        <v>14.3363276315203</v>
      </c>
      <c r="E56" s="3">
        <v>15.234821204518999</v>
      </c>
      <c r="F56" s="3">
        <v>11.4866486794194</v>
      </c>
      <c r="G56" s="3">
        <v>15.5762121040751</v>
      </c>
      <c r="H56" s="3">
        <v>16.1145072262239</v>
      </c>
      <c r="I56" s="3">
        <v>14.8254479059944</v>
      </c>
      <c r="J56" s="3">
        <v>13.0811726755559</v>
      </c>
      <c r="K56" s="3">
        <v>11.073952973288799</v>
      </c>
      <c r="L56" s="3">
        <v>11.893480657155999</v>
      </c>
      <c r="M56" s="3">
        <v>13.326135802134401</v>
      </c>
      <c r="N56" s="3">
        <v>13.948562536415499</v>
      </c>
      <c r="O56" s="3">
        <v>18.972846279887001</v>
      </c>
      <c r="P56" s="3">
        <v>12.1366635717715</v>
      </c>
      <c r="Q56" s="3">
        <v>12.650447074405699</v>
      </c>
      <c r="R56" s="3">
        <v>14.879196058879399</v>
      </c>
      <c r="S56" s="3">
        <v>6.2193303012170098</v>
      </c>
      <c r="T56" s="3">
        <v>11.734116507289601</v>
      </c>
      <c r="U56" s="3">
        <v>17.3136166170659</v>
      </c>
      <c r="V56" s="3">
        <v>16.864716125172698</v>
      </c>
    </row>
    <row r="57" spans="1:22" x14ac:dyDescent="0.35">
      <c r="A57" s="2">
        <v>43588</v>
      </c>
      <c r="B57" s="3">
        <v>11.8487600172177</v>
      </c>
      <c r="C57" s="3">
        <v>9.3982923531010094</v>
      </c>
      <c r="D57" s="3">
        <v>13.8789815541476</v>
      </c>
      <c r="E57" s="3">
        <v>15.594322047752099</v>
      </c>
      <c r="F57" s="3">
        <v>11.0855272218636</v>
      </c>
      <c r="G57" s="3">
        <v>13.977393598794301</v>
      </c>
      <c r="H57" s="3">
        <v>16.037709978981699</v>
      </c>
      <c r="I57" s="3">
        <v>15.4579908528081</v>
      </c>
      <c r="J57" s="3">
        <v>13.4341598997208</v>
      </c>
      <c r="K57" s="3">
        <v>11.303602963799101</v>
      </c>
      <c r="L57" s="3">
        <v>11.659341951118799</v>
      </c>
      <c r="M57" s="3">
        <v>13.8758631917116</v>
      </c>
      <c r="N57" s="3">
        <v>13.9981641446923</v>
      </c>
      <c r="O57" s="3">
        <v>19.025556738404799</v>
      </c>
      <c r="P57" s="3">
        <v>12.194291251625</v>
      </c>
      <c r="Q57" s="3">
        <v>13.3245768199872</v>
      </c>
      <c r="R57" s="3">
        <v>15.153410367663501</v>
      </c>
      <c r="S57" s="3">
        <v>6.0508544468779002</v>
      </c>
      <c r="T57" s="3">
        <v>12.092807811536099</v>
      </c>
      <c r="U57" s="3">
        <v>17.789631222141999</v>
      </c>
      <c r="V57" s="3">
        <v>17.578064267766599</v>
      </c>
    </row>
    <row r="58" spans="1:22" x14ac:dyDescent="0.35">
      <c r="A58" s="2">
        <v>43619</v>
      </c>
      <c r="B58" s="3">
        <v>11.2707807291902</v>
      </c>
      <c r="C58" s="3">
        <v>8.6141557792024592</v>
      </c>
      <c r="D58" s="3">
        <v>13.6782105283351</v>
      </c>
      <c r="E58" s="3">
        <v>15.6728316196569</v>
      </c>
      <c r="F58" s="3">
        <v>10.393544413831</v>
      </c>
      <c r="G58" s="3">
        <v>13.126174831324301</v>
      </c>
      <c r="H58" s="3">
        <v>16.579049446370298</v>
      </c>
      <c r="I58" s="3">
        <v>14.5221130559922</v>
      </c>
      <c r="J58" s="3">
        <v>12.930497011091999</v>
      </c>
      <c r="K58" s="3">
        <v>10.801672865684001</v>
      </c>
      <c r="L58" s="3">
        <v>11.955610001841899</v>
      </c>
      <c r="M58" s="3">
        <v>13.0654684374847</v>
      </c>
      <c r="N58" s="3">
        <v>14.567245253796401</v>
      </c>
      <c r="O58" s="3">
        <v>19.582225267775499</v>
      </c>
      <c r="P58" s="3">
        <v>10.8886417888867</v>
      </c>
      <c r="Q58" s="3">
        <v>12.920387444348799</v>
      </c>
      <c r="R58" s="3">
        <v>14.6904229306862</v>
      </c>
      <c r="S58" s="3">
        <v>5.9674937366228002</v>
      </c>
      <c r="T58" s="3">
        <v>11.5860509891292</v>
      </c>
      <c r="U58" s="3">
        <v>16.854277988066499</v>
      </c>
      <c r="V58" s="3">
        <v>15.976717714773899</v>
      </c>
    </row>
    <row r="59" spans="1:22" x14ac:dyDescent="0.35">
      <c r="A59" s="2">
        <v>43649</v>
      </c>
      <c r="B59" s="3">
        <v>12.017826458209701</v>
      </c>
      <c r="C59" s="3">
        <v>8.5681842128509995</v>
      </c>
      <c r="D59" s="3">
        <v>14.241195530220899</v>
      </c>
      <c r="E59" s="3">
        <v>15.5885438834545</v>
      </c>
      <c r="F59" s="3">
        <v>10.938896963025099</v>
      </c>
      <c r="G59" s="3">
        <v>13.7291993820476</v>
      </c>
      <c r="H59" s="3">
        <v>16.831229650489799</v>
      </c>
      <c r="I59" s="3">
        <v>14.972943892209701</v>
      </c>
      <c r="J59" s="3">
        <v>13.041220799722099</v>
      </c>
      <c r="K59" s="3">
        <v>11.1506009312463</v>
      </c>
      <c r="L59" s="3">
        <v>12.510255035156399</v>
      </c>
      <c r="M59" s="3">
        <v>13.040670425013399</v>
      </c>
      <c r="N59" s="3">
        <v>14.9919736698298</v>
      </c>
      <c r="O59" s="3">
        <v>18.961305593045601</v>
      </c>
      <c r="P59" s="3">
        <v>11.669535871311499</v>
      </c>
      <c r="Q59" s="3">
        <v>13.423537706995299</v>
      </c>
      <c r="R59" s="3">
        <v>15.9000953690014</v>
      </c>
      <c r="S59" s="3">
        <v>6.4586617473294803</v>
      </c>
      <c r="T59" s="3">
        <v>11.981933925665</v>
      </c>
      <c r="U59" s="3">
        <v>16.574466338945001</v>
      </c>
      <c r="V59" s="3">
        <v>16.8861785394949</v>
      </c>
    </row>
    <row r="60" spans="1:22" x14ac:dyDescent="0.35">
      <c r="A60" s="2">
        <v>43679</v>
      </c>
      <c r="B60" s="3">
        <v>11.3245379340103</v>
      </c>
      <c r="C60" s="3">
        <v>8.7949852634882397</v>
      </c>
      <c r="D60" s="3">
        <v>14.7669417707676</v>
      </c>
      <c r="E60" s="3">
        <v>15.41216080787</v>
      </c>
      <c r="F60" s="3">
        <v>10.177675182171001</v>
      </c>
      <c r="G60" s="3">
        <v>14.4973941624846</v>
      </c>
      <c r="H60" s="3">
        <v>16.2078058628354</v>
      </c>
      <c r="I60" s="3">
        <v>14.6715850290425</v>
      </c>
      <c r="J60" s="3">
        <v>12.2408233565563</v>
      </c>
      <c r="K60" s="3">
        <v>10.820457898024999</v>
      </c>
      <c r="L60" s="3">
        <v>12.7891033581187</v>
      </c>
      <c r="M60" s="3">
        <v>12.561043290744699</v>
      </c>
      <c r="N60" s="3">
        <v>13.8463433349827</v>
      </c>
      <c r="O60" s="3">
        <v>17.937854399942001</v>
      </c>
      <c r="P60" s="3">
        <v>10.979935756543901</v>
      </c>
      <c r="Q60" s="3">
        <v>13.279873861164599</v>
      </c>
      <c r="R60" s="3">
        <v>15.341146837694099</v>
      </c>
      <c r="S60" s="3">
        <v>6.3940088450244197</v>
      </c>
      <c r="T60" s="3">
        <v>12.7726312028888</v>
      </c>
      <c r="U60" s="3">
        <v>15.6647421550126</v>
      </c>
      <c r="V60" s="3">
        <v>16.661363727767299</v>
      </c>
    </row>
    <row r="61" spans="1:22" x14ac:dyDescent="0.35">
      <c r="A61" s="2">
        <v>43711</v>
      </c>
      <c r="B61" s="3">
        <v>11.770440030424201</v>
      </c>
      <c r="C61" s="3">
        <v>8.5330301692857393</v>
      </c>
      <c r="D61" s="3">
        <v>14.5762482128379</v>
      </c>
      <c r="E61" s="3">
        <v>13.8088727754815</v>
      </c>
      <c r="F61" s="3">
        <v>9.7239574717194301</v>
      </c>
      <c r="G61" s="3">
        <v>14.3810928913376</v>
      </c>
      <c r="H61" s="3">
        <v>16.007424388746699</v>
      </c>
      <c r="I61" s="3">
        <v>14.6867800939483</v>
      </c>
      <c r="J61" s="3">
        <v>12.861213722299</v>
      </c>
      <c r="K61" s="3">
        <v>10.610839433233201</v>
      </c>
      <c r="L61" s="3">
        <v>12.4447777684433</v>
      </c>
      <c r="M61" s="3">
        <v>11.9363179614014</v>
      </c>
      <c r="N61" s="3">
        <v>13.605667851543201</v>
      </c>
      <c r="O61" s="3">
        <v>17.900997218195101</v>
      </c>
      <c r="P61" s="3">
        <v>11.134849922892499</v>
      </c>
      <c r="Q61" s="3">
        <v>13.230734147649899</v>
      </c>
      <c r="R61" s="3">
        <v>15.3136192016782</v>
      </c>
      <c r="S61" s="3">
        <v>6.2540443172190203</v>
      </c>
      <c r="T61" s="3">
        <v>12.7011265530638</v>
      </c>
      <c r="U61" s="3">
        <v>13.915242735491001</v>
      </c>
      <c r="V61" s="3">
        <v>16.761495610733</v>
      </c>
    </row>
    <row r="62" spans="1:22" x14ac:dyDescent="0.35">
      <c r="A62" s="2">
        <v>43741</v>
      </c>
      <c r="B62" s="3">
        <v>11.5168060067568</v>
      </c>
      <c r="C62" s="3">
        <v>9.5065943443631191</v>
      </c>
      <c r="D62" s="3">
        <v>13.9860714508428</v>
      </c>
      <c r="E62" s="3">
        <v>13.2793586433648</v>
      </c>
      <c r="F62" s="3">
        <v>9.4781113331617792</v>
      </c>
      <c r="G62" s="3">
        <v>13.3586010876425</v>
      </c>
      <c r="H62" s="3">
        <v>15.699140148804</v>
      </c>
      <c r="I62" s="3">
        <v>15.108650124360899</v>
      </c>
      <c r="J62" s="3">
        <v>13.0925024570685</v>
      </c>
      <c r="K62" s="3">
        <v>10.795056295190999</v>
      </c>
      <c r="L62" s="3">
        <v>12.540202089918701</v>
      </c>
      <c r="M62" s="3">
        <v>11.3413320116736</v>
      </c>
      <c r="N62" s="3">
        <v>12.0399920990506</v>
      </c>
      <c r="O62" s="3">
        <v>18.077416871636501</v>
      </c>
      <c r="P62" s="3">
        <v>11.04159896673</v>
      </c>
      <c r="Q62" s="3">
        <v>13.4651636630499</v>
      </c>
      <c r="R62" s="3">
        <v>15.040093110879701</v>
      </c>
      <c r="S62" s="3">
        <v>6.3796878127056704</v>
      </c>
      <c r="T62" s="3">
        <v>12.738824879773899</v>
      </c>
      <c r="U62" s="3">
        <v>13.8228751699807</v>
      </c>
      <c r="V62" s="3">
        <v>16.7346895230908</v>
      </c>
    </row>
    <row r="63" spans="1:22" x14ac:dyDescent="0.35">
      <c r="A63" s="2">
        <v>43770</v>
      </c>
      <c r="B63" s="3">
        <v>11.7883469227011</v>
      </c>
      <c r="C63" s="3">
        <v>8.4367034687483695</v>
      </c>
      <c r="D63" s="3">
        <v>14.6051291834202</v>
      </c>
      <c r="E63" s="3">
        <v>13.9722247527087</v>
      </c>
      <c r="F63" s="3">
        <v>10.0249044364183</v>
      </c>
      <c r="G63" s="3">
        <v>14.286169362458899</v>
      </c>
      <c r="H63" s="3">
        <v>15.9441415249707</v>
      </c>
      <c r="I63" s="3">
        <v>15.6574337927428</v>
      </c>
      <c r="J63" s="3">
        <v>13.744384780414901</v>
      </c>
      <c r="K63" s="3">
        <v>11.3027173105726</v>
      </c>
      <c r="L63" s="3">
        <v>13.5857987171937</v>
      </c>
      <c r="M63" s="3">
        <v>11.628880190654399</v>
      </c>
      <c r="N63" s="3">
        <v>11.920817402161401</v>
      </c>
      <c r="O63" s="3">
        <v>19.153317353571602</v>
      </c>
      <c r="P63" s="3">
        <v>11.240339622616199</v>
      </c>
      <c r="Q63" s="3">
        <v>13.1980640747501</v>
      </c>
      <c r="R63" s="3">
        <v>15.2885688028505</v>
      </c>
      <c r="S63" s="3">
        <v>6.0232545777528701</v>
      </c>
      <c r="T63" s="3">
        <v>13.119761382837201</v>
      </c>
      <c r="U63" s="3">
        <v>14.430433707543999</v>
      </c>
      <c r="V63" s="3">
        <v>16.4821019425817</v>
      </c>
    </row>
    <row r="64" spans="1:22" x14ac:dyDescent="0.35">
      <c r="A64" s="2">
        <v>43802</v>
      </c>
      <c r="B64" s="3">
        <v>12.056410988422799</v>
      </c>
      <c r="C64" s="3">
        <v>7.5483710011545302</v>
      </c>
      <c r="D64" s="3">
        <v>14.863251236882601</v>
      </c>
      <c r="E64" s="3">
        <v>13.6240917043545</v>
      </c>
      <c r="F64" s="3">
        <v>9.7706198865405405</v>
      </c>
      <c r="G64" s="3">
        <v>13.037489761001799</v>
      </c>
      <c r="H64" s="3">
        <v>15.8268376140178</v>
      </c>
      <c r="I64" s="3">
        <v>15.2625967074247</v>
      </c>
      <c r="J64" s="3">
        <v>13.337068266042101</v>
      </c>
      <c r="K64" s="3">
        <v>10.980264902762899</v>
      </c>
      <c r="L64" s="3">
        <v>13.538601982242101</v>
      </c>
      <c r="M64" s="3">
        <v>11.728894122657399</v>
      </c>
      <c r="N64" s="3">
        <v>11.319091155512099</v>
      </c>
      <c r="O64" s="3">
        <v>19.180768978047599</v>
      </c>
      <c r="P64" s="3">
        <v>11.509459353417199</v>
      </c>
      <c r="Q64" s="3">
        <v>13.0697256221329</v>
      </c>
      <c r="R64" s="3">
        <v>15.2988000410336</v>
      </c>
      <c r="S64" s="3">
        <v>6.2374614436726796</v>
      </c>
      <c r="T64" s="3">
        <v>12.635782780844099</v>
      </c>
      <c r="U64" s="3">
        <v>14.5794887949261</v>
      </c>
      <c r="V64" s="3">
        <v>16.285712231794999</v>
      </c>
    </row>
    <row r="65" spans="1:22" x14ac:dyDescent="0.35">
      <c r="A65" s="2">
        <v>43833</v>
      </c>
      <c r="B65" s="3">
        <v>12.8670676198045</v>
      </c>
      <c r="C65" s="3">
        <v>9.3315403911460297</v>
      </c>
      <c r="D65" s="3">
        <v>15.136458526125599</v>
      </c>
      <c r="E65" s="3">
        <v>14.093261944754</v>
      </c>
      <c r="F65" s="3">
        <v>10.494153929278401</v>
      </c>
      <c r="G65" s="3">
        <v>14.7743722022577</v>
      </c>
      <c r="H65" s="3">
        <v>16.254543309983301</v>
      </c>
      <c r="I65" s="3">
        <v>15.7702414313035</v>
      </c>
      <c r="J65" s="3">
        <v>13.9870847072779</v>
      </c>
      <c r="K65" s="3">
        <v>11.2415429433632</v>
      </c>
      <c r="L65" s="3">
        <v>14.6145745941754</v>
      </c>
      <c r="M65" s="3">
        <v>12.432376799760499</v>
      </c>
      <c r="N65" s="3">
        <v>11.3707790661249</v>
      </c>
      <c r="O65" s="3">
        <v>19.196672624245199</v>
      </c>
      <c r="P65" s="3">
        <v>12.4816613956477</v>
      </c>
      <c r="Q65" s="3">
        <v>13.877193810712701</v>
      </c>
      <c r="R65" s="3">
        <v>15.507590253022199</v>
      </c>
      <c r="S65" s="3">
        <v>6.3949316312487303</v>
      </c>
      <c r="T65" s="3">
        <v>13.6758971221669</v>
      </c>
      <c r="U65" s="3">
        <v>14.341770980129899</v>
      </c>
      <c r="V65" s="3">
        <v>17.063030641228899</v>
      </c>
    </row>
    <row r="66" spans="1:22" x14ac:dyDescent="0.35">
      <c r="A66" s="2">
        <v>43864</v>
      </c>
      <c r="B66" s="3">
        <v>11.475750367190599</v>
      </c>
      <c r="C66" s="3">
        <v>8.6491418993452402</v>
      </c>
      <c r="D66" s="3">
        <v>14.5331744532632</v>
      </c>
      <c r="E66" s="3">
        <v>12.732470481478</v>
      </c>
      <c r="F66" s="3">
        <v>10.236714012609299</v>
      </c>
      <c r="G66" s="3">
        <v>14.2973470681324</v>
      </c>
      <c r="H66" s="3">
        <v>15.2973227757948</v>
      </c>
      <c r="I66" s="3">
        <v>14.639465005379</v>
      </c>
      <c r="J66" s="3">
        <v>13.9590163927231</v>
      </c>
      <c r="K66" s="3">
        <v>10.8718227915128</v>
      </c>
      <c r="L66" s="3">
        <v>14.063144508585999</v>
      </c>
      <c r="M66" s="3">
        <v>11.517938816681299</v>
      </c>
      <c r="N66" s="3">
        <v>10.7156610314464</v>
      </c>
      <c r="O66" s="3">
        <v>18.517082026119301</v>
      </c>
      <c r="P66" s="3">
        <v>11.678429430582501</v>
      </c>
      <c r="Q66" s="3">
        <v>13.608912280971101</v>
      </c>
      <c r="R66" s="3">
        <v>14.8480933739137</v>
      </c>
      <c r="S66" s="3">
        <v>6.5908589958439698</v>
      </c>
      <c r="T66" s="3">
        <v>12.8208637192325</v>
      </c>
      <c r="U66" s="3">
        <v>13.1393349994924</v>
      </c>
      <c r="V66" s="3">
        <v>16.272052066211501</v>
      </c>
    </row>
    <row r="67" spans="1:22" x14ac:dyDescent="0.35">
      <c r="A67" s="2">
        <v>43893</v>
      </c>
      <c r="B67" s="3">
        <v>12.919407758313699</v>
      </c>
      <c r="C67" s="3">
        <v>7.9539789760743496</v>
      </c>
      <c r="D67" s="3">
        <v>13.622888320675999</v>
      </c>
      <c r="E67" s="3">
        <v>12.1560080181687</v>
      </c>
      <c r="F67" s="3">
        <v>9.8701000078513506</v>
      </c>
      <c r="G67" s="3">
        <v>13.6661671134431</v>
      </c>
      <c r="H67" s="3">
        <v>15.5522387933439</v>
      </c>
      <c r="I67" s="3">
        <v>14.5215781756723</v>
      </c>
      <c r="J67" s="3">
        <v>13.3469494594781</v>
      </c>
      <c r="K67" s="3">
        <v>10.2706283483588</v>
      </c>
      <c r="L67" s="3">
        <v>13.015440405256699</v>
      </c>
      <c r="M67" s="3">
        <v>10.3510294027051</v>
      </c>
      <c r="N67" s="3">
        <v>9.2728947413007603</v>
      </c>
      <c r="O67" s="3">
        <v>17.886688852689002</v>
      </c>
      <c r="P67" s="3">
        <v>12.117113531383399</v>
      </c>
      <c r="Q67" s="3">
        <v>12.439077137535101</v>
      </c>
      <c r="R67" s="3">
        <v>14.335288183912001</v>
      </c>
      <c r="S67" s="3">
        <v>6.1263402720395197</v>
      </c>
      <c r="T67" s="3">
        <v>12.2337052222603</v>
      </c>
      <c r="U67" s="3">
        <v>12.8410363523532</v>
      </c>
      <c r="V67" s="3">
        <v>15.7115152354088</v>
      </c>
    </row>
    <row r="68" spans="1:22" x14ac:dyDescent="0.35">
      <c r="A68" s="2">
        <v>43924</v>
      </c>
      <c r="B68" s="3">
        <v>11.957921142590401</v>
      </c>
      <c r="C68" s="3">
        <v>7.1027882693341997</v>
      </c>
      <c r="D68" s="3">
        <v>10.8447059859074</v>
      </c>
      <c r="E68" s="3">
        <v>9.8519261116118706</v>
      </c>
      <c r="F68" s="3">
        <v>9.0432585977714393</v>
      </c>
      <c r="G68" s="3">
        <v>9.9656410025884608</v>
      </c>
      <c r="H68" s="3">
        <v>14.738925066701</v>
      </c>
      <c r="I68" s="3">
        <v>13.3778222744115</v>
      </c>
      <c r="J68" s="3">
        <v>10.3106940844688</v>
      </c>
      <c r="K68" s="3">
        <v>9.4302072564784591</v>
      </c>
      <c r="L68" s="3">
        <v>10.4025925542993</v>
      </c>
      <c r="M68" s="3">
        <v>8.3055830244060793</v>
      </c>
      <c r="N68" s="3">
        <v>6.7607666980139003</v>
      </c>
      <c r="O68" s="3">
        <v>13.672781255801199</v>
      </c>
      <c r="P68" s="3">
        <v>11.610032442882099</v>
      </c>
      <c r="Q68" s="3">
        <v>11.6893055328072</v>
      </c>
      <c r="R68" s="3">
        <v>13.275556968857799</v>
      </c>
      <c r="S68" s="3">
        <v>5.2125709716823101</v>
      </c>
      <c r="T68" s="3">
        <v>10.133408115313101</v>
      </c>
      <c r="U68" s="3">
        <v>11.264053964308699</v>
      </c>
      <c r="V68" s="3">
        <v>15.1001736613439</v>
      </c>
    </row>
    <row r="69" spans="1:22" x14ac:dyDescent="0.35">
      <c r="A69" s="2">
        <v>43952</v>
      </c>
      <c r="B69" s="3">
        <v>13.1066229155002</v>
      </c>
      <c r="C69" s="3">
        <v>120.854524559406</v>
      </c>
      <c r="D69" s="3">
        <v>11.8675592904107</v>
      </c>
      <c r="E69" s="3">
        <v>11.9507197271657</v>
      </c>
      <c r="F69" s="3">
        <v>11.794867178836199</v>
      </c>
      <c r="G69" s="3">
        <v>13.516133131042</v>
      </c>
      <c r="H69" s="3">
        <v>16.287809468481999</v>
      </c>
      <c r="I69" s="3">
        <v>15.4228639344699</v>
      </c>
      <c r="J69" s="3">
        <v>14.036398822760599</v>
      </c>
      <c r="K69" s="3">
        <v>11.5272848063438</v>
      </c>
      <c r="L69" s="3">
        <v>13.5631214586629</v>
      </c>
      <c r="M69" s="3">
        <v>10.4223668356926</v>
      </c>
      <c r="N69" s="3">
        <v>10.034443732441799</v>
      </c>
      <c r="O69" s="3">
        <v>18.6612969284363</v>
      </c>
      <c r="P69" s="3">
        <v>12.473386485711201</v>
      </c>
      <c r="Q69" s="3">
        <v>13.415731792886101</v>
      </c>
      <c r="R69" s="3">
        <v>16.248695794891699</v>
      </c>
      <c r="S69" s="3">
        <v>6.3554347779801903</v>
      </c>
      <c r="T69" s="3">
        <v>15.7093869866323</v>
      </c>
      <c r="U69" s="3">
        <v>14.3069571147531</v>
      </c>
      <c r="V69" s="3">
        <v>17.894019834901901</v>
      </c>
    </row>
    <row r="70" spans="1:22" x14ac:dyDescent="0.35">
      <c r="A70" s="2">
        <v>43985</v>
      </c>
      <c r="B70" s="3">
        <v>13.6635442932337</v>
      </c>
      <c r="C70" s="3">
        <v>13.3726715684549</v>
      </c>
      <c r="D70" s="3">
        <v>14.985441936337001</v>
      </c>
      <c r="E70" s="3">
        <v>15.3853271919837</v>
      </c>
      <c r="F70" s="3">
        <v>13.010381980620799</v>
      </c>
      <c r="G70" s="3">
        <v>16.956420702835</v>
      </c>
      <c r="H70" s="3">
        <v>19.674103104095899</v>
      </c>
      <c r="I70" s="3">
        <v>16.042274860699901</v>
      </c>
      <c r="J70" s="3">
        <v>16.463929233224899</v>
      </c>
      <c r="K70" s="3">
        <v>12.9266084076817</v>
      </c>
      <c r="L70" s="3">
        <v>17.424588583439</v>
      </c>
      <c r="M70" s="3">
        <v>11.230651691677901</v>
      </c>
      <c r="N70" s="3">
        <v>11.7475961938237</v>
      </c>
      <c r="O70" s="3">
        <v>20.742734192054701</v>
      </c>
      <c r="P70" s="3">
        <v>13.7262409155928</v>
      </c>
      <c r="Q70" s="3">
        <v>14.2960949323544</v>
      </c>
      <c r="R70" s="3">
        <v>19.311246363853598</v>
      </c>
      <c r="S70" s="3">
        <v>7.9674533477596396</v>
      </c>
      <c r="T70" s="3">
        <v>14.700664702785501</v>
      </c>
      <c r="U70" s="3">
        <v>15.7657894661687</v>
      </c>
      <c r="V70" s="3">
        <v>19.405618993740099</v>
      </c>
    </row>
    <row r="71" spans="1:22" x14ac:dyDescent="0.35">
      <c r="A71" s="2">
        <v>44014</v>
      </c>
      <c r="B71" s="3">
        <v>14.8227220227724</v>
      </c>
      <c r="C71" s="3">
        <v>15.391149967505299</v>
      </c>
      <c r="D71" s="3">
        <v>16.173938860284601</v>
      </c>
      <c r="E71" s="3">
        <v>15.916272562868</v>
      </c>
      <c r="F71" s="3">
        <v>12.2063932884467</v>
      </c>
      <c r="G71" s="3">
        <v>19.686718790379999</v>
      </c>
      <c r="H71" s="3">
        <v>19.5471386054828</v>
      </c>
      <c r="I71" s="3">
        <v>16.497124680009499</v>
      </c>
      <c r="J71" s="3">
        <v>16.792906495364701</v>
      </c>
      <c r="K71" s="3">
        <v>12.5972099285024</v>
      </c>
      <c r="L71" s="3">
        <v>26.558795339818701</v>
      </c>
      <c r="M71" s="3">
        <v>11.3629930012629</v>
      </c>
      <c r="N71" s="3">
        <v>13.8777951085259</v>
      </c>
      <c r="O71" s="3">
        <v>22.754300392901399</v>
      </c>
      <c r="P71" s="3">
        <v>14.4624902960154</v>
      </c>
      <c r="Q71" s="3">
        <v>14.843575362977001</v>
      </c>
      <c r="R71" s="3">
        <v>19.8417021013253</v>
      </c>
      <c r="S71" s="3">
        <v>8.4803466251124693</v>
      </c>
      <c r="T71" s="3">
        <v>16.859282197398201</v>
      </c>
      <c r="U71" s="3">
        <v>14.735112122942599</v>
      </c>
      <c r="V71" s="3">
        <v>19.196723360140201</v>
      </c>
    </row>
    <row r="72" spans="1:22" x14ac:dyDescent="0.35">
      <c r="A72" s="2">
        <v>44046</v>
      </c>
      <c r="B72" s="3">
        <v>16.261918613677398</v>
      </c>
      <c r="C72" s="3">
        <v>15.720999596231501</v>
      </c>
      <c r="D72" s="3">
        <v>15.9508126317362</v>
      </c>
      <c r="E72" s="3">
        <v>14.4842009585008</v>
      </c>
      <c r="F72" s="3">
        <v>12.2880302085164</v>
      </c>
      <c r="G72" s="3">
        <v>20.551838231842702</v>
      </c>
      <c r="H72" s="3">
        <v>19.2585347898764</v>
      </c>
      <c r="I72" s="3">
        <v>16.733055544862701</v>
      </c>
      <c r="J72" s="3">
        <v>16.814674825609298</v>
      </c>
      <c r="K72" s="3">
        <v>12.707765513798099</v>
      </c>
      <c r="L72" s="3">
        <v>25.203667578821101</v>
      </c>
      <c r="M72" s="3">
        <v>11.4079852325511</v>
      </c>
      <c r="N72" s="3">
        <v>12.6851869470135</v>
      </c>
      <c r="O72" s="3">
        <v>23.229315080771599</v>
      </c>
      <c r="P72" s="3">
        <v>15.1062892222128</v>
      </c>
      <c r="Q72" s="3">
        <v>15.302564229749001</v>
      </c>
      <c r="R72" s="3">
        <v>19.2204789945805</v>
      </c>
      <c r="S72" s="3">
        <v>7.8742257225158001</v>
      </c>
      <c r="T72" s="3">
        <v>12.987792642086101</v>
      </c>
      <c r="U72" s="3">
        <v>14.4353039072529</v>
      </c>
      <c r="V72" s="3">
        <v>19.407592037551499</v>
      </c>
    </row>
    <row r="73" spans="1:22" x14ac:dyDescent="0.35">
      <c r="A73" s="2">
        <v>44077</v>
      </c>
      <c r="B73" s="3">
        <v>16.676763621145898</v>
      </c>
      <c r="C73" s="3">
        <v>15.229897803435801</v>
      </c>
      <c r="D73" s="3">
        <v>17.065960351331299</v>
      </c>
      <c r="E73" s="3">
        <v>15.383890800629599</v>
      </c>
      <c r="F73" s="3">
        <v>12.2610947585432</v>
      </c>
      <c r="G73" s="3">
        <v>23.102491623894899</v>
      </c>
      <c r="H73" s="3">
        <v>18.643399121578302</v>
      </c>
      <c r="I73" s="3">
        <v>15.7430239584142</v>
      </c>
      <c r="J73" s="3">
        <v>15.377214145405301</v>
      </c>
      <c r="K73" s="3">
        <v>13.0236140582375</v>
      </c>
      <c r="L73" s="3">
        <v>22.820752678414198</v>
      </c>
      <c r="M73" s="3">
        <v>10.776724129570599</v>
      </c>
      <c r="N73" s="3">
        <v>12.828520029247001</v>
      </c>
      <c r="O73" s="3">
        <v>23.162070041922199</v>
      </c>
      <c r="P73" s="3">
        <v>15.39849953837</v>
      </c>
      <c r="Q73" s="3">
        <v>15.01674079937</v>
      </c>
      <c r="R73" s="3">
        <v>19.155392781970502</v>
      </c>
      <c r="S73" s="3">
        <v>7.3852823713268601</v>
      </c>
      <c r="T73" s="3">
        <v>13.624653581997</v>
      </c>
      <c r="U73" s="3">
        <v>15.7350834490981</v>
      </c>
      <c r="V73" s="3">
        <v>20.6195645098245</v>
      </c>
    </row>
    <row r="74" spans="1:22" x14ac:dyDescent="0.35">
      <c r="A74" s="2">
        <v>44106</v>
      </c>
      <c r="B74" s="3">
        <v>15.693434961173301</v>
      </c>
      <c r="C74" s="3">
        <v>14.0914866982682</v>
      </c>
      <c r="D74" s="3">
        <v>15.094279957859399</v>
      </c>
      <c r="E74" s="3">
        <v>16.0074238379555</v>
      </c>
      <c r="F74" s="3">
        <v>11.753893387726899</v>
      </c>
      <c r="G74" s="3">
        <v>20.9830628167947</v>
      </c>
      <c r="H74" s="3">
        <v>17.360944732018101</v>
      </c>
      <c r="I74" s="3">
        <v>15.194562147437599</v>
      </c>
      <c r="J74" s="3">
        <v>14.853925812521901</v>
      </c>
      <c r="K74" s="3">
        <v>12.3035413519543</v>
      </c>
      <c r="L74" s="3">
        <v>16.432508487205101</v>
      </c>
      <c r="M74" s="3">
        <v>10.357718178751799</v>
      </c>
      <c r="N74" s="3">
        <v>11.525887061567101</v>
      </c>
      <c r="O74" s="3">
        <v>22.726225452979701</v>
      </c>
      <c r="P74" s="3">
        <v>14.821606352918799</v>
      </c>
      <c r="Q74" s="3">
        <v>15.2819020625261</v>
      </c>
      <c r="R74" s="3">
        <v>17.998753923546001</v>
      </c>
      <c r="S74" s="3">
        <v>7.6125946247499998</v>
      </c>
      <c r="T74" s="3">
        <v>12.672879986464</v>
      </c>
      <c r="U74" s="3">
        <v>15.5212663413987</v>
      </c>
      <c r="V74" s="3">
        <v>21.243607981697199</v>
      </c>
    </row>
    <row r="75" spans="1:22" x14ac:dyDescent="0.35">
      <c r="A75" s="2">
        <v>44138</v>
      </c>
      <c r="B75" s="3">
        <v>15.9010486772065</v>
      </c>
      <c r="C75" s="3">
        <v>13.208969500008299</v>
      </c>
      <c r="D75" s="3">
        <v>15.7217535641357</v>
      </c>
      <c r="E75" s="3">
        <v>16.362010871353899</v>
      </c>
      <c r="F75" s="3">
        <v>12.353390840858101</v>
      </c>
      <c r="G75" s="3">
        <v>17.6645610611656</v>
      </c>
      <c r="H75" s="3">
        <v>15.8379967738034</v>
      </c>
      <c r="I75" s="3">
        <v>14.725611731890201</v>
      </c>
      <c r="J75" s="3">
        <v>14.1097306591086</v>
      </c>
      <c r="K75" s="3">
        <v>11.7556101308083</v>
      </c>
      <c r="L75" s="3">
        <v>14.238838088802799</v>
      </c>
      <c r="M75" s="3">
        <v>9.9997754695252699</v>
      </c>
      <c r="N75" s="3">
        <v>9.3451522619512808</v>
      </c>
      <c r="O75" s="3">
        <v>21.855752895175499</v>
      </c>
      <c r="P75" s="3">
        <v>15.251086057417799</v>
      </c>
      <c r="Q75" s="3">
        <v>14.6724144769003</v>
      </c>
      <c r="R75" s="3">
        <v>16.665894069943299</v>
      </c>
      <c r="S75" s="3">
        <v>7.5468424375116898</v>
      </c>
      <c r="T75" s="3">
        <v>14.6308001325944</v>
      </c>
      <c r="U75" s="3">
        <v>15.041568869892499</v>
      </c>
      <c r="V75" s="3">
        <v>20.0227135604793</v>
      </c>
    </row>
    <row r="76" spans="1:22" x14ac:dyDescent="0.35">
      <c r="A76" s="2">
        <v>44168</v>
      </c>
      <c r="B76" s="3">
        <v>16.643006164895802</v>
      </c>
      <c r="C76" s="3">
        <v>14.887549764456599</v>
      </c>
      <c r="D76" s="3">
        <v>17.914391381103901</v>
      </c>
      <c r="E76" s="3">
        <v>17.351105805598898</v>
      </c>
      <c r="F76" s="3">
        <v>13.662853716855</v>
      </c>
      <c r="G76" s="3">
        <v>17.268624360669499</v>
      </c>
      <c r="H76" s="3">
        <v>16.115027143950201</v>
      </c>
      <c r="I76" s="3">
        <v>15.4482629580798</v>
      </c>
      <c r="J76" s="3">
        <v>15.6544641019685</v>
      </c>
      <c r="K76" s="3">
        <v>13.225913625409699</v>
      </c>
      <c r="L76" s="3">
        <v>13.9505752297898</v>
      </c>
      <c r="M76" s="3">
        <v>9.8682686681920195</v>
      </c>
      <c r="N76" s="3">
        <v>12.3935018958065</v>
      </c>
      <c r="O76" s="3">
        <v>23.6453018152244</v>
      </c>
      <c r="P76" s="3">
        <v>15.567914649314901</v>
      </c>
      <c r="Q76" s="3">
        <v>15.4869908904786</v>
      </c>
      <c r="R76" s="3">
        <v>19.314399421673698</v>
      </c>
      <c r="S76" s="3">
        <v>7.66276538000856</v>
      </c>
      <c r="T76" s="3">
        <v>16.3483655926652</v>
      </c>
      <c r="U76" s="3">
        <v>15.5572242136518</v>
      </c>
      <c r="V76" s="3">
        <v>20.0447669788499</v>
      </c>
    </row>
    <row r="77" spans="1:22" x14ac:dyDescent="0.35">
      <c r="A77" s="2">
        <v>44196</v>
      </c>
      <c r="B77" s="3">
        <v>17.209647035358898</v>
      </c>
      <c r="C77" s="3">
        <v>14.096148034397601</v>
      </c>
      <c r="D77" s="3">
        <v>17.294014801488199</v>
      </c>
      <c r="E77" s="3">
        <v>16.500301601961699</v>
      </c>
      <c r="F77" s="3">
        <v>13.174715017404001</v>
      </c>
      <c r="G77" s="3">
        <v>14.381626763283601</v>
      </c>
      <c r="H77" s="3">
        <v>14.8379276104593</v>
      </c>
      <c r="I77" s="3">
        <v>16.0057988381466</v>
      </c>
      <c r="J77" s="3">
        <v>14.7277748863794</v>
      </c>
      <c r="K77" s="3">
        <v>13.4395984987927</v>
      </c>
      <c r="L77" s="3">
        <v>12.7540542704531</v>
      </c>
      <c r="M77" s="3">
        <v>9.82492495032783</v>
      </c>
      <c r="N77" s="3">
        <v>12.1855688370142</v>
      </c>
      <c r="O77" s="3">
        <v>24.189839393155399</v>
      </c>
      <c r="P77" s="3">
        <v>15.724492484485999</v>
      </c>
      <c r="Q77" s="3">
        <v>14.0891137935303</v>
      </c>
      <c r="R77" s="3">
        <v>19.364375429195501</v>
      </c>
      <c r="S77" s="3">
        <v>7.8061017225326399</v>
      </c>
      <c r="T77" s="3">
        <v>14.6567103704802</v>
      </c>
      <c r="U77" s="3">
        <v>16.8598823207031</v>
      </c>
      <c r="V77" s="3">
        <v>19.177677024663598</v>
      </c>
    </row>
    <row r="78" spans="1:22" x14ac:dyDescent="0.35">
      <c r="A78" s="2">
        <v>44230</v>
      </c>
      <c r="B78" s="3">
        <v>18.067283577333999</v>
      </c>
      <c r="C78" s="3">
        <v>14.0963076067102</v>
      </c>
      <c r="D78" s="3">
        <v>17.1583215588802</v>
      </c>
      <c r="E78" s="3">
        <v>15.9182677788641</v>
      </c>
      <c r="F78" s="3">
        <v>11.082606874603499</v>
      </c>
      <c r="G78" s="3">
        <v>14.5138572125141</v>
      </c>
      <c r="H78" s="3">
        <v>14.1881950630495</v>
      </c>
      <c r="I78" s="3">
        <v>16.415055269814498</v>
      </c>
      <c r="J78" s="3">
        <v>14.1058412147878</v>
      </c>
      <c r="K78" s="3">
        <v>14.222262102198</v>
      </c>
      <c r="L78" s="3">
        <v>11.3422163649929</v>
      </c>
      <c r="M78" s="3">
        <v>9.9754843291062194</v>
      </c>
      <c r="N78" s="3">
        <v>11.2304801793961</v>
      </c>
      <c r="O78" s="3">
        <v>23.8342906682905</v>
      </c>
      <c r="P78" s="3">
        <v>18.0872461254875</v>
      </c>
      <c r="Q78" s="3">
        <v>13.849159515751399</v>
      </c>
      <c r="R78" s="3">
        <v>19.095395502000301</v>
      </c>
      <c r="S78" s="3">
        <v>7.60307884819394</v>
      </c>
      <c r="T78" s="3">
        <v>15.6124781642876</v>
      </c>
      <c r="U78" s="3">
        <v>17.0234876698979</v>
      </c>
      <c r="V78" s="3">
        <v>18.1091626099123</v>
      </c>
    </row>
    <row r="79" spans="1:22" x14ac:dyDescent="0.35">
      <c r="A79" s="2">
        <v>44258</v>
      </c>
      <c r="B79" s="3">
        <v>17.580722085330301</v>
      </c>
      <c r="C79" s="3">
        <v>14.969762302783501</v>
      </c>
      <c r="D79" s="3">
        <v>17.241926230892901</v>
      </c>
      <c r="E79" s="3">
        <v>15.971084904304901</v>
      </c>
      <c r="F79" s="3">
        <v>11.509952429573</v>
      </c>
      <c r="G79" s="3">
        <v>15.6750540170982</v>
      </c>
      <c r="H79" s="3">
        <v>14.2293634839034</v>
      </c>
      <c r="I79" s="3">
        <v>15.663200383272301</v>
      </c>
      <c r="J79" s="3">
        <v>14.3889893875866</v>
      </c>
      <c r="K79" s="3">
        <v>13.6125427211106</v>
      </c>
      <c r="L79" s="3">
        <v>9.8818948824720998</v>
      </c>
      <c r="M79" s="3">
        <v>10.3542162184223</v>
      </c>
      <c r="N79" s="3">
        <v>12.1843417787424</v>
      </c>
      <c r="O79" s="3">
        <v>24.052577880330102</v>
      </c>
      <c r="P79" s="3">
        <v>17.541643858853099</v>
      </c>
      <c r="Q79" s="3">
        <v>13.1660487383408</v>
      </c>
      <c r="R79" s="3">
        <v>19.531691923605599</v>
      </c>
      <c r="S79" s="3">
        <v>7.1637470218613704</v>
      </c>
      <c r="T79" s="3">
        <v>14.944532215333901</v>
      </c>
      <c r="U79" s="3">
        <v>16.759992110707</v>
      </c>
      <c r="V79" s="3">
        <v>18.790953236527201</v>
      </c>
    </row>
    <row r="80" spans="1:22" x14ac:dyDescent="0.35">
      <c r="A80" s="2">
        <v>44287</v>
      </c>
      <c r="B80" s="3">
        <v>16.266043773298499</v>
      </c>
      <c r="C80" s="3">
        <v>14.227658838571701</v>
      </c>
      <c r="D80" s="3">
        <v>15.6499380731219</v>
      </c>
      <c r="E80" s="3">
        <v>14.7878198082221</v>
      </c>
      <c r="F80" s="3">
        <v>11.930280192996801</v>
      </c>
      <c r="G80" s="3">
        <v>13.417957534316701</v>
      </c>
      <c r="H80" s="3">
        <v>14.0601672842698</v>
      </c>
      <c r="I80" s="3">
        <v>15.4461668153416</v>
      </c>
      <c r="J80" s="3">
        <v>14.555107978605101</v>
      </c>
      <c r="K80" s="3">
        <v>13.1074775218953</v>
      </c>
      <c r="L80" s="3">
        <v>9.2748134339861608</v>
      </c>
      <c r="M80" s="3">
        <v>10.1508388508471</v>
      </c>
      <c r="N80" s="3">
        <v>12.1514454535887</v>
      </c>
      <c r="O80" s="3">
        <v>23.044516912898501</v>
      </c>
      <c r="P80" s="3">
        <v>16.3819517274591</v>
      </c>
      <c r="Q80" s="3">
        <v>13.7854614579384</v>
      </c>
      <c r="R80" s="3">
        <v>19.5529455387511</v>
      </c>
      <c r="S80" s="3">
        <v>6.5491931128112899</v>
      </c>
      <c r="T80" s="3">
        <v>14.265366889081299</v>
      </c>
      <c r="U80" s="3">
        <v>16.769102996279599</v>
      </c>
      <c r="V80" s="3">
        <v>19.2712575368828</v>
      </c>
    </row>
    <row r="81" spans="1:22" x14ac:dyDescent="0.35">
      <c r="A81" s="2">
        <v>44319</v>
      </c>
      <c r="B81" s="3">
        <v>16.1780089402592</v>
      </c>
      <c r="C81" s="3">
        <v>12.976835227194201</v>
      </c>
      <c r="D81" s="3">
        <v>15.780778751999399</v>
      </c>
      <c r="E81" s="3">
        <v>14.624825354692501</v>
      </c>
      <c r="F81" s="3">
        <v>12.3794938522857</v>
      </c>
      <c r="G81" s="3">
        <v>10.890698300644599</v>
      </c>
      <c r="H81" s="3">
        <v>14.1012428253936</v>
      </c>
      <c r="I81" s="3">
        <v>14.6158533542469</v>
      </c>
      <c r="J81" s="3">
        <v>14.576978115455001</v>
      </c>
      <c r="K81" s="3">
        <v>11.2305975404176</v>
      </c>
      <c r="L81" s="3">
        <v>8.8123902520303599</v>
      </c>
      <c r="M81" s="3">
        <v>9.4493053998679102</v>
      </c>
      <c r="N81" s="3">
        <v>12.898192230354701</v>
      </c>
      <c r="O81" s="3">
        <v>22.380628160616698</v>
      </c>
      <c r="P81" s="3">
        <v>15.724024440975301</v>
      </c>
      <c r="Q81" s="3">
        <v>14.017768003649101</v>
      </c>
      <c r="R81" s="3">
        <v>18.701732197950498</v>
      </c>
      <c r="S81" s="3">
        <v>6.2434406696408402</v>
      </c>
      <c r="T81" s="3">
        <v>14.0543691160329</v>
      </c>
      <c r="U81" s="3">
        <v>16.378800581083301</v>
      </c>
      <c r="V81" s="3">
        <v>19.3109705092848</v>
      </c>
    </row>
    <row r="82" spans="1:22" x14ac:dyDescent="0.35">
      <c r="A82" s="2">
        <v>44350</v>
      </c>
      <c r="B82" s="3">
        <v>16.722412965201901</v>
      </c>
      <c r="C82" s="3">
        <v>11.254624265364599</v>
      </c>
      <c r="D82" s="3">
        <v>16.406628841440501</v>
      </c>
      <c r="E82" s="3">
        <v>16.3618205534335</v>
      </c>
      <c r="F82" s="3">
        <v>13.129691680083299</v>
      </c>
      <c r="G82" s="3">
        <v>10.1143283429922</v>
      </c>
      <c r="H82" s="3">
        <v>13.953048551224599</v>
      </c>
      <c r="I82" s="3">
        <v>13.957013405739501</v>
      </c>
      <c r="J82" s="3">
        <v>14.968187037942799</v>
      </c>
      <c r="K82" s="3">
        <v>11.329396538804801</v>
      </c>
      <c r="L82" s="3">
        <v>9.5323120695705299</v>
      </c>
      <c r="M82" s="3">
        <v>9.9793776917954204</v>
      </c>
      <c r="N82" s="3">
        <v>12.589609001989</v>
      </c>
      <c r="O82" s="3">
        <v>23.302822636775002</v>
      </c>
      <c r="P82" s="3">
        <v>16.072180868280402</v>
      </c>
      <c r="Q82" s="3">
        <v>13.7069158279796</v>
      </c>
      <c r="R82" s="3">
        <v>18.053178125024999</v>
      </c>
      <c r="S82" s="3">
        <v>6.0440349992490496</v>
      </c>
      <c r="T82" s="3">
        <v>15.0854689027523</v>
      </c>
      <c r="U82" s="3">
        <v>17.8127478148471</v>
      </c>
      <c r="V82" s="3">
        <v>19.353112245443999</v>
      </c>
    </row>
    <row r="83" spans="1:22" x14ac:dyDescent="0.35">
      <c r="A83" s="2">
        <v>44379</v>
      </c>
      <c r="B83" s="3">
        <v>16.2799047631508</v>
      </c>
      <c r="C83" s="3">
        <v>11.2180512623548</v>
      </c>
      <c r="D83" s="3">
        <v>14.939130141050899</v>
      </c>
      <c r="E83" s="3">
        <v>16.4447168822382</v>
      </c>
      <c r="F83" s="3">
        <v>12.5128959199169</v>
      </c>
      <c r="G83" s="3">
        <v>8.9003514941233206</v>
      </c>
      <c r="H83" s="3">
        <v>13.5432607666559</v>
      </c>
      <c r="I83" s="3">
        <v>13.888342108244199</v>
      </c>
      <c r="J83" s="3">
        <v>14.6407515017977</v>
      </c>
      <c r="K83" s="3">
        <v>11.226727342703599</v>
      </c>
      <c r="L83" s="3">
        <v>9.1558407628931207</v>
      </c>
      <c r="M83" s="3">
        <v>9.4007221797387697</v>
      </c>
      <c r="N83" s="3">
        <v>11.9649355337912</v>
      </c>
      <c r="O83" s="3">
        <v>23.100625114731699</v>
      </c>
      <c r="P83" s="3">
        <v>15.774656647536901</v>
      </c>
      <c r="Q83" s="3">
        <v>13.5048735938246</v>
      </c>
      <c r="R83" s="3">
        <v>17.248092130515701</v>
      </c>
      <c r="S83" s="3">
        <v>5.6731438628595798</v>
      </c>
      <c r="T83" s="3">
        <v>14.5894081749215</v>
      </c>
      <c r="U83" s="3">
        <v>17.994800895797301</v>
      </c>
      <c r="V83" s="3">
        <v>19.578637320162301</v>
      </c>
    </row>
    <row r="84" spans="1:22" x14ac:dyDescent="0.35">
      <c r="A84" s="2">
        <v>44411</v>
      </c>
      <c r="B84" s="3">
        <v>15.426033784772301</v>
      </c>
      <c r="C84" s="3">
        <v>10.2236246872233</v>
      </c>
      <c r="D84" s="3">
        <v>14.738899791788601</v>
      </c>
      <c r="E84" s="3">
        <v>15.1657886981048</v>
      </c>
      <c r="F84" s="3">
        <v>11.937845576829501</v>
      </c>
      <c r="G84" s="3">
        <v>8.6984216812282806</v>
      </c>
      <c r="H84" s="3">
        <v>13.359296217907699</v>
      </c>
      <c r="I84" s="3">
        <v>13.442165775169901</v>
      </c>
      <c r="J84" s="3">
        <v>14.488782299964299</v>
      </c>
      <c r="K84" s="3">
        <v>10.658942588553501</v>
      </c>
      <c r="L84" s="3">
        <v>8.3942183793355305</v>
      </c>
      <c r="M84" s="3">
        <v>9.4926281530998793</v>
      </c>
      <c r="N84" s="3">
        <v>11.274464661089601</v>
      </c>
      <c r="O84" s="3">
        <v>23.6215508349568</v>
      </c>
      <c r="P84" s="3">
        <v>13.9508506939034</v>
      </c>
      <c r="Q84" s="3">
        <v>13.066446860786501</v>
      </c>
      <c r="R84" s="3">
        <v>16.750161905957299</v>
      </c>
      <c r="S84" s="3">
        <v>5.57902167496289</v>
      </c>
      <c r="T84" s="3">
        <v>14.550611281655099</v>
      </c>
      <c r="U84" s="3">
        <v>16.8275185290046</v>
      </c>
      <c r="V84" s="3">
        <v>19.0980828816013</v>
      </c>
    </row>
    <row r="85" spans="1:22" x14ac:dyDescent="0.35">
      <c r="A85" s="2">
        <v>44442</v>
      </c>
      <c r="B85" s="3">
        <v>15.3282757123387</v>
      </c>
      <c r="C85" s="3">
        <v>10.249241433637399</v>
      </c>
      <c r="D85" s="3">
        <v>15.096912555810199</v>
      </c>
      <c r="E85" s="3">
        <v>15.920714278130999</v>
      </c>
      <c r="F85" s="3">
        <v>11.994772567977501</v>
      </c>
      <c r="G85" s="3">
        <v>9.1081050828312407</v>
      </c>
      <c r="H85" s="3">
        <v>14.1162110501248</v>
      </c>
      <c r="I85" s="3">
        <v>13.299140355568101</v>
      </c>
      <c r="J85" s="3">
        <v>14.2118709143</v>
      </c>
      <c r="K85" s="3">
        <v>10.4941818471777</v>
      </c>
      <c r="L85" s="3">
        <v>7.9805060666275498</v>
      </c>
      <c r="M85" s="3">
        <v>9.1895834256778706</v>
      </c>
      <c r="N85" s="3">
        <v>11.1110996823916</v>
      </c>
      <c r="O85" s="3">
        <v>24.6910353398045</v>
      </c>
      <c r="P85" s="3">
        <v>14.060124441418001</v>
      </c>
      <c r="Q85" s="3">
        <v>13.414748333459</v>
      </c>
      <c r="R85" s="3">
        <v>18.037587031524701</v>
      </c>
      <c r="S85" s="3">
        <v>5.4482237394438098</v>
      </c>
      <c r="T85" s="3">
        <v>14.5699511877764</v>
      </c>
      <c r="U85" s="3">
        <v>16.334712078031998</v>
      </c>
      <c r="V85" s="3">
        <v>19.046244626339501</v>
      </c>
    </row>
    <row r="86" spans="1:22" x14ac:dyDescent="0.35">
      <c r="A86" s="2">
        <v>44470</v>
      </c>
      <c r="B86" s="3">
        <v>15.243425064922301</v>
      </c>
      <c r="C86" s="3">
        <v>9.87769994256068</v>
      </c>
      <c r="D86" s="3">
        <v>14.767607229003801</v>
      </c>
      <c r="E86" s="3">
        <v>15.7113834813496</v>
      </c>
      <c r="F86" s="3">
        <v>11.656809786516799</v>
      </c>
      <c r="G86" s="3">
        <v>9.2185687651506392</v>
      </c>
      <c r="H86" s="3">
        <v>14.0011887428258</v>
      </c>
      <c r="I86" s="3">
        <v>12.5697579285304</v>
      </c>
      <c r="J86" s="3">
        <v>13.651051771040001</v>
      </c>
      <c r="K86" s="3">
        <v>9.8920105724819098</v>
      </c>
      <c r="L86" s="3">
        <v>7.6628992514239096</v>
      </c>
      <c r="M86" s="3">
        <v>9.2659744116108893</v>
      </c>
      <c r="N86" s="3">
        <v>10.159405741126101</v>
      </c>
      <c r="O86" s="3">
        <v>24.3372683912967</v>
      </c>
      <c r="P86" s="3">
        <v>13.124587180075499</v>
      </c>
      <c r="Q86" s="3">
        <v>13.2888265339099</v>
      </c>
      <c r="R86" s="3">
        <v>17.174547203308101</v>
      </c>
      <c r="S86" s="3">
        <v>5.1287659254003799</v>
      </c>
      <c r="T86" s="3">
        <v>14.556010960728001</v>
      </c>
      <c r="U86" s="3">
        <v>15.804103163428801</v>
      </c>
      <c r="V86" s="3">
        <v>18.8161653836063</v>
      </c>
    </row>
    <row r="87" spans="1:22" x14ac:dyDescent="0.35">
      <c r="A87" s="2">
        <v>44503</v>
      </c>
      <c r="B87" s="3">
        <v>15.086530655058301</v>
      </c>
      <c r="C87" s="3">
        <v>9.5142813278412692</v>
      </c>
      <c r="D87" s="3">
        <v>15.0905844784149</v>
      </c>
      <c r="E87" s="3">
        <v>16.2008865606598</v>
      </c>
      <c r="F87" s="3">
        <v>11.7246027234184</v>
      </c>
      <c r="G87" s="3">
        <v>9.85925831637004</v>
      </c>
      <c r="H87" s="3">
        <v>14.320507978689101</v>
      </c>
      <c r="I87" s="3">
        <v>12.944383786628499</v>
      </c>
      <c r="J87" s="3">
        <v>13.6913647869244</v>
      </c>
      <c r="K87" s="3">
        <v>9.97365010240304</v>
      </c>
      <c r="L87" s="3">
        <v>7.5013798397203502</v>
      </c>
      <c r="M87" s="3">
        <v>9.6450183248417591</v>
      </c>
      <c r="N87" s="3">
        <v>11.227676860364401</v>
      </c>
      <c r="O87" s="3">
        <v>23.871771465459702</v>
      </c>
      <c r="P87" s="3">
        <v>13.1762443324755</v>
      </c>
      <c r="Q87" s="3">
        <v>13.640970420813</v>
      </c>
      <c r="R87" s="3">
        <v>17.1082836210681</v>
      </c>
      <c r="S87" s="3">
        <v>5.4011322813787999</v>
      </c>
      <c r="T87" s="3">
        <v>15.0846250516958</v>
      </c>
      <c r="U87" s="3">
        <v>16.011481520866099</v>
      </c>
      <c r="V87" s="3">
        <v>18.661217168994</v>
      </c>
    </row>
    <row r="88" spans="1:22" x14ac:dyDescent="0.35">
      <c r="A88" s="2">
        <v>44533</v>
      </c>
      <c r="B88" s="3">
        <v>15.5179310178839</v>
      </c>
      <c r="C88" s="3">
        <v>9.55212558273025</v>
      </c>
      <c r="D88" s="3">
        <v>14.727397693163701</v>
      </c>
      <c r="E88" s="3">
        <v>15.249212884060499</v>
      </c>
      <c r="F88" s="3">
        <v>10.2370740781904</v>
      </c>
      <c r="G88" s="3">
        <v>9.7198782466055196</v>
      </c>
      <c r="H88" s="3">
        <v>14.8196247261592</v>
      </c>
      <c r="I88" s="3">
        <v>13.3404277850839</v>
      </c>
      <c r="J88" s="3">
        <v>12.9756810774853</v>
      </c>
      <c r="K88" s="3">
        <v>10.158037410919899</v>
      </c>
      <c r="L88" s="3">
        <v>7.6986279025317597</v>
      </c>
      <c r="M88" s="3">
        <v>9.6529054505202492</v>
      </c>
      <c r="N88" s="3">
        <v>9.7346039195880305</v>
      </c>
      <c r="O88" s="3">
        <v>23.265267180801001</v>
      </c>
      <c r="P88" s="3">
        <v>12.5236229763242</v>
      </c>
      <c r="Q88" s="3">
        <v>13.0613314822613</v>
      </c>
      <c r="R88" s="3">
        <v>16.700228455672601</v>
      </c>
      <c r="S88" s="3">
        <v>6.12414564079653</v>
      </c>
      <c r="T88" s="3">
        <v>15.8256683243211</v>
      </c>
      <c r="U88" s="3">
        <v>16.360323586101899</v>
      </c>
      <c r="V88" s="3">
        <v>17.266958253036201</v>
      </c>
    </row>
    <row r="89" spans="1:22" x14ac:dyDescent="0.35">
      <c r="A89" s="2">
        <v>44564</v>
      </c>
      <c r="B89" s="3">
        <v>20.697876656120801</v>
      </c>
      <c r="C89" s="3">
        <v>9.3111049146117999</v>
      </c>
      <c r="D89" s="3">
        <v>14.6573983222818</v>
      </c>
      <c r="E89" s="3">
        <v>14.941649213515699</v>
      </c>
      <c r="F89" s="3">
        <v>10.796347892282199</v>
      </c>
      <c r="G89" s="3">
        <v>10.073545588807599</v>
      </c>
      <c r="H89" s="3">
        <v>15.744621918321601</v>
      </c>
      <c r="I89" s="3">
        <v>13.8059881088568</v>
      </c>
      <c r="J89" s="3">
        <v>13.744510443663399</v>
      </c>
      <c r="K89" s="3">
        <v>10.1772463653889</v>
      </c>
      <c r="L89" s="3">
        <v>7.7314608918484398</v>
      </c>
      <c r="M89" s="3">
        <v>9.7583153417995998</v>
      </c>
      <c r="N89" s="3">
        <v>9.6102699955991397</v>
      </c>
      <c r="O89" s="3">
        <v>23.122644420974598</v>
      </c>
      <c r="P89" s="3">
        <v>12.387481195946499</v>
      </c>
      <c r="Q89" s="3">
        <v>13.107832143460399</v>
      </c>
      <c r="R89" s="3">
        <v>17.294724477317999</v>
      </c>
      <c r="S89" s="3">
        <v>5.4451845875522604</v>
      </c>
      <c r="T89" s="3">
        <v>15.6282324069656</v>
      </c>
      <c r="U89" s="3">
        <v>16.419287749512598</v>
      </c>
      <c r="V89" s="3">
        <v>17.684799779598201</v>
      </c>
    </row>
    <row r="90" spans="1:22" x14ac:dyDescent="0.35">
      <c r="A90" s="2">
        <v>44595</v>
      </c>
      <c r="B90" s="3">
        <v>13.716224417911199</v>
      </c>
      <c r="C90" s="3">
        <v>9.6996174666199799</v>
      </c>
      <c r="D90" s="3">
        <v>14.810309850417299</v>
      </c>
      <c r="E90" s="3">
        <v>15.3483960177794</v>
      </c>
      <c r="F90" s="3">
        <v>10.2137074063247</v>
      </c>
      <c r="G90" s="3">
        <v>10.447760205611599</v>
      </c>
      <c r="H90" s="3">
        <v>15.171800105895301</v>
      </c>
      <c r="I90" s="3">
        <v>12.5967744300156</v>
      </c>
      <c r="J90" s="3">
        <v>13.162719590719901</v>
      </c>
      <c r="K90" s="3">
        <v>9.1986301819160996</v>
      </c>
      <c r="L90" s="3">
        <v>8.0676173117009107</v>
      </c>
      <c r="M90" s="3">
        <v>9.75064939122821</v>
      </c>
      <c r="N90" s="3">
        <v>10.064963699274699</v>
      </c>
      <c r="O90" s="3">
        <v>22.717371541129999</v>
      </c>
      <c r="P90" s="3">
        <v>12.0060991859167</v>
      </c>
      <c r="Q90" s="3">
        <v>13.568975103602501</v>
      </c>
      <c r="R90" s="3">
        <v>17.139801761692901</v>
      </c>
      <c r="S90" s="3">
        <v>4.5054589402787002</v>
      </c>
      <c r="T90" s="3">
        <v>15.796132000965599</v>
      </c>
      <c r="U90" s="3">
        <v>15.0519840375482</v>
      </c>
      <c r="V90" s="3">
        <v>18.8052755171949</v>
      </c>
    </row>
    <row r="91" spans="1:22" x14ac:dyDescent="0.35">
      <c r="A91" s="2">
        <v>44623</v>
      </c>
      <c r="B91" s="3">
        <v>13.762982006241</v>
      </c>
      <c r="C91" s="3">
        <v>9.5173121919102694</v>
      </c>
      <c r="D91" s="3">
        <v>15.007467194251801</v>
      </c>
      <c r="E91" s="3">
        <v>15.101434272648</v>
      </c>
      <c r="F91" s="3">
        <v>9.3726187554871707</v>
      </c>
      <c r="G91" s="3">
        <v>11.436070527475</v>
      </c>
      <c r="H91" s="3">
        <v>15.5498818348611</v>
      </c>
      <c r="I91" s="3">
        <v>12.6926186114479</v>
      </c>
      <c r="J91" s="3">
        <v>13.462401473869599</v>
      </c>
      <c r="K91" s="3">
        <v>9.5310729359760806</v>
      </c>
      <c r="L91" s="3">
        <v>8.2764181841016402</v>
      </c>
      <c r="M91" s="3">
        <v>10.443810625270199</v>
      </c>
      <c r="N91" s="3">
        <v>9.3394478595746495</v>
      </c>
      <c r="O91" s="3">
        <v>21.1623508008486</v>
      </c>
      <c r="P91" s="3">
        <v>11.227973926615601</v>
      </c>
      <c r="Q91" s="3">
        <v>14.2252683402142</v>
      </c>
      <c r="R91" s="3">
        <v>17.321761296437302</v>
      </c>
      <c r="S91" s="3">
        <v>4.4490105363916301</v>
      </c>
      <c r="T91" s="3">
        <v>16.645019744748801</v>
      </c>
      <c r="U91" s="3">
        <v>15.047840197123699</v>
      </c>
      <c r="V91" s="3">
        <v>19.550887104530499</v>
      </c>
    </row>
    <row r="92" spans="1:22" x14ac:dyDescent="0.35">
      <c r="A92" s="2">
        <v>44652</v>
      </c>
      <c r="B92" s="3">
        <v>12.9844489718489</v>
      </c>
      <c r="C92" s="3">
        <v>9.6086340942680302</v>
      </c>
      <c r="D92" s="3">
        <v>14.936281808706999</v>
      </c>
      <c r="E92" s="3">
        <v>14.6887251026771</v>
      </c>
      <c r="F92" s="3">
        <v>9.5552004314362904</v>
      </c>
      <c r="G92" s="3">
        <v>11.5355879218874</v>
      </c>
      <c r="H92" s="3">
        <v>15.376815793424999</v>
      </c>
      <c r="I92" s="3">
        <v>12.267162429223401</v>
      </c>
      <c r="J92" s="3">
        <v>14.210168346679099</v>
      </c>
      <c r="K92" s="3">
        <v>9.372299147364</v>
      </c>
      <c r="L92" s="3">
        <v>7.9174083586684603</v>
      </c>
      <c r="M92" s="3">
        <v>10.011479933580301</v>
      </c>
      <c r="N92" s="3">
        <v>10.062276240290499</v>
      </c>
      <c r="O92" s="3">
        <v>22.3065318350415</v>
      </c>
      <c r="P92" s="3">
        <v>10.9020139488665</v>
      </c>
      <c r="Q92" s="3">
        <v>13.9833149899098</v>
      </c>
      <c r="R92" s="3">
        <v>17.347907715132902</v>
      </c>
      <c r="S92" s="3">
        <v>4.7921210107065999</v>
      </c>
      <c r="T92" s="3">
        <v>16.4586119041697</v>
      </c>
      <c r="U92" s="3">
        <v>14.5852837269813</v>
      </c>
      <c r="V92" s="3">
        <v>18.948908833951698</v>
      </c>
    </row>
    <row r="93" spans="1:22" x14ac:dyDescent="0.35">
      <c r="A93" s="2">
        <v>44684</v>
      </c>
      <c r="B93" s="3">
        <v>12.4667308702103</v>
      </c>
      <c r="C93" s="3">
        <v>8.7644723689434105</v>
      </c>
      <c r="D93" s="3">
        <v>14.7215743234056</v>
      </c>
      <c r="E93" s="3">
        <v>13.565963330476499</v>
      </c>
      <c r="F93" s="3">
        <v>7.5270939357501501</v>
      </c>
      <c r="G93" s="3">
        <v>8.9918501888003703</v>
      </c>
      <c r="H93" s="3">
        <v>15.0418381856084</v>
      </c>
      <c r="I93" s="3">
        <v>11.5543523813151</v>
      </c>
      <c r="J93" s="3">
        <v>12.5597399051148</v>
      </c>
      <c r="K93" s="3">
        <v>8.90949160627979</v>
      </c>
      <c r="L93" s="3">
        <v>6.4997599920343303</v>
      </c>
      <c r="M93" s="3">
        <v>9.1971627484546907</v>
      </c>
      <c r="N93" s="3">
        <v>9.6702593240859898</v>
      </c>
      <c r="O93" s="3">
        <v>21.5084516934857</v>
      </c>
      <c r="P93" s="3">
        <v>10.817442386027301</v>
      </c>
      <c r="Q93" s="3">
        <v>13.714757118181501</v>
      </c>
      <c r="R93" s="3">
        <v>16.390818676880301</v>
      </c>
      <c r="S93" s="3">
        <v>4.5848313693554399</v>
      </c>
      <c r="T93" s="3">
        <v>16.190608219020099</v>
      </c>
      <c r="U93" s="3">
        <v>13.3397303727556</v>
      </c>
      <c r="V93" s="3">
        <v>19.2782598097297</v>
      </c>
    </row>
    <row r="94" spans="1:22" x14ac:dyDescent="0.35">
      <c r="A94" s="2">
        <v>44715</v>
      </c>
      <c r="B94" s="3">
        <v>12.7330319981423</v>
      </c>
      <c r="C94" s="3">
        <v>7.2837448966520997</v>
      </c>
      <c r="D94" s="3">
        <v>13.690470272745801</v>
      </c>
      <c r="E94" s="3">
        <v>13.654983234661501</v>
      </c>
      <c r="F94" s="3">
        <v>6.8382946693209004</v>
      </c>
      <c r="G94" s="3">
        <v>8.3967790605168595</v>
      </c>
      <c r="H94" s="3">
        <v>14.3628512872233</v>
      </c>
      <c r="I94" s="3">
        <v>11.5626942502912</v>
      </c>
      <c r="J94" s="3">
        <v>12.277863676198301</v>
      </c>
      <c r="K94" s="3">
        <v>8.9354881854253208</v>
      </c>
      <c r="L94" s="3">
        <v>6.7055486141461698</v>
      </c>
      <c r="M94" s="3">
        <v>9.0000963517906296</v>
      </c>
      <c r="N94" s="3">
        <v>9.5538675814672693</v>
      </c>
      <c r="O94" s="3">
        <v>20.937699087018</v>
      </c>
      <c r="P94" s="3">
        <v>11.170185805825399</v>
      </c>
      <c r="Q94" s="3">
        <v>12.4769945811365</v>
      </c>
      <c r="R94" s="3">
        <v>16.193868964830699</v>
      </c>
      <c r="S94" s="3">
        <v>4.97510677711655</v>
      </c>
      <c r="T94" s="3">
        <v>14.511528332006201</v>
      </c>
      <c r="U94" s="3">
        <v>12.4818004241413</v>
      </c>
      <c r="V94" s="3">
        <v>16.947432902420399</v>
      </c>
    </row>
    <row r="95" spans="1:22" x14ac:dyDescent="0.35">
      <c r="A95" s="2">
        <v>44743</v>
      </c>
      <c r="B95" s="3">
        <v>13.8037809077553</v>
      </c>
      <c r="C95" s="3">
        <v>6.3132750126860602</v>
      </c>
      <c r="D95" s="3">
        <v>12.2880383370566</v>
      </c>
      <c r="E95" s="3">
        <v>12.496565937174999</v>
      </c>
      <c r="F95" s="3">
        <v>6.5871822669250504</v>
      </c>
      <c r="G95" s="3">
        <v>6.9795205924654597</v>
      </c>
      <c r="H95" s="3">
        <v>13.519100047780499</v>
      </c>
      <c r="I95" s="3">
        <v>10.108866268169299</v>
      </c>
      <c r="J95" s="3">
        <v>11.4447870012796</v>
      </c>
      <c r="K95" s="3">
        <v>8.0175542034118905</v>
      </c>
      <c r="L95" s="3">
        <v>5.8711295850826701</v>
      </c>
      <c r="M95" s="3">
        <v>8.4915532785186407</v>
      </c>
      <c r="N95" s="3">
        <v>7.8461034153443601</v>
      </c>
      <c r="O95" s="3">
        <v>19.895950434533201</v>
      </c>
      <c r="P95" s="3">
        <v>11.9999655110832</v>
      </c>
      <c r="Q95" s="3">
        <v>12.1979786138966</v>
      </c>
      <c r="R95" s="3">
        <v>15.2080767355713</v>
      </c>
      <c r="S95" s="3">
        <v>4.3146664380728001</v>
      </c>
      <c r="T95" s="3">
        <v>12.8570207016468</v>
      </c>
      <c r="U95" s="3">
        <v>10.803587621221499</v>
      </c>
      <c r="V95" s="3">
        <v>15.3603163080908</v>
      </c>
    </row>
    <row r="96" spans="1:22" x14ac:dyDescent="0.35">
      <c r="A96" s="2">
        <v>44776</v>
      </c>
      <c r="B96" s="3">
        <v>12.470901104357599</v>
      </c>
      <c r="C96" s="3">
        <v>6.4568786213673501</v>
      </c>
      <c r="D96" s="3">
        <v>12.72230786323</v>
      </c>
      <c r="E96" s="3">
        <v>12.9087306831043</v>
      </c>
      <c r="F96" s="3">
        <v>6.3690605819767203</v>
      </c>
      <c r="G96" s="3">
        <v>7.2544492293023097</v>
      </c>
      <c r="H96" s="3">
        <v>13.8235713363639</v>
      </c>
      <c r="I96" s="3">
        <v>10.572364136505501</v>
      </c>
      <c r="J96" s="3">
        <v>11.4224594580991</v>
      </c>
      <c r="K96" s="3">
        <v>8.7030865689628598</v>
      </c>
      <c r="L96" s="3">
        <v>6.2392968717906303</v>
      </c>
      <c r="M96" s="3">
        <v>8.7388086269423599</v>
      </c>
      <c r="N96" s="3">
        <v>8.2694206450983003</v>
      </c>
      <c r="O96" s="3">
        <v>22.1601809303009</v>
      </c>
      <c r="P96" s="3">
        <v>10.6746374256903</v>
      </c>
      <c r="Q96" s="3">
        <v>13.586853227452099</v>
      </c>
      <c r="R96" s="3">
        <v>15.234844458565799</v>
      </c>
      <c r="S96" s="3">
        <v>4.2122674805564904</v>
      </c>
      <c r="T96" s="3">
        <v>13.4641030696641</v>
      </c>
      <c r="U96" s="3">
        <v>11.3138792233526</v>
      </c>
      <c r="V96" s="3">
        <v>16.284831658137801</v>
      </c>
    </row>
    <row r="97" spans="1:22" x14ac:dyDescent="0.35">
      <c r="A97" s="2">
        <v>44806</v>
      </c>
      <c r="B97" s="3">
        <v>12.392453391250299</v>
      </c>
      <c r="C97" s="3">
        <v>6.90161527662009</v>
      </c>
      <c r="D97" s="3">
        <v>12.925741887972899</v>
      </c>
      <c r="E97" s="3">
        <v>13.041135086856601</v>
      </c>
      <c r="F97" s="3">
        <v>5.9876459989451902</v>
      </c>
      <c r="G97" s="3">
        <v>7.5613333491731503</v>
      </c>
      <c r="H97" s="3">
        <v>13.765486371996101</v>
      </c>
      <c r="I97" s="3">
        <v>10.772162967831701</v>
      </c>
      <c r="J97" s="3">
        <v>11.001505136805999</v>
      </c>
      <c r="K97" s="3">
        <v>8.5254134754992101</v>
      </c>
      <c r="L97" s="3">
        <v>6.3850853442001299</v>
      </c>
      <c r="M97" s="3">
        <v>8.4395986418919602</v>
      </c>
      <c r="N97" s="3">
        <v>7.1211222877999596</v>
      </c>
      <c r="O97" s="3">
        <v>22.426414592814702</v>
      </c>
      <c r="P97" s="3">
        <v>10.865593231783899</v>
      </c>
      <c r="Q97" s="3">
        <v>12.968090029521001</v>
      </c>
      <c r="R97" s="3">
        <v>15.3147731850613</v>
      </c>
      <c r="S97" s="3">
        <v>4.50569949079817</v>
      </c>
      <c r="T97" s="3">
        <v>13.0266208894349</v>
      </c>
      <c r="U97" s="3">
        <v>11.182191215497401</v>
      </c>
      <c r="V97" s="3">
        <v>15.825487636435801</v>
      </c>
    </row>
    <row r="98" spans="1:22" x14ac:dyDescent="0.35">
      <c r="A98" s="2">
        <v>44837</v>
      </c>
      <c r="B98" s="3">
        <v>11.608953055989399</v>
      </c>
      <c r="C98" s="3">
        <v>7.1885543464777397</v>
      </c>
      <c r="D98" s="3">
        <v>12.6802520748081</v>
      </c>
      <c r="E98" s="3">
        <v>11.2139875390664</v>
      </c>
      <c r="F98" s="3">
        <v>5.4985754140314196</v>
      </c>
      <c r="G98" s="3">
        <v>8.0949530880408407</v>
      </c>
      <c r="H98" s="3">
        <v>12.8038711862276</v>
      </c>
      <c r="I98" s="3">
        <v>10.0128596152803</v>
      </c>
      <c r="J98" s="3">
        <v>11.107100143832501</v>
      </c>
      <c r="K98" s="3">
        <v>8.1918647764224506</v>
      </c>
      <c r="L98" s="3">
        <v>6.9540454132078997</v>
      </c>
      <c r="M98" s="3">
        <v>7.8248485211670999</v>
      </c>
      <c r="N98" s="3">
        <v>6.6277306577104396</v>
      </c>
      <c r="O98" s="3">
        <v>21.184557638839902</v>
      </c>
      <c r="P98" s="3">
        <v>9.6214506613544106</v>
      </c>
      <c r="Q98" s="3">
        <v>12.532675309824</v>
      </c>
      <c r="R98" s="3">
        <v>14.745907745338499</v>
      </c>
      <c r="S98" s="3">
        <v>4.5438275959860697</v>
      </c>
      <c r="T98" s="3">
        <v>12.4628324987968</v>
      </c>
      <c r="U98" s="3">
        <v>10.553331955495899</v>
      </c>
      <c r="V98" s="3">
        <v>15.0896874240598</v>
      </c>
    </row>
    <row r="99" spans="1:22" x14ac:dyDescent="0.35">
      <c r="A99" s="2">
        <v>44868</v>
      </c>
      <c r="B99" s="3">
        <v>11.416678709318401</v>
      </c>
      <c r="C99" s="3">
        <v>7.4099246776053898</v>
      </c>
      <c r="D99" s="3">
        <v>12.6746778390663</v>
      </c>
      <c r="E99" s="3">
        <v>11.7888040441771</v>
      </c>
      <c r="F99" s="3">
        <v>6.7922885797278596</v>
      </c>
      <c r="G99" s="3">
        <v>8.8606618854036405</v>
      </c>
      <c r="H99" s="3">
        <v>12.8705209278287</v>
      </c>
      <c r="I99" s="3">
        <v>10.768986433439199</v>
      </c>
      <c r="J99" s="3">
        <v>12.2667241549116</v>
      </c>
      <c r="K99" s="3">
        <v>9.8279160798725993</v>
      </c>
      <c r="L99" s="3">
        <v>7.1181121296049303</v>
      </c>
      <c r="M99" s="3">
        <v>8.2646238890447297</v>
      </c>
      <c r="N99" s="3">
        <v>6.7222093875326197</v>
      </c>
      <c r="O99" s="3">
        <v>22.3388397489021</v>
      </c>
      <c r="P99" s="3">
        <v>8.8023872608664195</v>
      </c>
      <c r="Q99" s="3">
        <v>12.5469211129775</v>
      </c>
      <c r="R99" s="3">
        <v>15.4146916624578</v>
      </c>
      <c r="S99" s="3">
        <v>4.9740834197534998</v>
      </c>
      <c r="T99" s="3">
        <v>12.320200389055501</v>
      </c>
      <c r="U99" s="3">
        <v>10.0708251954247</v>
      </c>
      <c r="V99" s="3">
        <v>15.044365494343801</v>
      </c>
    </row>
    <row r="100" spans="1:22" x14ac:dyDescent="0.35">
      <c r="A100" s="2">
        <v>44897</v>
      </c>
      <c r="B100" s="3">
        <v>12.0231619789355</v>
      </c>
      <c r="C100" s="3">
        <v>7.2934056855561202</v>
      </c>
      <c r="D100" s="3">
        <v>12.783248311577401</v>
      </c>
      <c r="E100" s="3">
        <v>12.4191156706736</v>
      </c>
      <c r="F100" s="3">
        <v>7.3957845302945397</v>
      </c>
      <c r="G100" s="3">
        <v>9.6812198019874707</v>
      </c>
      <c r="H100" s="3">
        <v>13.5147925505962</v>
      </c>
      <c r="I100" s="3">
        <v>13.012161664378199</v>
      </c>
      <c r="J100" s="3">
        <v>12.5055818248177</v>
      </c>
      <c r="K100" s="3">
        <v>10.807866392706201</v>
      </c>
      <c r="L100" s="3">
        <v>6.8585558427922502</v>
      </c>
      <c r="M100" s="3">
        <v>9.00683512751427</v>
      </c>
      <c r="N100" s="3">
        <v>6.80934592185484</v>
      </c>
      <c r="O100" s="3">
        <v>23.090944551282998</v>
      </c>
      <c r="P100" s="3">
        <v>10.5368949608895</v>
      </c>
      <c r="Q100" s="3">
        <v>12.5568375148202</v>
      </c>
      <c r="R100" s="3">
        <v>15.7640012564055</v>
      </c>
      <c r="S100" s="3">
        <v>5.4316378840529103</v>
      </c>
      <c r="T100" s="3">
        <v>12.434171417202201</v>
      </c>
      <c r="U100" s="3">
        <v>12.236138430241599</v>
      </c>
      <c r="V100" s="3">
        <v>14.5982209753316</v>
      </c>
    </row>
    <row r="101" spans="1:22" x14ac:dyDescent="0.35">
      <c r="A101" s="2">
        <v>44929</v>
      </c>
      <c r="B101" s="3">
        <v>11.7962424348543</v>
      </c>
      <c r="C101" s="3">
        <v>7.1783370135554296</v>
      </c>
      <c r="D101" s="3">
        <v>12.2273227855146</v>
      </c>
      <c r="E101" s="3">
        <v>12.5493194483092</v>
      </c>
      <c r="F101" s="3">
        <v>7.8426845285546003</v>
      </c>
      <c r="G101" s="3">
        <v>9.4776661604210606</v>
      </c>
      <c r="H101" s="3">
        <v>13.3765993658675</v>
      </c>
      <c r="I101" s="3">
        <v>12.6376958084359</v>
      </c>
      <c r="J101" s="3">
        <v>11.8835618966864</v>
      </c>
      <c r="K101" s="3">
        <v>10.2879314096364</v>
      </c>
      <c r="L101" s="3">
        <v>6.6681274682603604</v>
      </c>
      <c r="M101" s="3">
        <v>8.9994127807692994</v>
      </c>
      <c r="N101" s="3">
        <v>6.8210055937254399</v>
      </c>
      <c r="O101" s="3">
        <v>22.088161954404899</v>
      </c>
      <c r="P101" s="3">
        <v>10.905787598971701</v>
      </c>
      <c r="Q101" s="3">
        <v>11.2487607605009</v>
      </c>
      <c r="R101" s="3">
        <v>16.061774174539</v>
      </c>
      <c r="S101" s="3">
        <v>6.1969951236668299</v>
      </c>
      <c r="T101" s="3">
        <v>12.0773330935621</v>
      </c>
      <c r="U101" s="3">
        <v>10.979036823562099</v>
      </c>
      <c r="V101" s="3">
        <v>14.6289370815892</v>
      </c>
    </row>
    <row r="102" spans="1:22" x14ac:dyDescent="0.35">
      <c r="A102" s="2">
        <v>44960</v>
      </c>
      <c r="B102" s="3">
        <v>12.5330718202301</v>
      </c>
      <c r="C102" s="3">
        <v>7.8556084892141502</v>
      </c>
      <c r="D102" s="3">
        <v>12.307502431589</v>
      </c>
      <c r="E102" s="3">
        <v>13.154926215134401</v>
      </c>
      <c r="F102" s="3">
        <v>7.92077133203132</v>
      </c>
      <c r="G102" s="3">
        <v>10.1429317988471</v>
      </c>
      <c r="H102" s="3">
        <v>13.5194729576169</v>
      </c>
      <c r="I102" s="3">
        <v>14.422675986547199</v>
      </c>
      <c r="J102" s="3">
        <v>12.896624396344199</v>
      </c>
      <c r="K102" s="3">
        <v>12.709710303974701</v>
      </c>
      <c r="L102" s="3">
        <v>6.99251693424723</v>
      </c>
      <c r="M102" s="3">
        <v>9.4442412806809806</v>
      </c>
      <c r="N102" s="3">
        <v>7.4812947606250697</v>
      </c>
      <c r="O102" s="3">
        <v>20.9645543774914</v>
      </c>
      <c r="P102" s="3">
        <v>11.660009119458101</v>
      </c>
      <c r="Q102" s="3">
        <v>11.3162756313515</v>
      </c>
      <c r="R102" s="3">
        <v>16.099592108530398</v>
      </c>
      <c r="S102" s="3">
        <v>4.99670882093932</v>
      </c>
      <c r="T102" s="3">
        <v>12.107363510445801</v>
      </c>
      <c r="U102" s="3">
        <v>11.3387829765626</v>
      </c>
      <c r="V102" s="3">
        <v>14.770938681670099</v>
      </c>
    </row>
    <row r="103" spans="1:22" x14ac:dyDescent="0.35">
      <c r="A103" s="2">
        <v>44988</v>
      </c>
      <c r="B103" s="3">
        <v>12.395377684927199</v>
      </c>
      <c r="C103" s="3">
        <v>7.9295750225372501</v>
      </c>
      <c r="D103" s="3">
        <v>11.8432514667088</v>
      </c>
      <c r="E103" s="3">
        <v>11.989494533978</v>
      </c>
      <c r="F103" s="3">
        <v>7.4079077679919196</v>
      </c>
      <c r="G103" s="3">
        <v>9.7225278018138699</v>
      </c>
      <c r="H103" s="3">
        <v>13.245999852094</v>
      </c>
      <c r="I103" s="3">
        <v>14.5100105443498</v>
      </c>
      <c r="J103" s="3">
        <v>12.949630512897601</v>
      </c>
      <c r="K103" s="3">
        <v>12.908579592688699</v>
      </c>
      <c r="L103" s="3">
        <v>6.75061945487841</v>
      </c>
      <c r="M103" s="3">
        <v>8.96274187278126</v>
      </c>
      <c r="N103" s="3">
        <v>7.8632946509680304</v>
      </c>
      <c r="O103" s="3">
        <v>20.376122945493801</v>
      </c>
      <c r="P103" s="3">
        <v>11.1962053706081</v>
      </c>
      <c r="Q103" s="3">
        <v>11.1303906853662</v>
      </c>
      <c r="R103" s="3">
        <v>15.7732845720695</v>
      </c>
      <c r="S103" s="3">
        <v>5.0065478718036696</v>
      </c>
      <c r="T103" s="3">
        <v>11.3225457556929</v>
      </c>
      <c r="U103" s="3">
        <v>11.9206850000177</v>
      </c>
      <c r="V103" s="3">
        <v>14.5154320828671</v>
      </c>
    </row>
    <row r="104" spans="1:22" x14ac:dyDescent="0.35">
      <c r="A104" s="2">
        <v>45019</v>
      </c>
      <c r="B104" s="3">
        <v>12.3888058659984</v>
      </c>
      <c r="C104" s="3">
        <v>7.4207867980836903</v>
      </c>
      <c r="D104" s="3">
        <v>11.9566733716106</v>
      </c>
      <c r="E104" s="3">
        <v>11.7846823352124</v>
      </c>
      <c r="F104" s="3">
        <v>6.8474346794901502</v>
      </c>
      <c r="G104" s="3">
        <v>9.8739011484015595</v>
      </c>
      <c r="H104" s="3">
        <v>13.1338770280476</v>
      </c>
      <c r="I104" s="3">
        <v>15.067280303728101</v>
      </c>
      <c r="J104" s="3">
        <v>12.618112696479299</v>
      </c>
      <c r="K104" s="3">
        <v>13.4681048368227</v>
      </c>
      <c r="L104" s="3">
        <v>6.5405476102785496</v>
      </c>
      <c r="M104" s="3">
        <v>9.0489840920899507</v>
      </c>
      <c r="N104" s="3">
        <v>7.2174550135387099</v>
      </c>
      <c r="O104" s="3">
        <v>19.9816568582564</v>
      </c>
      <c r="P104" s="3">
        <v>11.099491616719</v>
      </c>
      <c r="Q104" s="3">
        <v>11.0552805671984</v>
      </c>
      <c r="R104" s="3">
        <v>15.7471636065602</v>
      </c>
      <c r="S104" s="3">
        <v>4.6525585342527203</v>
      </c>
      <c r="T104" s="3">
        <v>10.925463817923101</v>
      </c>
      <c r="U104" s="3">
        <v>13.9754853027601</v>
      </c>
      <c r="V104" s="3">
        <v>15.591719615921001</v>
      </c>
    </row>
    <row r="105" spans="1:22" x14ac:dyDescent="0.35">
      <c r="A105" s="2">
        <v>45049</v>
      </c>
      <c r="B105" s="3">
        <v>12.287175528860001</v>
      </c>
      <c r="C105" s="3">
        <v>7.7112346140140904</v>
      </c>
      <c r="D105" s="3">
        <v>12.098389454730899</v>
      </c>
      <c r="E105" s="3">
        <v>11.5907981706833</v>
      </c>
      <c r="F105" s="3">
        <v>7.1429093434245496</v>
      </c>
      <c r="G105" s="3">
        <v>9.5311381847476806</v>
      </c>
      <c r="H105" s="3">
        <v>13.091699185782399</v>
      </c>
      <c r="I105" s="3">
        <v>15.098978010427</v>
      </c>
      <c r="J105" s="3">
        <v>12.423359253703399</v>
      </c>
      <c r="K105" s="3">
        <v>13.248608632553101</v>
      </c>
      <c r="L105" s="3">
        <v>6.5977994504235999</v>
      </c>
      <c r="M105" s="3">
        <v>9.0808528602450895</v>
      </c>
      <c r="N105" s="3">
        <v>6.9642362157120301</v>
      </c>
      <c r="O105" s="3">
        <v>20.6945759147725</v>
      </c>
      <c r="P105" s="3">
        <v>10.392373594790699</v>
      </c>
      <c r="Q105" s="3">
        <v>11.1086708685028</v>
      </c>
      <c r="R105" s="3">
        <v>15.265428227087099</v>
      </c>
      <c r="S105" s="3">
        <v>4.0898874772865303</v>
      </c>
      <c r="T105" s="3">
        <v>11.342771361559301</v>
      </c>
      <c r="U105" s="3">
        <v>13.703934127442</v>
      </c>
      <c r="V105" s="3">
        <v>16.156169023025001</v>
      </c>
    </row>
    <row r="106" spans="1:22" x14ac:dyDescent="0.35">
      <c r="A106" s="2">
        <v>45079</v>
      </c>
      <c r="B106" s="3">
        <v>11.951006109830301</v>
      </c>
      <c r="C106" s="3">
        <v>8.21226026151054</v>
      </c>
      <c r="D106" s="3">
        <v>13.3283592804771</v>
      </c>
      <c r="E106" s="3">
        <v>10.2776667608134</v>
      </c>
      <c r="F106" s="3">
        <v>7.6465600021040698</v>
      </c>
      <c r="G106" s="3">
        <v>9.6012828012359304</v>
      </c>
      <c r="H106" s="3">
        <v>13.2140695301796</v>
      </c>
      <c r="I106" s="3">
        <v>16.274862613737699</v>
      </c>
      <c r="J106" s="3">
        <v>11.7244888656237</v>
      </c>
      <c r="K106" s="3">
        <v>12.9510243476598</v>
      </c>
      <c r="L106" s="3">
        <v>7.3393536602334803</v>
      </c>
      <c r="M106" s="3">
        <v>8.7910868373297202</v>
      </c>
      <c r="N106" s="3">
        <v>7.4991430896143196</v>
      </c>
      <c r="O106" s="3">
        <v>21.3580911759685</v>
      </c>
      <c r="P106" s="3">
        <v>10.164376128561701</v>
      </c>
      <c r="Q106" s="3">
        <v>10.9938666049164</v>
      </c>
      <c r="R106" s="3">
        <v>15.543058171958901</v>
      </c>
      <c r="S106" s="3">
        <v>4.4894012410016799</v>
      </c>
      <c r="T106" s="3">
        <v>11.030921741189101</v>
      </c>
      <c r="U106" s="3">
        <v>14.183394090128299</v>
      </c>
      <c r="V106" s="3">
        <v>16.400499139024198</v>
      </c>
    </row>
    <row r="107" spans="1:22" x14ac:dyDescent="0.35">
      <c r="A107" s="2">
        <v>45110</v>
      </c>
      <c r="B107" s="3">
        <v>11.9015840184227</v>
      </c>
      <c r="C107" s="3">
        <v>8.6511165643609793</v>
      </c>
      <c r="D107" s="3">
        <v>13.359618775575299</v>
      </c>
      <c r="E107" s="3">
        <v>10.188753700027</v>
      </c>
      <c r="F107" s="3">
        <v>8.1973537657109095</v>
      </c>
      <c r="G107" s="3">
        <v>9.9801310482626597</v>
      </c>
      <c r="H107" s="3">
        <v>13.3893041030428</v>
      </c>
      <c r="I107" s="3">
        <v>16.295856421960401</v>
      </c>
      <c r="J107" s="3">
        <v>11.9459839369609</v>
      </c>
      <c r="K107" s="3">
        <v>12.2220611793317</v>
      </c>
      <c r="L107" s="3">
        <v>8.0078179371672</v>
      </c>
      <c r="M107" s="3">
        <v>9.4348307276002092</v>
      </c>
      <c r="N107" s="3">
        <v>7.98727198059101</v>
      </c>
      <c r="O107" s="3">
        <v>21.9402698125288</v>
      </c>
      <c r="P107" s="3">
        <v>10.387585969523199</v>
      </c>
      <c r="Q107" s="3">
        <v>11.0695943729741</v>
      </c>
      <c r="R107" s="3">
        <v>15.4382467837339</v>
      </c>
      <c r="S107" s="3">
        <v>5.2576977189824099</v>
      </c>
      <c r="T107" s="3">
        <v>11.3245711402292</v>
      </c>
      <c r="U107" s="3">
        <v>13.370639175219599</v>
      </c>
      <c r="V107" s="3">
        <v>17.198567835510399</v>
      </c>
    </row>
    <row r="108" spans="1:22" x14ac:dyDescent="0.35">
      <c r="A108" s="2">
        <v>45141</v>
      </c>
      <c r="B108" s="3">
        <v>12.1827851332175</v>
      </c>
      <c r="C108" s="3">
        <v>9.2083685800842492</v>
      </c>
      <c r="D108" s="3">
        <v>13.5849196745038</v>
      </c>
      <c r="E108" s="3">
        <v>10.1773131400778</v>
      </c>
      <c r="F108" s="3">
        <v>8.0746461170038195</v>
      </c>
      <c r="G108" s="3">
        <v>10.808687127733201</v>
      </c>
      <c r="H108" s="3">
        <v>13.7085548863943</v>
      </c>
      <c r="I108" s="3">
        <v>16.443024023236099</v>
      </c>
      <c r="J108" s="3">
        <v>11.7788008423686</v>
      </c>
      <c r="K108" s="3">
        <v>11.827583243697999</v>
      </c>
      <c r="L108" s="3">
        <v>8.0109761844242495</v>
      </c>
      <c r="M108" s="3">
        <v>9.7866683355226893</v>
      </c>
      <c r="N108" s="3">
        <v>7.9099462203561997</v>
      </c>
      <c r="O108" s="3">
        <v>21.004540633753301</v>
      </c>
      <c r="P108" s="3">
        <v>10.837681725862501</v>
      </c>
      <c r="Q108" s="3">
        <v>11.792678721321201</v>
      </c>
      <c r="R108" s="3">
        <v>15.723559530539699</v>
      </c>
      <c r="S108" s="3">
        <v>5.7387319201009204</v>
      </c>
      <c r="T108" s="3">
        <v>11.4770095020857</v>
      </c>
      <c r="U108" s="3">
        <v>14.1632147593246</v>
      </c>
      <c r="V108" s="3">
        <v>17.009814034808301</v>
      </c>
    </row>
    <row r="109" spans="1:22" x14ac:dyDescent="0.35">
      <c r="A109" s="2">
        <v>45170</v>
      </c>
      <c r="B109" s="3">
        <v>12.0635230837875</v>
      </c>
      <c r="C109" s="3">
        <v>8.9567238121943706</v>
      </c>
      <c r="D109" s="3">
        <v>13.684270000649001</v>
      </c>
      <c r="E109" s="3">
        <v>9.3811467494216103</v>
      </c>
      <c r="F109" s="3">
        <v>8.3519696394647092</v>
      </c>
      <c r="G109" s="3">
        <v>10.3802354236645</v>
      </c>
      <c r="H109" s="3">
        <v>13.936800027621301</v>
      </c>
      <c r="I109" s="3">
        <v>15.7229280434122</v>
      </c>
      <c r="J109" s="3">
        <v>11.782318637217999</v>
      </c>
      <c r="K109" s="3">
        <v>11.424465151569599</v>
      </c>
      <c r="L109" s="3">
        <v>7.9443213199222802</v>
      </c>
      <c r="M109" s="3">
        <v>9.6467962961815008</v>
      </c>
      <c r="N109" s="3">
        <v>7.2789748596792299</v>
      </c>
      <c r="O109" s="3">
        <v>20.5214170090388</v>
      </c>
      <c r="P109" s="3">
        <v>10.388665041244399</v>
      </c>
      <c r="Q109" s="3">
        <v>10.944356291269701</v>
      </c>
      <c r="R109" s="3">
        <v>16.1156339198733</v>
      </c>
      <c r="S109" s="3">
        <v>6.1120700202756701</v>
      </c>
      <c r="T109" s="3">
        <v>11.028230234095901</v>
      </c>
      <c r="U109" s="3">
        <v>15.0002196163697</v>
      </c>
      <c r="V109" s="3">
        <v>17.138454930655399</v>
      </c>
    </row>
    <row r="110" spans="1:22" x14ac:dyDescent="0.35">
      <c r="A110" s="2">
        <v>45202</v>
      </c>
      <c r="B110" s="3">
        <v>11.6445461453511</v>
      </c>
      <c r="C110" s="3">
        <v>8.2542118750377806</v>
      </c>
      <c r="D110" s="3">
        <v>13.1894650295294</v>
      </c>
      <c r="E110" s="3">
        <v>9.9600147070026193</v>
      </c>
      <c r="F110" s="3">
        <v>7.5498853896939098</v>
      </c>
      <c r="G110" s="3">
        <v>9.40372305599805</v>
      </c>
      <c r="H110" s="3">
        <v>13.460141749050401</v>
      </c>
      <c r="I110" s="3">
        <v>15.322956002810001</v>
      </c>
      <c r="J110" s="3">
        <v>11.203362943016799</v>
      </c>
      <c r="K110" s="3">
        <v>10.483129166130601</v>
      </c>
      <c r="L110" s="3">
        <v>7.5124465251119199</v>
      </c>
      <c r="M110" s="3">
        <v>9.0579002974549301</v>
      </c>
      <c r="N110" s="3">
        <v>6.5380133577037096</v>
      </c>
      <c r="O110" s="3">
        <v>20.473848176948898</v>
      </c>
      <c r="P110" s="3">
        <v>9.7246134777604301</v>
      </c>
      <c r="Q110" s="3">
        <v>10.770294252240999</v>
      </c>
      <c r="R110" s="3">
        <v>14.811316691275501</v>
      </c>
      <c r="S110" s="3">
        <v>6.0797090782839396</v>
      </c>
      <c r="T110" s="3">
        <v>11.410454724971499</v>
      </c>
      <c r="U110" s="3">
        <v>12.771435532470401</v>
      </c>
      <c r="V110" s="3">
        <v>16.073362332884901</v>
      </c>
    </row>
    <row r="111" spans="1:22" x14ac:dyDescent="0.35">
      <c r="A111" s="2">
        <v>45233</v>
      </c>
      <c r="B111" s="3">
        <v>11.611768376266999</v>
      </c>
      <c r="C111" s="3">
        <v>8.4927728714263004</v>
      </c>
      <c r="D111" s="3">
        <v>12.2953573096515</v>
      </c>
      <c r="E111" s="3">
        <v>9.3574649532677903</v>
      </c>
      <c r="F111" s="3">
        <v>8.6016544723346495</v>
      </c>
      <c r="G111" s="3">
        <v>9.5867601097496102</v>
      </c>
      <c r="H111" s="3">
        <v>13.642322289245699</v>
      </c>
      <c r="I111" s="3">
        <v>15.1721058209279</v>
      </c>
      <c r="J111" s="3">
        <v>11.6318869297554</v>
      </c>
      <c r="K111" s="3">
        <v>9.8982618715085007</v>
      </c>
      <c r="L111" s="3">
        <v>7.4830642168412203</v>
      </c>
      <c r="M111" s="3">
        <v>9.6326670641219501</v>
      </c>
      <c r="N111" s="3">
        <v>6.7029257933195003</v>
      </c>
      <c r="O111" s="3">
        <v>19.957226531095099</v>
      </c>
      <c r="P111" s="3">
        <v>9.8748366942140198</v>
      </c>
      <c r="Q111" s="3">
        <v>10.301221428946601</v>
      </c>
      <c r="R111" s="3">
        <v>14.5647372144368</v>
      </c>
      <c r="S111" s="3">
        <v>4.8910401716909098</v>
      </c>
      <c r="T111" s="3">
        <v>10.198077913209801</v>
      </c>
      <c r="U111" s="3">
        <v>13.254298231391299</v>
      </c>
      <c r="V111" s="3">
        <v>15.9385114835267</v>
      </c>
    </row>
    <row r="112" spans="1:22" x14ac:dyDescent="0.35">
      <c r="A112" s="2">
        <v>45261</v>
      </c>
      <c r="B112" s="3">
        <v>11.4869928012358</v>
      </c>
      <c r="C112" s="3">
        <v>9.1214520765974907</v>
      </c>
      <c r="D112" s="3">
        <v>12.612232082278499</v>
      </c>
      <c r="E112" s="3">
        <v>9.4258536815648704</v>
      </c>
      <c r="F112" s="3">
        <v>8.6444725993413201</v>
      </c>
      <c r="G112" s="3">
        <v>10.601052659906401</v>
      </c>
      <c r="H112" s="3">
        <v>13.731071645826299</v>
      </c>
      <c r="I112" s="3">
        <v>15.794384220076401</v>
      </c>
      <c r="J112" s="3">
        <v>12.207215802395099</v>
      </c>
      <c r="K112" s="3">
        <v>10.185761397088401</v>
      </c>
      <c r="L112" s="3">
        <v>7.7383661997670501</v>
      </c>
      <c r="M112" s="3">
        <v>9.7851641790994996</v>
      </c>
      <c r="N112" s="3">
        <v>6.7105106958640599</v>
      </c>
      <c r="O112" s="3">
        <v>20.8364710443044</v>
      </c>
      <c r="P112" s="3">
        <v>9.4660507665716693</v>
      </c>
      <c r="Q112" s="3">
        <v>10.4953424428051</v>
      </c>
      <c r="R112" s="3">
        <v>14.259553675174001</v>
      </c>
      <c r="S112" s="3">
        <v>4.79818128746758</v>
      </c>
      <c r="T112" s="3">
        <v>10.386587169266701</v>
      </c>
      <c r="U112" s="3">
        <v>14.2963886473723</v>
      </c>
      <c r="V112" s="3">
        <v>16.458645650565</v>
      </c>
    </row>
    <row r="113" spans="1:37" x14ac:dyDescent="0.35">
      <c r="A113" s="2">
        <v>45294</v>
      </c>
      <c r="B113" s="3">
        <v>11.192037706690201</v>
      </c>
      <c r="C113" s="3">
        <v>9.6896932185393894</v>
      </c>
      <c r="D113" s="3">
        <v>12.7815692116432</v>
      </c>
      <c r="E113" s="3">
        <v>9.4464165824302206</v>
      </c>
      <c r="F113" s="3">
        <v>8.3435804420381903</v>
      </c>
      <c r="G113" s="3">
        <v>11.3601777691528</v>
      </c>
      <c r="H113" s="3">
        <v>13.633210272791001</v>
      </c>
      <c r="I113" s="3">
        <v>15.8409543279432</v>
      </c>
      <c r="J113" s="3">
        <v>12.5947631715747</v>
      </c>
      <c r="K113" s="3">
        <v>10.1441076399185</v>
      </c>
      <c r="L113" s="3">
        <v>7.9337706484400501</v>
      </c>
      <c r="M113" s="3">
        <v>9.6166644169163806</v>
      </c>
      <c r="N113" s="3">
        <v>6.6565178437564398</v>
      </c>
      <c r="O113" s="3">
        <v>21.826690006906301</v>
      </c>
      <c r="P113" s="3">
        <v>9.2616940874423204</v>
      </c>
      <c r="Q113" s="3">
        <v>10.723231632857701</v>
      </c>
      <c r="R113" s="3">
        <v>14.6833887407736</v>
      </c>
      <c r="S113" s="3">
        <v>4.3292363575464696</v>
      </c>
      <c r="T113" s="3">
        <v>10.5181950630936</v>
      </c>
      <c r="U113" s="3">
        <v>14.5650152795591</v>
      </c>
      <c r="V113" s="3">
        <v>18.125694962488499</v>
      </c>
    </row>
    <row r="114" spans="1:37" x14ac:dyDescent="0.35">
      <c r="A114" s="2">
        <v>45324</v>
      </c>
      <c r="B114" s="3">
        <v>10.333232921708101</v>
      </c>
      <c r="C114" s="3">
        <v>9.3058854932827195</v>
      </c>
      <c r="D114" s="3">
        <v>12.933565542683199</v>
      </c>
      <c r="E114" s="3">
        <v>9.6274098688246301</v>
      </c>
      <c r="F114" s="3">
        <v>8.62474680082574</v>
      </c>
      <c r="G114" s="3">
        <v>11.4931248854021</v>
      </c>
      <c r="H114" s="3">
        <v>13.8952022143175</v>
      </c>
      <c r="I114" s="3">
        <v>15.988406200763601</v>
      </c>
      <c r="J114" s="3">
        <v>13.103549283550899</v>
      </c>
      <c r="K114" s="3">
        <v>10.415094383828601</v>
      </c>
      <c r="L114" s="3">
        <v>7.6989062543900904</v>
      </c>
      <c r="M114" s="3">
        <v>9.5800131009071396</v>
      </c>
      <c r="N114" s="3">
        <v>6.9649121041148101</v>
      </c>
      <c r="O114" s="3">
        <v>22.395952881405702</v>
      </c>
      <c r="P114" s="3">
        <v>8.4515953506951895</v>
      </c>
      <c r="Q114" s="3">
        <v>10.381012703128301</v>
      </c>
      <c r="R114" s="3">
        <v>14.314381762366599</v>
      </c>
      <c r="S114" s="3">
        <v>5.06999135273976</v>
      </c>
      <c r="T114" s="3">
        <v>10.3627097500788</v>
      </c>
      <c r="U114" s="3">
        <v>14.314732173847601</v>
      </c>
      <c r="V114" s="3">
        <v>18.1622091653464</v>
      </c>
    </row>
    <row r="115" spans="1:37" x14ac:dyDescent="0.35">
      <c r="A115" s="2">
        <v>45352</v>
      </c>
      <c r="B115" s="3">
        <v>11.6033406892073</v>
      </c>
      <c r="C115" s="3">
        <v>10.3261146244629</v>
      </c>
      <c r="D115" s="3">
        <v>13.045395529581899</v>
      </c>
      <c r="E115" s="3">
        <v>10.087703347286199</v>
      </c>
      <c r="F115" s="3">
        <v>9.3471510871094203</v>
      </c>
      <c r="G115" s="3">
        <v>11.91846096698</v>
      </c>
      <c r="H115" s="3">
        <v>13.9743287520126</v>
      </c>
      <c r="I115" s="3">
        <v>16.607265979501701</v>
      </c>
      <c r="J115" s="3">
        <v>12.5158802031929</v>
      </c>
      <c r="K115" s="3">
        <v>10.495615830244899</v>
      </c>
      <c r="L115" s="3">
        <v>7.9015348467108399</v>
      </c>
      <c r="M115" s="3">
        <v>9.3184153125883604</v>
      </c>
      <c r="N115" s="3">
        <v>7.2133991736159402</v>
      </c>
      <c r="O115" s="3">
        <v>22.646653975966998</v>
      </c>
      <c r="P115" s="3">
        <v>9.18861209142365</v>
      </c>
      <c r="Q115" s="3">
        <v>10.6999168239456</v>
      </c>
      <c r="R115" s="3">
        <v>14.1802518033351</v>
      </c>
      <c r="S115" s="3">
        <v>5.0821628065822102</v>
      </c>
      <c r="T115" s="3">
        <v>10.024708697200101</v>
      </c>
      <c r="U115" s="3">
        <v>16.997329395139499</v>
      </c>
      <c r="V115" s="3">
        <v>18.771814055722199</v>
      </c>
    </row>
    <row r="116" spans="1:37" x14ac:dyDescent="0.35">
      <c r="A116" s="2">
        <v>45385</v>
      </c>
      <c r="B116" s="3">
        <v>12.2566418429202</v>
      </c>
      <c r="C116" s="3">
        <v>9.9458816898235405</v>
      </c>
      <c r="D116" s="3">
        <v>12.5476889352221</v>
      </c>
      <c r="E116" s="3">
        <v>9.4179333385553701</v>
      </c>
      <c r="F116" s="3">
        <v>8.5492209244102995</v>
      </c>
      <c r="G116" s="3">
        <v>13.053745182372801</v>
      </c>
      <c r="H116" s="3">
        <v>13.9059176406946</v>
      </c>
      <c r="I116" s="3">
        <v>17.4940364457816</v>
      </c>
      <c r="J116" s="3">
        <v>12.710920230028499</v>
      </c>
      <c r="K116" s="3">
        <v>10.404503593745901</v>
      </c>
      <c r="L116" s="3">
        <v>7.6271926134785302</v>
      </c>
      <c r="M116" s="3">
        <v>9.4051703993562707</v>
      </c>
      <c r="N116" s="3">
        <v>6.8509397483129799</v>
      </c>
      <c r="O116" s="3">
        <v>22.647226956597201</v>
      </c>
      <c r="P116" s="3">
        <v>9.3879448529562595</v>
      </c>
      <c r="Q116" s="3">
        <v>9.9110027929705495</v>
      </c>
      <c r="R116" s="3">
        <v>14.2032558992349</v>
      </c>
      <c r="S116" s="3">
        <v>5.11145881593401</v>
      </c>
      <c r="T116" s="3">
        <v>9.6190461465010397</v>
      </c>
      <c r="U116" s="3">
        <v>16.710456789224999</v>
      </c>
      <c r="V116" s="3">
        <v>18.252532386829301</v>
      </c>
    </row>
    <row r="117" spans="1:37" x14ac:dyDescent="0.35">
      <c r="A117" s="2">
        <v>45415</v>
      </c>
      <c r="B117" s="3">
        <v>12.7210240993368</v>
      </c>
      <c r="C117" s="3">
        <v>10.1258936742903</v>
      </c>
      <c r="D117" s="3">
        <v>12.0354509353801</v>
      </c>
      <c r="E117" s="3">
        <v>9.0152293714846206</v>
      </c>
      <c r="F117" s="3">
        <v>8.8472062681851291</v>
      </c>
      <c r="G117" s="3">
        <v>13.152248351985101</v>
      </c>
      <c r="H117" s="3">
        <v>14.2754269164937</v>
      </c>
      <c r="I117" s="3">
        <v>17.113415943550901</v>
      </c>
      <c r="J117" s="3">
        <v>12.516906613379801</v>
      </c>
      <c r="K117" s="3">
        <v>9.7479279004259798</v>
      </c>
      <c r="L117" s="3">
        <v>7.6240492516612104</v>
      </c>
      <c r="M117" s="3">
        <v>9.4796353615448208</v>
      </c>
      <c r="N117" s="3">
        <v>7.0846056781553903</v>
      </c>
      <c r="O117" s="3">
        <v>22.631445136869299</v>
      </c>
      <c r="P117" s="3">
        <v>10.352519414324799</v>
      </c>
      <c r="Q117" s="3">
        <v>9.8382531645784699</v>
      </c>
      <c r="R117" s="3">
        <v>14.1904665138161</v>
      </c>
      <c r="S117" s="3">
        <v>5.6416257369525704</v>
      </c>
      <c r="T117" s="3">
        <v>8.8852354689656199</v>
      </c>
      <c r="U117" s="3">
        <v>15.5792798092121</v>
      </c>
      <c r="V117" s="3">
        <v>17.4607042879917</v>
      </c>
    </row>
    <row r="118" spans="1:37" x14ac:dyDescent="0.35">
      <c r="A118" s="2">
        <v>45446</v>
      </c>
      <c r="B118" s="3">
        <v>12.530083354862599</v>
      </c>
      <c r="C118" s="3">
        <v>10.170642644931201</v>
      </c>
      <c r="D118" s="3">
        <v>12.1668538149006</v>
      </c>
      <c r="E118" s="3">
        <v>8.9623185845238496</v>
      </c>
      <c r="F118" s="3">
        <v>8.7502742878462403</v>
      </c>
      <c r="G118" s="3">
        <v>12.1527856181142</v>
      </c>
      <c r="H118" s="3">
        <v>14.059053358763499</v>
      </c>
      <c r="I118" s="3">
        <v>17.540129100955699</v>
      </c>
      <c r="J118" s="3">
        <v>11.1496064022539</v>
      </c>
      <c r="K118" s="3">
        <v>9.6180973724853693</v>
      </c>
      <c r="L118" s="3">
        <v>7.0918395099166096</v>
      </c>
      <c r="M118" s="3">
        <v>9.4906360956021807</v>
      </c>
      <c r="N118" s="3">
        <v>7.1641078443486297</v>
      </c>
      <c r="O118" s="3">
        <v>23.174450705089601</v>
      </c>
      <c r="P118" s="3">
        <v>10.0430925641977</v>
      </c>
      <c r="Q118" s="3">
        <v>9.5973725378113102</v>
      </c>
      <c r="R118" s="3">
        <v>13.869145389904499</v>
      </c>
      <c r="S118" s="3">
        <v>5.9656927227353398</v>
      </c>
      <c r="T118" s="3">
        <v>8.3965482085774301</v>
      </c>
      <c r="U118" s="3">
        <v>16.074042126718201</v>
      </c>
      <c r="V118" s="3">
        <v>16.8441480951095</v>
      </c>
    </row>
    <row r="119" spans="1:37" x14ac:dyDescent="0.35">
      <c r="A119" s="2">
        <v>45476</v>
      </c>
      <c r="B119" s="3">
        <v>11.952133857719399</v>
      </c>
      <c r="C119" s="3">
        <v>10.488844256865599</v>
      </c>
      <c r="D119" s="3">
        <v>12.307674566437401</v>
      </c>
      <c r="E119" s="3">
        <v>9.1819842178567299</v>
      </c>
      <c r="F119" s="3">
        <v>8.78146126675</v>
      </c>
      <c r="G119" s="3">
        <v>11.586919102340699</v>
      </c>
      <c r="H119" s="3">
        <v>14.130540938388799</v>
      </c>
      <c r="I119" s="3">
        <v>18.350473769424902</v>
      </c>
      <c r="J119" s="3">
        <v>11.282580116901901</v>
      </c>
      <c r="K119" s="3">
        <v>9.6354672533582892</v>
      </c>
      <c r="L119" s="3">
        <v>7.1503857852361996</v>
      </c>
      <c r="M119" s="3">
        <v>9.7772374797418706</v>
      </c>
      <c r="N119" s="3">
        <v>7.1482094647062597</v>
      </c>
      <c r="O119" s="3">
        <v>23.891347678217201</v>
      </c>
      <c r="P119" s="3">
        <v>9.6771520081316798</v>
      </c>
      <c r="Q119" s="3">
        <v>10.264868580710599</v>
      </c>
      <c r="R119" s="3">
        <v>13.3086867443537</v>
      </c>
      <c r="S119" s="3">
        <v>6.0141502386146497</v>
      </c>
      <c r="T119" s="3">
        <v>8.6622087521992501</v>
      </c>
      <c r="U119" s="3">
        <v>14.913861608287601</v>
      </c>
      <c r="V119" s="3">
        <v>16.503284555648399</v>
      </c>
    </row>
    <row r="120" spans="1:37" x14ac:dyDescent="0.35">
      <c r="A120" s="2">
        <v>45506</v>
      </c>
      <c r="B120" s="3">
        <v>11.4917071357916</v>
      </c>
      <c r="C120" s="3">
        <v>9.1791313214654693</v>
      </c>
      <c r="D120" s="3">
        <v>12.4993272434443</v>
      </c>
      <c r="E120" s="3">
        <v>9.3112958677811495</v>
      </c>
      <c r="F120" s="3">
        <v>8.07779476965508</v>
      </c>
      <c r="G120" s="3">
        <v>10.4719039045755</v>
      </c>
      <c r="H120" s="3">
        <v>14.044571104006099</v>
      </c>
      <c r="I120" s="3">
        <v>16.339384989852601</v>
      </c>
      <c r="J120" s="3">
        <v>10.8021205023564</v>
      </c>
      <c r="K120" s="3">
        <v>8.7688051996028804</v>
      </c>
      <c r="L120" s="3">
        <v>7.0410798309817499</v>
      </c>
      <c r="M120" s="3">
        <v>9.9168028651471101</v>
      </c>
      <c r="N120" s="3">
        <v>6.9898244640978797</v>
      </c>
      <c r="O120" s="3">
        <v>24.127976520632899</v>
      </c>
      <c r="P120" s="3">
        <v>8.9567427973987801</v>
      </c>
      <c r="Q120" s="3">
        <v>10.434041332427199</v>
      </c>
      <c r="R120" s="3">
        <v>13.522495783391699</v>
      </c>
      <c r="S120" s="3">
        <v>6.0083392240222704</v>
      </c>
      <c r="T120" s="3">
        <v>8.9971288681815906</v>
      </c>
      <c r="U120" s="3">
        <v>13.9874852082926</v>
      </c>
      <c r="V120" s="3">
        <v>16.978624788344302</v>
      </c>
    </row>
    <row r="121" spans="1:37" x14ac:dyDescent="0.35">
      <c r="A121" s="2">
        <v>45538</v>
      </c>
      <c r="B121" s="3">
        <v>11.382606704427101</v>
      </c>
      <c r="C121" s="3">
        <v>9.3351287221281591</v>
      </c>
      <c r="D121" s="3">
        <v>13.321352558822401</v>
      </c>
      <c r="E121" s="3">
        <v>9.7960436433866693</v>
      </c>
      <c r="F121" s="3">
        <v>8.3920180668213593</v>
      </c>
      <c r="G121" s="3">
        <v>10.465921596536999</v>
      </c>
      <c r="H121" s="3">
        <v>14.6428806045183</v>
      </c>
      <c r="I121" s="3">
        <v>16.185552203472302</v>
      </c>
      <c r="J121" s="3">
        <v>10.6987491675872</v>
      </c>
      <c r="K121" s="3">
        <v>8.4097089325892398</v>
      </c>
      <c r="L121" s="3">
        <v>8.3450978211138906</v>
      </c>
      <c r="M121" s="3">
        <v>10.120590065854801</v>
      </c>
      <c r="N121" s="3">
        <v>6.9968699675830202</v>
      </c>
      <c r="O121" s="3">
        <v>24.927238544217499</v>
      </c>
      <c r="P121" s="3">
        <v>8.8999373917841496</v>
      </c>
      <c r="Q121" s="3">
        <v>10.6663908377294</v>
      </c>
      <c r="R121" s="3">
        <v>14.0587136727475</v>
      </c>
      <c r="S121" s="3">
        <v>6.0772807254982197</v>
      </c>
      <c r="T121" s="3">
        <v>9.5552632593566997</v>
      </c>
      <c r="U121" s="3">
        <v>13.5706071008932</v>
      </c>
      <c r="V121" s="3">
        <v>17.090867157845199</v>
      </c>
    </row>
    <row r="122" spans="1:37" x14ac:dyDescent="0.35">
      <c r="A122" s="2">
        <v>45566</v>
      </c>
      <c r="B122" s="3">
        <v>13.8156498512878</v>
      </c>
      <c r="C122" s="3">
        <v>9.3380376400662897</v>
      </c>
      <c r="D122" s="3">
        <v>13.416761389302501</v>
      </c>
      <c r="E122" s="3">
        <v>10.2651365309382</v>
      </c>
      <c r="F122" s="3">
        <v>7.82877419585681</v>
      </c>
      <c r="G122" s="3">
        <v>11.446124696426599</v>
      </c>
      <c r="H122" s="3">
        <v>14.3479957468171</v>
      </c>
      <c r="I122" s="3">
        <v>15.8565134306786</v>
      </c>
      <c r="J122" s="3">
        <v>10.837585004185</v>
      </c>
      <c r="K122" s="3">
        <v>8.2382128067631797</v>
      </c>
      <c r="L122" s="3">
        <v>8.1634102448505601</v>
      </c>
      <c r="M122" s="3">
        <v>10.4836505778056</v>
      </c>
      <c r="N122" s="3">
        <v>6.8602303639122102</v>
      </c>
      <c r="O122" s="3">
        <v>25.095950141793999</v>
      </c>
      <c r="P122" s="3">
        <v>10.907705609286699</v>
      </c>
      <c r="Q122" s="3">
        <v>11.0241933604133</v>
      </c>
      <c r="R122" s="3">
        <v>14.796600436084899</v>
      </c>
      <c r="S122" s="3">
        <v>5.9438712029355498</v>
      </c>
      <c r="T122" s="3">
        <v>9.6159291599261891</v>
      </c>
      <c r="U122" s="3">
        <v>13.6425544432831</v>
      </c>
      <c r="V122" s="3">
        <v>17.146426890939001</v>
      </c>
    </row>
    <row r="124" spans="1:37" x14ac:dyDescent="0.35">
      <c r="A124" s="2" t="s">
        <v>91</v>
      </c>
      <c r="B124" s="3" cm="1">
        <f t="array" ref="B124">MIN(_xlfn._xlws.FILTER(B1:B122, ISNUMBER(B1:B122)))</f>
        <v>9.3094471688390801</v>
      </c>
      <c r="C124" s="3" cm="1">
        <f t="array" ref="C124">MIN(_xlfn._xlws.FILTER(C1:C122, ISNUMBER(C1:C122)))</f>
        <v>6.3132750126860602</v>
      </c>
      <c r="D124" s="3" cm="1">
        <f t="array" ref="D124">MIN(_xlfn._xlws.FILTER(D1:D122, ISNUMBER(D1:D122)))</f>
        <v>10.8447059859074</v>
      </c>
      <c r="E124" s="3" cm="1">
        <f t="array" ref="E124">MIN(_xlfn._xlws.FILTER(E1:E122, ISNUMBER(E1:E122)))</f>
        <v>8.9623185845238496</v>
      </c>
      <c r="F124" s="3" cm="1">
        <f t="array" ref="F124">MIN(_xlfn._xlws.FILTER(F1:F122, ISNUMBER(F1:F122)))</f>
        <v>5.4985754140314196</v>
      </c>
      <c r="G124" s="3" cm="1">
        <f t="array" ref="G124">MIN(_xlfn._xlws.FILTER(G1:G122, ISNUMBER(G1:G122)))</f>
        <v>6.9795205924654597</v>
      </c>
      <c r="H124" s="3" cm="1">
        <f t="array" ref="H124">MIN(_xlfn._xlws.FILTER(H1:H122, ISNUMBER(H1:H122)))</f>
        <v>12.8038711862276</v>
      </c>
      <c r="I124" s="3" cm="1">
        <f t="array" ref="I124">MIN(_xlfn._xlws.FILTER(I1:I122, ISNUMBER(I1:I122)))</f>
        <v>10.0128596152803</v>
      </c>
      <c r="J124" s="3" cm="1">
        <f t="array" ref="J124">MIN(_xlfn._xlws.FILTER(J1:J122, ISNUMBER(J1:J122)))</f>
        <v>10.3106940844688</v>
      </c>
      <c r="K124" s="3" cm="1">
        <f t="array" ref="K124">MIN(_xlfn._xlws.FILTER(K1:K122, ISNUMBER(K1:K122)))</f>
        <v>7.9651847112388499</v>
      </c>
      <c r="L124" s="3" cm="1">
        <f t="array" ref="L124">MIN(_xlfn._xlws.FILTER(L1:L122, ISNUMBER(L1:L122)))</f>
        <v>5.8711295850826701</v>
      </c>
      <c r="M124" s="3" cm="1">
        <f t="array" ref="M124">MIN(_xlfn._xlws.FILTER(M1:M122, ISNUMBER(M1:M122)))</f>
        <v>7.8248485211670999</v>
      </c>
      <c r="N124" s="3" cm="1">
        <f t="array" ref="N124">MIN(_xlfn._xlws.FILTER(N1:N122, ISNUMBER(N1:N122)))</f>
        <v>3.8663682732709699</v>
      </c>
      <c r="O124" s="3" cm="1">
        <f t="array" ref="O124">MIN(_xlfn._xlws.FILTER(O1:O122, ISNUMBER(O1:O122)))</f>
        <v>13.672781255801199</v>
      </c>
      <c r="P124" s="3" cm="1">
        <f t="array" ref="P124">MIN(_xlfn._xlws.FILTER(P1:P122, ISNUMBER(P1:P122)))</f>
        <v>8.4189254964486704</v>
      </c>
      <c r="Q124" s="3" cm="1">
        <f t="array" ref="Q124">MIN(_xlfn._xlws.FILTER(Q1:Q122, ISNUMBER(Q1:Q122)))</f>
        <v>9.5973725378113102</v>
      </c>
      <c r="R124" s="3" cm="1">
        <f t="array" ref="R124">MIN(_xlfn._xlws.FILTER(R1:R122, ISNUMBER(R1:R122)))</f>
        <v>12.6311096889785</v>
      </c>
      <c r="S124" s="3" cm="1">
        <f t="array" ref="S124">MIN(_xlfn._xlws.FILTER(S1:S122, ISNUMBER(S1:S122)))</f>
        <v>4.0898874772865303</v>
      </c>
      <c r="T124" s="3" cm="1">
        <f t="array" ref="T124">MIN(_xlfn._xlws.FILTER(T1:T122, ISNUMBER(T1:T122)))</f>
        <v>8.3965482085774301</v>
      </c>
      <c r="U124" s="3" cm="1">
        <f t="array" ref="U124">MIN(_xlfn._xlws.FILTER(U1:U122, ISNUMBER(U1:U122)))</f>
        <v>10.0708251954247</v>
      </c>
      <c r="V124" s="3" cm="1">
        <f t="array" ref="V124">MIN(_xlfn._xlws.FILTER(V1:V122, ISNUMBER(V1:V122)))</f>
        <v>11.280836520991899</v>
      </c>
    </row>
    <row r="125" spans="1:37" x14ac:dyDescent="0.35">
      <c r="A125" s="2" t="s">
        <v>92</v>
      </c>
      <c r="B125" s="3" cm="1">
        <f t="array" ref="B125">MAX(_xlfn._xlws.FILTER(B1:B122, ISNUMBER(B1:B122)))</f>
        <v>20.697876656120801</v>
      </c>
      <c r="C125" s="3" cm="1">
        <f t="array" ref="C125">MAX(_xlfn._xlws.FILTER(C1:C122, ISNUMBER(C1:C122)))</f>
        <v>120.854524559406</v>
      </c>
      <c r="D125" s="3" cm="1">
        <f t="array" ref="D125">MAX(_xlfn._xlws.FILTER(D1:D122, ISNUMBER(D1:D122)))</f>
        <v>17.914391381103901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14.8404461248185</v>
      </c>
      <c r="G125" s="3" cm="1">
        <f t="array" ref="G125">MAX(_xlfn._xlws.FILTER(G1:G122, ISNUMBER(G1:G122)))</f>
        <v>23.102491623894899</v>
      </c>
      <c r="H125" s="3" cm="1">
        <f t="array" ref="H125">MAX(_xlfn._xlws.FILTER(H1:H122, ISNUMBER(H1:H122)))</f>
        <v>19.674103104095899</v>
      </c>
      <c r="I125" s="3" cm="1">
        <f t="array" ref="I125">MAX(_xlfn._xlws.FILTER(I1:I122, ISNUMBER(I1:I122)))</f>
        <v>18.350473769424902</v>
      </c>
      <c r="J125" s="3" cm="1">
        <f t="array" ref="J125">MAX(_xlfn._xlws.FILTER(J1:J122, ISNUMBER(J1:J122)))</f>
        <v>19.8243498260119</v>
      </c>
      <c r="K125" s="3" cm="1">
        <f t="array" ref="K125">MAX(_xlfn._xlws.FILTER(K1:K122, ISNUMBER(K1:K122)))</f>
        <v>14.222262102198</v>
      </c>
      <c r="L125" s="3" cm="1">
        <f t="array" ref="L125">MAX(_xlfn._xlws.FILTER(L1:L122, ISNUMBER(L1:L122)))</f>
        <v>26.558795339818701</v>
      </c>
      <c r="M125" s="3" cm="1">
        <f t="array" ref="M125">MAX(_xlfn._xlws.FILTER(M1:M122, ISNUMBER(M1:M122)))</f>
        <v>17.570892807569699</v>
      </c>
      <c r="N125" s="3" cm="1">
        <f t="array" ref="N125">MAX(_xlfn._xlws.FILTER(N1:N122, ISNUMBER(N1:N122)))</f>
        <v>14.9919736698298</v>
      </c>
      <c r="O125" s="3" cm="1">
        <f t="array" ref="O125">MAX(_xlfn._xlws.FILTER(O1:O122, ISNUMBER(O1:O122)))</f>
        <v>25.095950141793999</v>
      </c>
      <c r="P125" s="3" cm="1">
        <f t="array" ref="P125">MAX(_xlfn._xlws.FILTER(P1:P122, ISNUMBER(P1:P122)))</f>
        <v>18.0872461254875</v>
      </c>
      <c r="Q125" s="3" cm="1">
        <f t="array" ref="Q125">MAX(_xlfn._xlws.FILTER(Q1:Q122, ISNUMBER(Q1:Q122)))</f>
        <v>15.559939649760199</v>
      </c>
      <c r="R125" s="3" cm="1">
        <f t="array" ref="R125">MAX(_xlfn._xlws.FILTER(R1:R122, ISNUMBER(R1:R122)))</f>
        <v>19.8417021013253</v>
      </c>
      <c r="S125" s="3" cm="1">
        <f t="array" ref="S125">MAX(_xlfn._xlws.FILTER(S1:S122, ISNUMBER(S1:S122)))</f>
        <v>10.672575464964501</v>
      </c>
      <c r="T125" s="3" cm="1">
        <f t="array" ref="T125">MAX(_xlfn._xlws.FILTER(T1:T122, ISNUMBER(T1:T122)))</f>
        <v>16.859282197398201</v>
      </c>
      <c r="U125" s="3" cm="1">
        <f t="array" ref="U125">MAX(_xlfn._xlws.FILTER(U1:U122, ISNUMBER(U1:U122)))</f>
        <v>21.947827650697299</v>
      </c>
      <c r="V125" s="3" cm="1">
        <f t="array" ref="V125">MAX(_xlfn._xlws.FILTER(V1:V122, ISNUMBER(V1:V122)))</f>
        <v>21.243607981697199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0.69299999999999995</v>
      </c>
      <c r="C127" s="9" cm="1">
        <f t="array" ref="C127">_xlfn.PERCENTRANK.EXC(_xlfn._xlws.FILTER(C1:C122, ISNUMBER(C1:C122)),C122)</f>
        <v>0.31900000000000001</v>
      </c>
      <c r="D127" s="9" cm="1">
        <f t="array" ref="D127">_xlfn.PERCENTRANK.EXC(_xlfn._xlws.FILTER(D1:D122, ISNUMBER(D1:D122)),D122)</f>
        <v>0.27</v>
      </c>
      <c r="E127" s="9" cm="1">
        <f t="array" ref="E127">_xlfn.PERCENTRANK.EXC(_xlfn._xlws.FILTER(E1:E122, ISNUMBER(E1:E122)),E122)</f>
        <v>0.13900000000000001</v>
      </c>
      <c r="F127" s="9" cm="1">
        <f t="array" ref="F127">_xlfn.PERCENTRANK.EXC(_xlfn._xlws.FILTER(F1:F122, ISNUMBER(F1:F122)),F122)</f>
        <v>0.114</v>
      </c>
      <c r="G127" s="9" cm="1">
        <f t="array" ref="G127">_xlfn.PERCENTRANK.EXC(_xlfn._xlws.FILTER(G1:G122, ISNUMBER(G1:G122)),G122)</f>
        <v>0.33600000000000002</v>
      </c>
      <c r="H127" s="9" cm="1">
        <f t="array" ref="H127">_xlfn.PERCENTRANK.EXC(_xlfn._xlws.FILTER(H1:H122, ISNUMBER(H1:H122)),H122)</f>
        <v>0.30299999999999999</v>
      </c>
      <c r="I127" s="9" cm="1">
        <f t="array" ref="I127">_xlfn.PERCENTRANK.EXC(_xlfn._xlws.FILTER(I1:I122, ISNUMBER(I1:I122)),I122)</f>
        <v>0.86</v>
      </c>
      <c r="J127" s="9" cm="1">
        <f t="array" ref="J127">_xlfn.PERCENTRANK.EXC(_xlfn._xlws.FILTER(J1:J122, ISNUMBER(J1:J122)),J122)</f>
        <v>3.6999999999999998E-2</v>
      </c>
      <c r="K127" s="9" cm="1">
        <f t="array" ref="K127">_xlfn.PERCENTRANK.EXC(_xlfn._xlws.FILTER(K1:K122, ISNUMBER(K1:K122)),K122)</f>
        <v>5.7000000000000002E-2</v>
      </c>
      <c r="L127" s="9" cm="1">
        <f t="array" ref="L127">_xlfn.PERCENTRANK.EXC(_xlfn._xlws.FILTER(L1:L122, ISNUMBER(L1:L122)),L122)</f>
        <v>0.29499999999999998</v>
      </c>
      <c r="M127" s="9" cm="1">
        <f t="array" ref="M127">_xlfn.PERCENTRANK.EXC(_xlfn._xlws.FILTER(M1:M122, ISNUMBER(M1:M122)),M122)</f>
        <v>0.42599999999999999</v>
      </c>
      <c r="N127" s="9" cm="1">
        <f t="array" ref="N127">_xlfn.PERCENTRANK.EXC(_xlfn._xlws.FILTER(N1:N122, ISNUMBER(N1:N122)),N122)</f>
        <v>0.20399999999999999</v>
      </c>
      <c r="O127" s="9" cm="1">
        <f t="array" ref="O127">_xlfn.PERCENTRANK.EXC(_xlfn._xlws.FILTER(O1:O122, ISNUMBER(O1:O122)),O122)</f>
        <v>0.99099999999999999</v>
      </c>
      <c r="P127" s="9" cm="1">
        <f t="array" ref="P127">_xlfn.PERCENTRANK.EXC(_xlfn._xlws.FILTER(P1:P122, ISNUMBER(P1:P122)),P122)</f>
        <v>0.39300000000000002</v>
      </c>
      <c r="Q127" s="9" cm="1">
        <f t="array" ref="Q127">_xlfn.PERCENTRANK.EXC(_xlfn._xlws.FILTER(Q1:Q122, ISNUMBER(Q1:Q122)),Q122)</f>
        <v>0.155</v>
      </c>
      <c r="R127" s="9" cm="1">
        <f t="array" ref="R127">_xlfn.PERCENTRANK.EXC(_xlfn._xlws.FILTER(R1:R122, ISNUMBER(R1:R122)),R122)</f>
        <v>0.33600000000000002</v>
      </c>
      <c r="S127" s="9" cm="1">
        <f t="array" ref="S127">_xlfn.PERCENTRANK.EXC(_xlfn._xlws.FILTER(S1:S122, ISNUMBER(S1:S122)),S122)</f>
        <v>0.28599999999999998</v>
      </c>
      <c r="T127" s="9" cm="1">
        <f t="array" ref="T127">_xlfn.PERCENTRANK.EXC(_xlfn._xlws.FILTER(T1:T122, ISNUMBER(T1:T122)),T122)</f>
        <v>4.9000000000000002E-2</v>
      </c>
      <c r="U127" s="9" cm="1">
        <f t="array" ref="U127">_xlfn.PERCENTRANK.EXC(_xlfn._xlws.FILTER(U1:U122, ISNUMBER(U1:U122)),U122)</f>
        <v>0.36</v>
      </c>
      <c r="V127" s="9" cm="1">
        <f t="array" ref="V127">_xlfn.PERCENTRANK.EXC(_xlfn._xlws.FILTER(V1:V122, ISNUMBER(V1:V122)),V122)</f>
        <v>0.7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41915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3.1868797759318599</v>
      </c>
      <c r="D2" s="3" cm="1">
        <f t="array" ref="D2:D122">_xll.FDS(D1,"FMA_DIV_YLD(NTMA,-10AY,0,AM,""PORTAGG"",""MEANR"")")</f>
        <v>2.64584908914965</v>
      </c>
      <c r="E2" s="3" cm="1">
        <f t="array" ref="E2:E122">_xll.FDS(E1,"FMA_DIV_YLD(NTMA,-10AY,0,AM,""PORTAGG"",""MEANR"")")</f>
        <v>2.2139952639349301</v>
      </c>
      <c r="F2" s="3" cm="1">
        <f t="array" ref="F2:F122">_xll.FDS(F1,"FMA_DIV_YLD(NTMA,-10AY,0,AM,""PORTAGG"",""MEANR"")")</f>
        <v>4.0432303439435904</v>
      </c>
      <c r="G2" s="3" cm="1">
        <f t="array" ref="G2:G122">_xll.FDS(G1,"FMA_DIV_YLD(NTMA,-10AY,0,AM,""PORTAGG"",""MEANR"")")</f>
        <v>2.27479972547513</v>
      </c>
      <c r="H2" s="3" cm="1">
        <f t="array" ref="H2:H122">_xll.FDS(H1,"FMA_DIV_YLD(NTMA,-10AY,0,AM,""PORTAGG"",""MEANR"")")</f>
        <v>3.2085672010938402</v>
      </c>
      <c r="I2" s="3" cm="1">
        <f t="array" ref="I2:I122">_xll.FDS(I1,"FMA_DIV_YLD(NTMA,-10AY,0,AM,""PORTAGG"",""MEANR"")")</f>
        <v>3.4321231206703602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1.4058736308866699</v>
      </c>
      <c r="L2" s="3" cm="1">
        <f t="array" ref="L2:L122">_xll.FDS(L1,"FMA_DIV_YLD(NTMA,-10AY,0,AM,""PORTAGG"",""MEANR"")")</f>
        <v>3.89601460232443</v>
      </c>
      <c r="M2" s="3" cm="1">
        <f t="array" ref="M2:M122">_xll.FDS(M1,"FMA_DIV_YLD(NTMA,-10AY,0,AM,""PORTAGG"",""MEANR"")")</f>
        <v>3.4793795203217401</v>
      </c>
      <c r="N2" s="3" cm="1">
        <f t="array" ref="N2:N122">_xll.FDS(N1,"FMA_DIV_YLD(NTMA,-10AY,0,AM,""PORTAGG"",""MEANR"")")</f>
        <v>2.3225463274882898</v>
      </c>
      <c r="O2" s="3" cm="1">
        <f t="array" ref="O2:O122">_xll.FDS(O1,"FMA_DIV_YLD(NTMA,-10AY,0,AM,""PORTAGG"",""MEANR"")")</f>
        <v>1.5709433335824601</v>
      </c>
      <c r="P2" s="3" cm="1">
        <f t="array" ref="P2:P122">_xll.FDS(P1,"FMA_DIV_YLD(NTMA,-10AY,0,AM,""PORTAGG"",""MEANR"")")</f>
        <v>3.7653575880084298</v>
      </c>
      <c r="Q2" s="3" cm="1">
        <f t="array" ref="Q2:Q122">_xll.FDS(Q1,"FMA_DIV_YLD(NTMA,-10AY,0,AM,""PORTAGG"",""MEANR"")")</f>
        <v>4.0139264986129204</v>
      </c>
      <c r="R2" s="3" cm="1">
        <f t="array" ref="R2:R122">_xll.FDS(R1,"FMA_DIV_YLD(NTMA,-10AY,0,AM,""PORTAGG"",""MEANR"")")</f>
        <v>3.3874915208006202</v>
      </c>
      <c r="S2" s="3" cm="1">
        <f t="array" ref="S2:S122">_xll.FDS(S1,"FMA_DIV_YLD(NTMA,-10AY,0,AM,""PORTAGG"",""MEANR"")")</f>
        <v>3.2254309164601001</v>
      </c>
      <c r="T2" s="3" cm="1">
        <f t="array" ref="T2:T122">_xll.FDS(T1,"FMA_DIV_YLD(NTMA,-10AY,0,AM,""PORTAGG"",""MEANR"")")</f>
        <v>2.6074527250355701</v>
      </c>
      <c r="U2" s="3" cm="1">
        <f t="array" ref="U2:U122">_xll.FDS(U1,"FMA_DIV_YLD(NTMA,-10AY,0,AM,""PORTAGG"",""MEANR"")")</f>
        <v>2.9021212048559799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41946</v>
      </c>
      <c r="B3" s="3" t="e">
        <v>#N/A</v>
      </c>
      <c r="C3" s="3">
        <v>3.04656007576415</v>
      </c>
      <c r="D3" s="3">
        <v>2.5874363498081201</v>
      </c>
      <c r="E3" s="3">
        <v>2.1709306746717298</v>
      </c>
      <c r="F3" s="3">
        <v>3.9729077920395199</v>
      </c>
      <c r="G3" s="3">
        <v>2.23681952284976</v>
      </c>
      <c r="H3" s="3">
        <v>3.1912092896498701</v>
      </c>
      <c r="I3" s="3">
        <v>3.4701173727272399</v>
      </c>
      <c r="J3" s="3" t="e">
        <v>#N/A</v>
      </c>
      <c r="K3" s="3">
        <v>1.4245833199111599</v>
      </c>
      <c r="L3" s="3">
        <v>3.7756866273599701</v>
      </c>
      <c r="M3" s="3">
        <v>3.3144098197227301</v>
      </c>
      <c r="N3" s="3">
        <v>2.5679987917056502</v>
      </c>
      <c r="O3" s="3">
        <v>1.5490943934712</v>
      </c>
      <c r="P3" s="3">
        <v>3.6467328697079502</v>
      </c>
      <c r="Q3" s="3">
        <v>4.0459135175215497</v>
      </c>
      <c r="R3" s="3">
        <v>3.3632308872026302</v>
      </c>
      <c r="S3" s="3">
        <v>2.9589429999188299</v>
      </c>
      <c r="T3" s="3">
        <v>2.7768653579787199</v>
      </c>
      <c r="U3" s="3">
        <v>2.83811877109882</v>
      </c>
      <c r="V3" s="3" t="e">
        <v>#N/A</v>
      </c>
    </row>
    <row r="4" spans="1:22" x14ac:dyDescent="0.35">
      <c r="A4" s="2">
        <v>41976</v>
      </c>
      <c r="B4" s="3" t="e">
        <v>#N/A</v>
      </c>
      <c r="C4" s="3">
        <v>3.0701616588032601</v>
      </c>
      <c r="D4" s="3">
        <v>2.4782261380029298</v>
      </c>
      <c r="E4" s="3">
        <v>2.11477193430972</v>
      </c>
      <c r="F4" s="3">
        <v>3.90080759523818</v>
      </c>
      <c r="G4" s="3">
        <v>2.0181059564286499</v>
      </c>
      <c r="H4" s="3">
        <v>3.3189312656425498</v>
      </c>
      <c r="I4" s="3">
        <v>3.4124584891080398</v>
      </c>
      <c r="J4" s="3" t="e">
        <v>#N/A</v>
      </c>
      <c r="K4" s="3">
        <v>1.38065493382923</v>
      </c>
      <c r="L4" s="3">
        <v>3.9010533001834</v>
      </c>
      <c r="M4" s="3">
        <v>3.35533287649048</v>
      </c>
      <c r="N4" s="3">
        <v>2.42496401096487</v>
      </c>
      <c r="O4" s="3">
        <v>1.5150264060048599</v>
      </c>
      <c r="P4" s="3">
        <v>3.5767046335477399</v>
      </c>
      <c r="Q4" s="3">
        <v>4.3522837165408497</v>
      </c>
      <c r="R4" s="3">
        <v>3.3108701570558599</v>
      </c>
      <c r="S4" s="3">
        <v>2.75410139200191</v>
      </c>
      <c r="T4" s="3">
        <v>3.0849212664752002</v>
      </c>
      <c r="U4" s="3">
        <v>3.1163043217328599</v>
      </c>
      <c r="V4" s="3" t="e">
        <v>#N/A</v>
      </c>
    </row>
    <row r="5" spans="1:22" x14ac:dyDescent="0.35">
      <c r="A5" s="2">
        <v>42006</v>
      </c>
      <c r="B5" s="3" t="e">
        <v>#N/A</v>
      </c>
      <c r="C5" s="3">
        <v>3.1532594037606598</v>
      </c>
      <c r="D5" s="3">
        <v>2.4657082593453099</v>
      </c>
      <c r="E5" s="3">
        <v>2.1505900409677299</v>
      </c>
      <c r="F5" s="3">
        <v>4.0472864899573304</v>
      </c>
      <c r="G5" s="3">
        <v>2.1362845338949001</v>
      </c>
      <c r="H5" s="3">
        <v>3.3143315380278402</v>
      </c>
      <c r="I5" s="3">
        <v>3.4177332804340499</v>
      </c>
      <c r="J5" s="3" t="e">
        <v>#N/A</v>
      </c>
      <c r="K5" s="3">
        <v>1.4574651601280799</v>
      </c>
      <c r="L5" s="3">
        <v>4.2424384548945104</v>
      </c>
      <c r="M5" s="3">
        <v>3.3353730438090401</v>
      </c>
      <c r="N5" s="3">
        <v>3.37966910399081</v>
      </c>
      <c r="O5" s="3">
        <v>1.5601385006475099</v>
      </c>
      <c r="P5" s="3">
        <v>3.3142329621891702</v>
      </c>
      <c r="Q5" s="3">
        <v>4.4478774477711998</v>
      </c>
      <c r="R5" s="3">
        <v>3.4978923102795498</v>
      </c>
      <c r="S5" s="3">
        <v>2.7613663286970498</v>
      </c>
      <c r="T5" s="3">
        <v>3.4367824259496098</v>
      </c>
      <c r="U5" s="3">
        <v>3.12925811135504</v>
      </c>
      <c r="V5" s="3" t="e">
        <v>#N/A</v>
      </c>
    </row>
    <row r="6" spans="1:22" x14ac:dyDescent="0.35">
      <c r="A6" s="2">
        <v>42038</v>
      </c>
      <c r="B6" s="3" t="e">
        <v>#N/A</v>
      </c>
      <c r="C6" s="3">
        <v>3.1781804096022701</v>
      </c>
      <c r="D6" s="3">
        <v>2.4311501365635402</v>
      </c>
      <c r="E6" s="3">
        <v>2.0719091325841199</v>
      </c>
      <c r="F6" s="3">
        <v>3.8218044992002902</v>
      </c>
      <c r="G6" s="3">
        <v>2.2037392926200101</v>
      </c>
      <c r="H6" s="3">
        <v>3.2664844729036</v>
      </c>
      <c r="I6" s="3">
        <v>3.4292979452506902</v>
      </c>
      <c r="J6" s="3" t="e">
        <v>#N/A</v>
      </c>
      <c r="K6" s="3">
        <v>1.5799642400078699</v>
      </c>
      <c r="L6" s="3">
        <v>4.0781196731367704</v>
      </c>
      <c r="M6" s="3">
        <v>3.1107304272666099</v>
      </c>
      <c r="N6" s="3">
        <v>3.21802946014183</v>
      </c>
      <c r="O6" s="3">
        <v>1.4945006269730201</v>
      </c>
      <c r="P6" s="3">
        <v>3.1507292146521699</v>
      </c>
      <c r="Q6" s="3">
        <v>4.23879528665252</v>
      </c>
      <c r="R6" s="3">
        <v>3.1896244126546298</v>
      </c>
      <c r="S6" s="3">
        <v>2.7930706322866201</v>
      </c>
      <c r="T6" s="3">
        <v>3.40526444715525</v>
      </c>
      <c r="U6" s="3">
        <v>3.0351719009529199</v>
      </c>
      <c r="V6" s="3" t="e">
        <v>#N/A</v>
      </c>
    </row>
    <row r="7" spans="1:22" x14ac:dyDescent="0.35">
      <c r="A7" s="2">
        <v>42066</v>
      </c>
      <c r="B7" s="3" t="e">
        <v>#N/A</v>
      </c>
      <c r="C7" s="3">
        <v>3.2018778139884798</v>
      </c>
      <c r="D7" s="3">
        <v>2.2832613899631502</v>
      </c>
      <c r="E7" s="3">
        <v>1.9283234672593501</v>
      </c>
      <c r="F7" s="3">
        <v>3.7718830505998802</v>
      </c>
      <c r="G7" s="3">
        <v>2.2289938610870101</v>
      </c>
      <c r="H7" s="3">
        <v>3.1495210924429302</v>
      </c>
      <c r="I7" s="3">
        <v>3.3915686062502401</v>
      </c>
      <c r="J7" s="3" t="e">
        <v>#N/A</v>
      </c>
      <c r="K7" s="3">
        <v>1.55937864097823</v>
      </c>
      <c r="L7" s="3">
        <v>3.93925432482806</v>
      </c>
      <c r="M7" s="3">
        <v>3.0668644308421902</v>
      </c>
      <c r="N7" s="3">
        <v>3.1949122321034702</v>
      </c>
      <c r="O7" s="3">
        <v>1.4507060241374601</v>
      </c>
      <c r="P7" s="3">
        <v>3.1012874814636699</v>
      </c>
      <c r="Q7" s="3">
        <v>4.2089057689625804</v>
      </c>
      <c r="R7" s="3">
        <v>3.2747754662136002</v>
      </c>
      <c r="S7" s="3">
        <v>2.8817741872944498</v>
      </c>
      <c r="T7" s="3">
        <v>3.5356024896736402</v>
      </c>
      <c r="U7" s="3">
        <v>3.0850120540492298</v>
      </c>
      <c r="V7" s="3" t="e">
        <v>#N/A</v>
      </c>
    </row>
    <row r="8" spans="1:22" x14ac:dyDescent="0.35">
      <c r="A8" s="2">
        <v>42096</v>
      </c>
      <c r="B8" s="3" t="e">
        <v>#N/A</v>
      </c>
      <c r="C8" s="3">
        <v>3.2166468071951999</v>
      </c>
      <c r="D8" s="3">
        <v>2.3046566806843001</v>
      </c>
      <c r="E8" s="3">
        <v>1.8684857433159501</v>
      </c>
      <c r="F8" s="3">
        <v>3.4756114137799101</v>
      </c>
      <c r="G8" s="3">
        <v>2.3726353734773298</v>
      </c>
      <c r="H8" s="3">
        <v>3.1539287298374301</v>
      </c>
      <c r="I8" s="3">
        <v>3.5391769688927299</v>
      </c>
      <c r="J8" s="3" t="e">
        <v>#N/A</v>
      </c>
      <c r="K8" s="3">
        <v>1.55605808384862</v>
      </c>
      <c r="L8" s="3">
        <v>3.7308171470664799</v>
      </c>
      <c r="M8" s="3">
        <v>3.0169152750530399</v>
      </c>
      <c r="N8" s="3">
        <v>3.3934620617001099</v>
      </c>
      <c r="O8" s="3">
        <v>1.5447622529270599</v>
      </c>
      <c r="P8" s="3">
        <v>2.8558910589319901</v>
      </c>
      <c r="Q8" s="3">
        <v>4.5888263872417703</v>
      </c>
      <c r="R8" s="3">
        <v>3.3923883675153101</v>
      </c>
      <c r="S8" s="3">
        <v>2.99202226664555</v>
      </c>
      <c r="T8" s="3">
        <v>3.5345801881336798</v>
      </c>
      <c r="U8" s="3">
        <v>3.0347531101886598</v>
      </c>
      <c r="V8" s="3" t="e">
        <v>#N/A</v>
      </c>
    </row>
    <row r="9" spans="1:22" x14ac:dyDescent="0.35">
      <c r="A9" s="2">
        <v>42125</v>
      </c>
      <c r="B9" s="3" t="e">
        <v>#N/A</v>
      </c>
      <c r="C9" s="3">
        <v>3.2197601193949601</v>
      </c>
      <c r="D9" s="3">
        <v>2.4962969381414899</v>
      </c>
      <c r="E9" s="3">
        <v>1.9371951411033199</v>
      </c>
      <c r="F9" s="3">
        <v>3.3155345368638902</v>
      </c>
      <c r="G9" s="3">
        <v>1.87215245329886</v>
      </c>
      <c r="H9" s="3">
        <v>3.1487167394214599</v>
      </c>
      <c r="I9" s="3">
        <v>3.49654842024179</v>
      </c>
      <c r="J9" s="3" t="e">
        <v>#N/A</v>
      </c>
      <c r="K9" s="3">
        <v>1.53126973157627</v>
      </c>
      <c r="L9" s="3">
        <v>3.5775673681215401</v>
      </c>
      <c r="M9" s="3">
        <v>2.98300101177517</v>
      </c>
      <c r="N9" s="3">
        <v>3.1496895200804</v>
      </c>
      <c r="O9" s="3">
        <v>1.6865966500962499</v>
      </c>
      <c r="P9" s="3">
        <v>2.4893527850706798</v>
      </c>
      <c r="Q9" s="3">
        <v>4.5081454674692303</v>
      </c>
      <c r="R9" s="3">
        <v>3.3999442675239102</v>
      </c>
      <c r="S9" s="3">
        <v>2.8895914207644702</v>
      </c>
      <c r="T9" s="3">
        <v>3.0904932414499999</v>
      </c>
      <c r="U9" s="3">
        <v>2.9551519689825199</v>
      </c>
      <c r="V9" s="3" t="e">
        <v>#N/A</v>
      </c>
    </row>
    <row r="10" spans="1:22" x14ac:dyDescent="0.35">
      <c r="A10" s="2">
        <v>42158</v>
      </c>
      <c r="B10" s="3" t="e">
        <v>#N/A</v>
      </c>
      <c r="C10" s="3">
        <v>3.4526597987243401</v>
      </c>
      <c r="D10" s="3">
        <v>2.38938097256852</v>
      </c>
      <c r="E10" s="3">
        <v>1.9976458321009301</v>
      </c>
      <c r="F10" s="3">
        <v>3.5029461579804799</v>
      </c>
      <c r="G10" s="3">
        <v>1.8891729731739499</v>
      </c>
      <c r="H10" s="3">
        <v>3.2323309901481099</v>
      </c>
      <c r="I10" s="3">
        <v>3.7634023284043998</v>
      </c>
      <c r="J10" s="3" t="e">
        <v>#N/A</v>
      </c>
      <c r="K10" s="3">
        <v>1.6356923647578401</v>
      </c>
      <c r="L10" s="3">
        <v>3.86698318034348</v>
      </c>
      <c r="M10" s="3">
        <v>3.2718729534072302</v>
      </c>
      <c r="N10" s="3">
        <v>3.2235093741398302</v>
      </c>
      <c r="O10" s="3">
        <v>1.6972424114111799</v>
      </c>
      <c r="P10" s="3">
        <v>2.6235384103077699</v>
      </c>
      <c r="Q10" s="3">
        <v>4.5426644302397001</v>
      </c>
      <c r="R10" s="3">
        <v>3.4900585315349102</v>
      </c>
      <c r="S10" s="3">
        <v>2.94192812630186</v>
      </c>
      <c r="T10" s="3">
        <v>3.4380783518186302</v>
      </c>
      <c r="U10" s="3">
        <v>2.7320598746917</v>
      </c>
      <c r="V10" s="3" t="e">
        <v>#N/A</v>
      </c>
    </row>
    <row r="11" spans="1:22" x14ac:dyDescent="0.35">
      <c r="A11" s="2">
        <v>42187</v>
      </c>
      <c r="B11" s="3" t="e">
        <v>#N/A</v>
      </c>
      <c r="C11" s="3">
        <v>3.6394719861399101</v>
      </c>
      <c r="D11" s="3">
        <v>2.44327562076101</v>
      </c>
      <c r="E11" s="3">
        <v>1.9075665609458301</v>
      </c>
      <c r="F11" s="3">
        <v>3.6463448714103501</v>
      </c>
      <c r="G11" s="3">
        <v>1.99453272198696</v>
      </c>
      <c r="H11" s="3">
        <v>3.2594032098575001</v>
      </c>
      <c r="I11" s="3">
        <v>3.8460515044346102</v>
      </c>
      <c r="J11" s="3" t="e">
        <v>#N/A</v>
      </c>
      <c r="K11" s="3">
        <v>1.6390180954792899</v>
      </c>
      <c r="L11" s="3">
        <v>3.8225975138755701</v>
      </c>
      <c r="M11" s="3">
        <v>3.1249625612426399</v>
      </c>
      <c r="N11" s="3">
        <v>3.2894828649753798</v>
      </c>
      <c r="O11" s="3">
        <v>1.5560039116189199</v>
      </c>
      <c r="P11" s="3">
        <v>2.88602010857243</v>
      </c>
      <c r="Q11" s="3">
        <v>4.6077244445987402</v>
      </c>
      <c r="R11" s="3">
        <v>3.46184241893181</v>
      </c>
      <c r="S11" s="3">
        <v>3.04302444072222</v>
      </c>
      <c r="T11" s="3">
        <v>3.4803319484002402</v>
      </c>
      <c r="U11" s="3">
        <v>3.25016290207303</v>
      </c>
      <c r="V11" s="3" t="e">
        <v>#N/A</v>
      </c>
    </row>
    <row r="12" spans="1:22" x14ac:dyDescent="0.35">
      <c r="A12" s="2">
        <v>42219</v>
      </c>
      <c r="B12" s="3" t="e">
        <v>#N/A</v>
      </c>
      <c r="C12" s="3">
        <v>3.5978496064196901</v>
      </c>
      <c r="D12" s="3">
        <v>2.50053408135456</v>
      </c>
      <c r="E12" s="3">
        <v>1.9014735544104799</v>
      </c>
      <c r="F12" s="3">
        <v>3.6538659835893501</v>
      </c>
      <c r="G12" s="3">
        <v>2.09911112225541</v>
      </c>
      <c r="H12" s="3">
        <v>3.2341463834654398</v>
      </c>
      <c r="I12" s="3">
        <v>4.1656814728286999</v>
      </c>
      <c r="J12" s="3" t="e">
        <v>#N/A</v>
      </c>
      <c r="K12" s="3">
        <v>1.7623765600660299</v>
      </c>
      <c r="L12" s="3">
        <v>3.8808109342344999</v>
      </c>
      <c r="M12" s="3">
        <v>3.2654590768751501</v>
      </c>
      <c r="N12" s="3">
        <v>3.9637883569524202</v>
      </c>
      <c r="O12" s="3">
        <v>1.54315031342135</v>
      </c>
      <c r="P12" s="3">
        <v>3.2653537995017401</v>
      </c>
      <c r="Q12" s="3">
        <v>4.7995129112952801</v>
      </c>
      <c r="R12" s="3">
        <v>3.5223220919956102</v>
      </c>
      <c r="S12" s="3">
        <v>3.1249023631215</v>
      </c>
      <c r="T12" s="3">
        <v>3.50487720735314</v>
      </c>
      <c r="U12" s="3">
        <v>4.1408155530826498</v>
      </c>
      <c r="V12" s="3" t="e">
        <v>#N/A</v>
      </c>
    </row>
    <row r="13" spans="1:22" x14ac:dyDescent="0.35">
      <c r="A13" s="2">
        <v>42250</v>
      </c>
      <c r="B13" s="3" t="e">
        <v>#N/A</v>
      </c>
      <c r="C13" s="3">
        <v>3.53961022714476</v>
      </c>
      <c r="D13" s="3">
        <v>2.7087638803243399</v>
      </c>
      <c r="E13" s="3">
        <v>2.04566443918171</v>
      </c>
      <c r="F13" s="3">
        <v>3.73320253221882</v>
      </c>
      <c r="G13" s="3">
        <v>2.3730507707758401</v>
      </c>
      <c r="H13" s="3">
        <v>3.4912414429693799</v>
      </c>
      <c r="I13" s="3">
        <v>4.3958157544271899</v>
      </c>
      <c r="J13" s="3" t="e">
        <v>#N/A</v>
      </c>
      <c r="K13" s="3">
        <v>1.8632522745044999</v>
      </c>
      <c r="L13" s="3">
        <v>4.2302318493430402</v>
      </c>
      <c r="M13" s="3">
        <v>3.32936824633058</v>
      </c>
      <c r="N13" s="3">
        <v>3.7247838966117102</v>
      </c>
      <c r="O13" s="3">
        <v>1.6647463488608301</v>
      </c>
      <c r="P13" s="3">
        <v>3.6490366493933402</v>
      </c>
      <c r="Q13" s="3">
        <v>4.9804220544941602</v>
      </c>
      <c r="R13" s="3">
        <v>3.6593263502389002</v>
      </c>
      <c r="S13" s="3">
        <v>3.35056966007846</v>
      </c>
      <c r="T13" s="3">
        <v>4.2426825873905996</v>
      </c>
      <c r="U13" s="3">
        <v>3.6231466221290298</v>
      </c>
      <c r="V13" s="3" t="e">
        <v>#N/A</v>
      </c>
    </row>
    <row r="14" spans="1:22" x14ac:dyDescent="0.35">
      <c r="A14" s="2">
        <v>42279</v>
      </c>
      <c r="B14" s="3" t="e">
        <v>#N/A</v>
      </c>
      <c r="C14" s="3">
        <v>3.8204556473079299</v>
      </c>
      <c r="D14" s="3">
        <v>2.9225730579804199</v>
      </c>
      <c r="E14" s="3">
        <v>2.0985291637299199</v>
      </c>
      <c r="F14" s="3">
        <v>3.87133944062899</v>
      </c>
      <c r="G14" s="3">
        <v>2.5066616693072699</v>
      </c>
      <c r="H14" s="3">
        <v>3.3981744865651899</v>
      </c>
      <c r="I14" s="3">
        <v>4.3079281181377098</v>
      </c>
      <c r="J14" s="3" t="e">
        <v>#N/A</v>
      </c>
      <c r="K14" s="3">
        <v>1.79908719145489</v>
      </c>
      <c r="L14" s="3">
        <v>4.0610712067454697</v>
      </c>
      <c r="M14" s="3">
        <v>3.3621389618983102</v>
      </c>
      <c r="N14" s="3">
        <v>3.2864858597481699</v>
      </c>
      <c r="O14" s="3">
        <v>1.6741787913183901</v>
      </c>
      <c r="P14" s="3">
        <v>3.4217234847187701</v>
      </c>
      <c r="Q14" s="3">
        <v>4.9419099881394297</v>
      </c>
      <c r="R14" s="3">
        <v>3.7591529915842701</v>
      </c>
      <c r="S14" s="3">
        <v>3.4250069635294</v>
      </c>
      <c r="T14" s="3">
        <v>3.91227949880285</v>
      </c>
      <c r="U14" s="3">
        <v>3.4881497650374</v>
      </c>
      <c r="V14" s="3">
        <v>4.5499271026454897</v>
      </c>
    </row>
    <row r="15" spans="1:22" x14ac:dyDescent="0.35">
      <c r="A15" s="2">
        <v>42311</v>
      </c>
      <c r="B15" s="3" t="e">
        <v>#N/A</v>
      </c>
      <c r="C15" s="3">
        <v>3.4294575033225398</v>
      </c>
      <c r="D15" s="3">
        <v>2.5672345086377102</v>
      </c>
      <c r="E15" s="3">
        <v>1.9593575652672099</v>
      </c>
      <c r="F15" s="3">
        <v>3.7108995510276399</v>
      </c>
      <c r="G15" s="3">
        <v>2.4556068840758001</v>
      </c>
      <c r="H15" s="3">
        <v>3.27873540979795</v>
      </c>
      <c r="I15" s="3">
        <v>4.0236019482446004</v>
      </c>
      <c r="J15" s="3" t="e">
        <v>#N/A</v>
      </c>
      <c r="K15" s="3">
        <v>1.7794836290924001</v>
      </c>
      <c r="L15" s="3">
        <v>3.8596478170949902</v>
      </c>
      <c r="M15" s="3">
        <v>3.23394903974933</v>
      </c>
      <c r="N15" s="3">
        <v>2.8316463924127802</v>
      </c>
      <c r="O15" s="3">
        <v>1.6723869899047501</v>
      </c>
      <c r="P15" s="3">
        <v>3.2259401669534302</v>
      </c>
      <c r="Q15" s="3">
        <v>4.85489745899309</v>
      </c>
      <c r="R15" s="3">
        <v>3.60305335409564</v>
      </c>
      <c r="S15" s="3">
        <v>3.0432953967644401</v>
      </c>
      <c r="T15" s="3">
        <v>4.0198536570681904</v>
      </c>
      <c r="U15" s="3">
        <v>3.2007801781625398</v>
      </c>
      <c r="V15" s="3">
        <v>4.74014713152628</v>
      </c>
    </row>
    <row r="16" spans="1:22" x14ac:dyDescent="0.35">
      <c r="A16" s="2">
        <v>42341</v>
      </c>
      <c r="B16" s="3" t="e">
        <v>#N/A</v>
      </c>
      <c r="C16" s="3">
        <v>3.7309389606404602</v>
      </c>
      <c r="D16" s="3">
        <v>2.5179600127268702</v>
      </c>
      <c r="E16" s="3">
        <v>1.94631658850617</v>
      </c>
      <c r="F16" s="3">
        <v>4.16588184614728</v>
      </c>
      <c r="G16" s="3">
        <v>2.4227123324370501</v>
      </c>
      <c r="H16" s="3">
        <v>3.2753794854547502</v>
      </c>
      <c r="I16" s="3">
        <v>4.1453509242714999</v>
      </c>
      <c r="J16" s="3" t="e">
        <v>#N/A</v>
      </c>
      <c r="K16" s="3">
        <v>1.8814114632478001</v>
      </c>
      <c r="L16" s="3">
        <v>3.9685457661498198</v>
      </c>
      <c r="M16" s="3">
        <v>3.4542600108643202</v>
      </c>
      <c r="N16" s="3">
        <v>2.84999168265528</v>
      </c>
      <c r="O16" s="3">
        <v>1.72427618220204</v>
      </c>
      <c r="P16" s="3">
        <v>3.2318363088559199</v>
      </c>
      <c r="Q16" s="3">
        <v>5.44490083202375</v>
      </c>
      <c r="R16" s="3">
        <v>3.7635794759025001</v>
      </c>
      <c r="S16" s="3">
        <v>3.40502832397156</v>
      </c>
      <c r="T16" s="3">
        <v>4.3927565725479596</v>
      </c>
      <c r="U16" s="3">
        <v>2.4153198096428499</v>
      </c>
      <c r="V16" s="3">
        <v>4.5936673586540797</v>
      </c>
    </row>
    <row r="17" spans="1:22" x14ac:dyDescent="0.35">
      <c r="A17" s="2">
        <v>42369</v>
      </c>
      <c r="B17" s="3" t="e">
        <v>#N/A</v>
      </c>
      <c r="C17" s="3">
        <v>3.80762443729567</v>
      </c>
      <c r="D17" s="3">
        <v>2.4953207674095701</v>
      </c>
      <c r="E17" s="3">
        <v>1.95130837771833</v>
      </c>
      <c r="F17" s="3">
        <v>4.1093644261598499</v>
      </c>
      <c r="G17" s="3">
        <v>2.6879083355438902</v>
      </c>
      <c r="H17" s="3">
        <v>3.2523709438498001</v>
      </c>
      <c r="I17" s="3">
        <v>4.2164750136622002</v>
      </c>
      <c r="J17" s="3" t="e">
        <v>#N/A</v>
      </c>
      <c r="K17" s="3">
        <v>1.9493287158418799</v>
      </c>
      <c r="L17" s="3">
        <v>4.1370598354253802</v>
      </c>
      <c r="M17" s="3">
        <v>3.4722922394843301</v>
      </c>
      <c r="N17" s="3">
        <v>2.6263716764482998</v>
      </c>
      <c r="O17" s="3">
        <v>1.6776714382267399</v>
      </c>
      <c r="P17" s="3">
        <v>2.8955974759213898</v>
      </c>
      <c r="Q17" s="3">
        <v>5.4216955537613503</v>
      </c>
      <c r="R17" s="3">
        <v>3.8311430340374599</v>
      </c>
      <c r="S17" s="3">
        <v>3.6078860977790401</v>
      </c>
      <c r="T17" s="3">
        <v>4.1931980758707699</v>
      </c>
      <c r="U17" s="3">
        <v>2.3458211888085199</v>
      </c>
      <c r="V17" s="3">
        <v>4.6782260930144002</v>
      </c>
    </row>
    <row r="18" spans="1:22" x14ac:dyDescent="0.35">
      <c r="A18" s="2">
        <v>42403</v>
      </c>
      <c r="B18" s="3" t="e">
        <v>#N/A</v>
      </c>
      <c r="C18" s="3">
        <v>3.8050090524775699</v>
      </c>
      <c r="D18" s="3">
        <v>2.5172856983593701</v>
      </c>
      <c r="E18" s="3">
        <v>2.0698635262684499</v>
      </c>
      <c r="F18" s="3">
        <v>4.2342565876047296</v>
      </c>
      <c r="G18" s="3">
        <v>2.7222430594700699</v>
      </c>
      <c r="H18" s="3">
        <v>3.33577900328874</v>
      </c>
      <c r="I18" s="3">
        <v>4.4124518691947703</v>
      </c>
      <c r="J18" s="3">
        <v>2.11505113430034</v>
      </c>
      <c r="K18" s="3">
        <v>1.99502170746708</v>
      </c>
      <c r="L18" s="3">
        <v>4.4359954174571303</v>
      </c>
      <c r="M18" s="3">
        <v>3.6433527682870999</v>
      </c>
      <c r="N18" s="3">
        <v>2.5961763713130299</v>
      </c>
      <c r="O18" s="3">
        <v>1.80468566992533</v>
      </c>
      <c r="P18" s="3">
        <v>3.32858400194708</v>
      </c>
      <c r="Q18" s="3">
        <v>5.8173303704949202</v>
      </c>
      <c r="R18" s="3">
        <v>3.7084756680291302</v>
      </c>
      <c r="S18" s="3">
        <v>3.5393343506180401</v>
      </c>
      <c r="T18" s="3">
        <v>4.5482256911219201</v>
      </c>
      <c r="U18" s="3" t="e">
        <v>#N/A</v>
      </c>
      <c r="V18" s="3">
        <v>5.1898253388738196</v>
      </c>
    </row>
    <row r="19" spans="1:22" x14ac:dyDescent="0.35">
      <c r="A19" s="2">
        <v>42432</v>
      </c>
      <c r="B19" s="3" t="e">
        <v>#N/A</v>
      </c>
      <c r="C19" s="3">
        <v>3.5815451061066899</v>
      </c>
      <c r="D19" s="3">
        <v>2.3692743597444101</v>
      </c>
      <c r="E19" s="3">
        <v>1.94819613957087</v>
      </c>
      <c r="F19" s="3">
        <v>3.9188948338128999</v>
      </c>
      <c r="G19" s="3">
        <v>2.2185049828619601</v>
      </c>
      <c r="H19" s="3">
        <v>3.10671740316746</v>
      </c>
      <c r="I19" s="3">
        <v>4.1743023114570299</v>
      </c>
      <c r="J19" s="3">
        <v>2.0590925239013602</v>
      </c>
      <c r="K19" s="3">
        <v>1.92244063756505</v>
      </c>
      <c r="L19" s="3">
        <v>3.7580726974982799</v>
      </c>
      <c r="M19" s="3">
        <v>3.3776336443694701</v>
      </c>
      <c r="N19" s="3">
        <v>2.7409316656125502</v>
      </c>
      <c r="O19" s="3">
        <v>1.75859541490842</v>
      </c>
      <c r="P19" s="3">
        <v>3.1509128786381999</v>
      </c>
      <c r="Q19" s="3">
        <v>4.7628223607996896</v>
      </c>
      <c r="R19" s="3">
        <v>3.41869141337187</v>
      </c>
      <c r="S19" s="3">
        <v>3.2923604995621001</v>
      </c>
      <c r="T19" s="3">
        <v>4.0359810574351602</v>
      </c>
      <c r="U19" s="3">
        <v>2.7188260668122899</v>
      </c>
      <c r="V19" s="3">
        <v>4.79893813185934</v>
      </c>
    </row>
    <row r="20" spans="1:22" x14ac:dyDescent="0.35">
      <c r="A20" s="2">
        <v>42461</v>
      </c>
      <c r="B20" s="3" t="e">
        <v>#N/A</v>
      </c>
      <c r="C20" s="3">
        <v>3.4453490425508102</v>
      </c>
      <c r="D20" s="3">
        <v>2.3859438118702698</v>
      </c>
      <c r="E20" s="3">
        <v>1.7823324448315501</v>
      </c>
      <c r="F20" s="3">
        <v>3.6336840894302802</v>
      </c>
      <c r="G20" s="3">
        <v>2.1243221261503402</v>
      </c>
      <c r="H20" s="3">
        <v>3.06279630934988</v>
      </c>
      <c r="I20" s="3">
        <v>4.1651842008440303</v>
      </c>
      <c r="J20" s="3">
        <v>2.0166171563014599</v>
      </c>
      <c r="K20" s="3">
        <v>1.94278652723696</v>
      </c>
      <c r="L20" s="3">
        <v>3.2191092231426199</v>
      </c>
      <c r="M20" s="3">
        <v>3.2721053006353098</v>
      </c>
      <c r="N20" s="3">
        <v>3.32501239727597</v>
      </c>
      <c r="O20" s="3">
        <v>1.7447630791247499</v>
      </c>
      <c r="P20" s="3">
        <v>2.9478721692980701</v>
      </c>
      <c r="Q20" s="3">
        <v>4.2188736773834101</v>
      </c>
      <c r="R20" s="3">
        <v>3.38101856062391</v>
      </c>
      <c r="S20" s="3">
        <v>3.1686386255505501</v>
      </c>
      <c r="T20" s="3">
        <v>3.9707168103244102</v>
      </c>
      <c r="U20" s="3">
        <v>3.1196146072694599</v>
      </c>
      <c r="V20" s="3">
        <v>4.6753303875092396</v>
      </c>
    </row>
    <row r="21" spans="1:22" x14ac:dyDescent="0.35">
      <c r="A21" s="2">
        <v>42493</v>
      </c>
      <c r="B21" s="3" t="e">
        <v>#N/A</v>
      </c>
      <c r="C21" s="3">
        <v>3.2837465049413002</v>
      </c>
      <c r="D21" s="3">
        <v>2.4400196601959401</v>
      </c>
      <c r="E21" s="3">
        <v>1.85944790843745</v>
      </c>
      <c r="F21" s="3">
        <v>3.7005570033392101</v>
      </c>
      <c r="G21" s="3">
        <v>1.7110663337837</v>
      </c>
      <c r="H21" s="3">
        <v>3.1823490359767899</v>
      </c>
      <c r="I21" s="3">
        <v>4.4727864794794803</v>
      </c>
      <c r="J21" s="3">
        <v>2.04713786998675</v>
      </c>
      <c r="K21" s="3">
        <v>1.9543844086037201</v>
      </c>
      <c r="L21" s="3">
        <v>3.3460400758419699</v>
      </c>
      <c r="M21" s="3">
        <v>3.3579817747112299</v>
      </c>
      <c r="N21" s="3">
        <v>3.0528801099735001</v>
      </c>
      <c r="O21" s="3">
        <v>1.7147564492310701</v>
      </c>
      <c r="P21" s="3">
        <v>2.9723547332203699</v>
      </c>
      <c r="Q21" s="3">
        <v>4.4050646841224204</v>
      </c>
      <c r="R21" s="3">
        <v>3.40591663467168</v>
      </c>
      <c r="S21" s="3">
        <v>3.34675027595563</v>
      </c>
      <c r="T21" s="3">
        <v>4.1395336561202498</v>
      </c>
      <c r="U21" s="3">
        <v>3.1108828365791901</v>
      </c>
      <c r="V21" s="3">
        <v>4.22437263258516</v>
      </c>
    </row>
    <row r="22" spans="1:22" x14ac:dyDescent="0.35">
      <c r="A22" s="2">
        <v>42524</v>
      </c>
      <c r="B22" s="3" t="e">
        <v>#N/A</v>
      </c>
      <c r="C22" s="3">
        <v>3.26816291909631</v>
      </c>
      <c r="D22" s="3">
        <v>2.3742016967439601</v>
      </c>
      <c r="E22" s="3">
        <v>1.7025938397343501</v>
      </c>
      <c r="F22" s="3">
        <v>3.8583554712838399</v>
      </c>
      <c r="G22" s="3">
        <v>1.8837229571698799</v>
      </c>
      <c r="H22" s="3">
        <v>3.0799669041715201</v>
      </c>
      <c r="I22" s="3">
        <v>4.22304342834836</v>
      </c>
      <c r="J22" s="3">
        <v>2.09499204406732</v>
      </c>
      <c r="K22" s="3">
        <v>1.9639789997475201</v>
      </c>
      <c r="L22" s="3">
        <v>3.38560871868073</v>
      </c>
      <c r="M22" s="3">
        <v>3.0935317241331899</v>
      </c>
      <c r="N22" s="3">
        <v>2.38267825655244</v>
      </c>
      <c r="O22" s="3">
        <v>1.59225982199575</v>
      </c>
      <c r="P22" s="3">
        <v>2.5889123698649801</v>
      </c>
      <c r="Q22" s="3">
        <v>4.4008078026233699</v>
      </c>
      <c r="R22" s="3">
        <v>3.2987574998198701</v>
      </c>
      <c r="S22" s="3">
        <v>3.5053034383282702</v>
      </c>
      <c r="T22" s="3">
        <v>4.0049096324475997</v>
      </c>
      <c r="U22" s="3">
        <v>3.0996404798611099</v>
      </c>
      <c r="V22" s="3">
        <v>4.0663674556255396</v>
      </c>
    </row>
    <row r="23" spans="1:22" x14ac:dyDescent="0.35">
      <c r="A23" s="2">
        <v>42552</v>
      </c>
      <c r="B23" s="3">
        <v>2.2753728585889501</v>
      </c>
      <c r="C23" s="3">
        <v>3.0715602487480602</v>
      </c>
      <c r="D23" s="3">
        <v>2.2887038452070101</v>
      </c>
      <c r="E23" s="3">
        <v>1.6661411003020099</v>
      </c>
      <c r="F23" s="3">
        <v>3.8717510702603399</v>
      </c>
      <c r="G23" s="3">
        <v>1.7839518204168401</v>
      </c>
      <c r="H23" s="3">
        <v>3.0577501382466998</v>
      </c>
      <c r="I23" s="3">
        <v>4.1462086573054</v>
      </c>
      <c r="J23" s="3">
        <v>2.0901246331729602</v>
      </c>
      <c r="K23" s="3">
        <v>1.94872055256937</v>
      </c>
      <c r="L23" s="3">
        <v>3.2695221937319299</v>
      </c>
      <c r="M23" s="3">
        <v>3.1270987618630799</v>
      </c>
      <c r="N23" s="3">
        <v>3.0587567095366501</v>
      </c>
      <c r="O23" s="3">
        <v>1.58503288594082</v>
      </c>
      <c r="P23" s="3">
        <v>2.57807331184569</v>
      </c>
      <c r="Q23" s="3">
        <v>4.2559829885096701</v>
      </c>
      <c r="R23" s="3">
        <v>3.3032231534851402</v>
      </c>
      <c r="S23" s="3">
        <v>3.5139530588093901</v>
      </c>
      <c r="T23" s="3">
        <v>3.90349713956885</v>
      </c>
      <c r="U23" s="3">
        <v>3.26693633321482</v>
      </c>
      <c r="V23" s="3">
        <v>4.2553855066189801</v>
      </c>
    </row>
    <row r="24" spans="1:22" x14ac:dyDescent="0.35">
      <c r="A24" s="2">
        <v>42585</v>
      </c>
      <c r="B24" s="3">
        <v>2.28322568892394</v>
      </c>
      <c r="C24" s="3">
        <v>2.9543586917725202</v>
      </c>
      <c r="D24" s="3">
        <v>2.1460716711457399</v>
      </c>
      <c r="E24" s="3">
        <v>1.63637639723644</v>
      </c>
      <c r="F24" s="3">
        <v>3.5918417305803501</v>
      </c>
      <c r="G24" s="3">
        <v>1.6004921693279199</v>
      </c>
      <c r="H24" s="3">
        <v>3.0294761097974701</v>
      </c>
      <c r="I24" s="3">
        <v>4.0687152771589004</v>
      </c>
      <c r="J24" s="3">
        <v>2.0878168023392498</v>
      </c>
      <c r="K24" s="3">
        <v>1.9416719883639</v>
      </c>
      <c r="L24" s="3">
        <v>2.8911997152115401</v>
      </c>
      <c r="M24" s="3">
        <v>3.01287789976426</v>
      </c>
      <c r="N24" s="3">
        <v>3.0438721401402602</v>
      </c>
      <c r="O24" s="3">
        <v>1.55097747344485</v>
      </c>
      <c r="P24" s="3">
        <v>2.50298862136375</v>
      </c>
      <c r="Q24" s="3">
        <v>3.9750108340074299</v>
      </c>
      <c r="R24" s="3">
        <v>3.1749614156424601</v>
      </c>
      <c r="S24" s="3">
        <v>3.7124326967797301</v>
      </c>
      <c r="T24" s="3">
        <v>3.8498136476810401</v>
      </c>
      <c r="U24" s="3">
        <v>3.2040703406066098</v>
      </c>
      <c r="V24" s="3">
        <v>4.45416554416619</v>
      </c>
    </row>
    <row r="25" spans="1:22" x14ac:dyDescent="0.35">
      <c r="A25" s="2">
        <v>42615</v>
      </c>
      <c r="B25" s="3">
        <v>2.1973728184805701</v>
      </c>
      <c r="C25" s="3">
        <v>2.9593218317466299</v>
      </c>
      <c r="D25" s="3">
        <v>2.21829151187021</v>
      </c>
      <c r="E25" s="3">
        <v>1.6356788755513301</v>
      </c>
      <c r="F25" s="3">
        <v>3.5938709218489899</v>
      </c>
      <c r="G25" s="3">
        <v>1.4400715239377999</v>
      </c>
      <c r="H25" s="3">
        <v>2.9439631854401598</v>
      </c>
      <c r="I25" s="3">
        <v>4.1191923679930698</v>
      </c>
      <c r="J25" s="3">
        <v>2.0565917560633502</v>
      </c>
      <c r="K25" s="3">
        <v>1.8805395316395399</v>
      </c>
      <c r="L25" s="3">
        <v>3.0585194159361699</v>
      </c>
      <c r="M25" s="3">
        <v>3.0603238299348501</v>
      </c>
      <c r="N25" s="3">
        <v>2.99073484229522</v>
      </c>
      <c r="O25" s="3">
        <v>1.5134549163772699</v>
      </c>
      <c r="P25" s="3">
        <v>2.2818757526389799</v>
      </c>
      <c r="Q25" s="3">
        <v>3.74610742160267</v>
      </c>
      <c r="R25" s="3">
        <v>3.1949516979684001</v>
      </c>
      <c r="S25" s="3">
        <v>3.5601679551010301</v>
      </c>
      <c r="T25" s="3">
        <v>3.7668906614274502</v>
      </c>
      <c r="U25" s="3">
        <v>3.15138864984038</v>
      </c>
      <c r="V25" s="3">
        <v>4.7772117885020497</v>
      </c>
    </row>
    <row r="26" spans="1:22" x14ac:dyDescent="0.35">
      <c r="A26" s="2">
        <v>42646</v>
      </c>
      <c r="B26" s="3">
        <v>2.30242394117667</v>
      </c>
      <c r="C26" s="3">
        <v>3.1002589283976398</v>
      </c>
      <c r="D26" s="3">
        <v>2.1594630282985401</v>
      </c>
      <c r="E26" s="3">
        <v>1.65186849225244</v>
      </c>
      <c r="F26" s="3">
        <v>3.59442724978752</v>
      </c>
      <c r="G26" s="3">
        <v>1.54596246576466</v>
      </c>
      <c r="H26" s="3">
        <v>2.9875728857138002</v>
      </c>
      <c r="I26" s="3">
        <v>4.0023988795469903</v>
      </c>
      <c r="J26" s="3">
        <v>2.0924283947376101</v>
      </c>
      <c r="K26" s="3">
        <v>1.8854676034028</v>
      </c>
      <c r="L26" s="3">
        <v>3.11210332452342</v>
      </c>
      <c r="M26" s="3">
        <v>3.18475094543893</v>
      </c>
      <c r="N26" s="3">
        <v>3.20691765780531</v>
      </c>
      <c r="O26" s="3">
        <v>1.5272099418545999</v>
      </c>
      <c r="P26" s="3">
        <v>2.26013597192143</v>
      </c>
      <c r="Q26" s="3">
        <v>3.9478917064580301</v>
      </c>
      <c r="R26" s="3">
        <v>3.28944481637979</v>
      </c>
      <c r="S26" s="3">
        <v>3.6638050650478</v>
      </c>
      <c r="T26" s="3">
        <v>3.71038518001783</v>
      </c>
      <c r="U26" s="3">
        <v>2.48223009889483</v>
      </c>
      <c r="V26" s="3">
        <v>5.0658244523814497</v>
      </c>
    </row>
    <row r="27" spans="1:22" x14ac:dyDescent="0.35">
      <c r="A27" s="2">
        <v>42677</v>
      </c>
      <c r="B27" s="3">
        <v>2.2519796682658701</v>
      </c>
      <c r="C27" s="3">
        <v>2.69899406721734</v>
      </c>
      <c r="D27" s="3">
        <v>2.28592921370194</v>
      </c>
      <c r="E27" s="3">
        <v>1.7371997598621201</v>
      </c>
      <c r="F27" s="3">
        <v>3.3763828600524399</v>
      </c>
      <c r="G27" s="3">
        <v>1.7511143338773001</v>
      </c>
      <c r="H27" s="3">
        <v>2.98818809742072</v>
      </c>
      <c r="I27" s="3">
        <v>4.1156249316296201</v>
      </c>
      <c r="J27" s="3">
        <v>2.1649714744468298</v>
      </c>
      <c r="K27" s="3">
        <v>1.9773251152762299</v>
      </c>
      <c r="L27" s="3">
        <v>3.0243971631166602</v>
      </c>
      <c r="M27" s="3">
        <v>3.2693969365969502</v>
      </c>
      <c r="N27" s="3">
        <v>3.09026920607009</v>
      </c>
      <c r="O27" s="3">
        <v>1.6035549895563499</v>
      </c>
      <c r="P27" s="3">
        <v>2.3453152168569602</v>
      </c>
      <c r="Q27" s="3">
        <v>4.0237381545623601</v>
      </c>
      <c r="R27" s="3">
        <v>3.3040069227965598</v>
      </c>
      <c r="S27" s="3">
        <v>3.6399134402450999</v>
      </c>
      <c r="T27" s="3">
        <v>3.7922441210689799</v>
      </c>
      <c r="U27" s="3">
        <v>2.6577208147321101</v>
      </c>
      <c r="V27" s="3">
        <v>4.5844876873261997</v>
      </c>
    </row>
    <row r="28" spans="1:22" x14ac:dyDescent="0.35">
      <c r="A28" s="2">
        <v>42706</v>
      </c>
      <c r="B28" s="3">
        <v>2.12594290543817</v>
      </c>
      <c r="C28" s="3">
        <v>2.89917645235482</v>
      </c>
      <c r="D28" s="3">
        <v>2.42924822436279</v>
      </c>
      <c r="E28" s="3">
        <v>1.7560166016083401</v>
      </c>
      <c r="F28" s="3">
        <v>3.27213747130107</v>
      </c>
      <c r="G28" s="3">
        <v>1.98121855254127</v>
      </c>
      <c r="H28" s="3">
        <v>3.00194337582839</v>
      </c>
      <c r="I28" s="3">
        <v>4.2327269714418598</v>
      </c>
      <c r="J28" s="3">
        <v>2.3621254634692699</v>
      </c>
      <c r="K28" s="3">
        <v>2.0031302568303802</v>
      </c>
      <c r="L28" s="3">
        <v>3.4367081900416898</v>
      </c>
      <c r="M28" s="3">
        <v>3.4297015680332801</v>
      </c>
      <c r="N28" s="3">
        <v>2.8182926084825</v>
      </c>
      <c r="O28" s="3">
        <v>1.6897252698966001</v>
      </c>
      <c r="P28" s="3">
        <v>2.34255932866192</v>
      </c>
      <c r="Q28" s="3">
        <v>4.2327640390253896</v>
      </c>
      <c r="R28" s="3">
        <v>3.2780387911252902</v>
      </c>
      <c r="S28" s="3">
        <v>3.8964506677516799</v>
      </c>
      <c r="T28" s="3">
        <v>4.2872246429458798</v>
      </c>
      <c r="U28" s="3" t="e">
        <v>#N/A</v>
      </c>
      <c r="V28" s="3">
        <v>3.7629489896418402</v>
      </c>
    </row>
    <row r="29" spans="1:22" x14ac:dyDescent="0.35">
      <c r="A29" s="2">
        <v>42738</v>
      </c>
      <c r="B29" s="3">
        <v>2.30662987323735</v>
      </c>
      <c r="C29" s="3">
        <v>2.9735212619475102</v>
      </c>
      <c r="D29" s="3">
        <v>2.4242300532569798</v>
      </c>
      <c r="E29" s="3">
        <v>1.7557335662590801</v>
      </c>
      <c r="F29" s="3">
        <v>2.9819331077554199</v>
      </c>
      <c r="G29" s="3">
        <v>2.26602562870778</v>
      </c>
      <c r="H29" s="3">
        <v>3.0356832860628198</v>
      </c>
      <c r="I29" s="3">
        <v>4.2049002320815196</v>
      </c>
      <c r="J29" s="3">
        <v>2.3629684423363702</v>
      </c>
      <c r="K29" s="3">
        <v>1.9485684879659</v>
      </c>
      <c r="L29" s="3">
        <v>3.4420358302805298</v>
      </c>
      <c r="M29" s="3">
        <v>3.18018172642318</v>
      </c>
      <c r="N29" s="3">
        <v>2.8556716918505201</v>
      </c>
      <c r="O29" s="3">
        <v>1.6857865355802399</v>
      </c>
      <c r="P29" s="3">
        <v>2.40074074110766</v>
      </c>
      <c r="Q29" s="3">
        <v>3.7228374426856599</v>
      </c>
      <c r="R29" s="3">
        <v>3.2236131114292701</v>
      </c>
      <c r="S29" s="3">
        <v>3.8673361036163301</v>
      </c>
      <c r="T29" s="3">
        <v>4.0348811656996899</v>
      </c>
      <c r="U29" s="3">
        <v>2.82563299206562</v>
      </c>
      <c r="V29" s="3">
        <v>3.7469319965789998</v>
      </c>
    </row>
    <row r="30" spans="1:22" x14ac:dyDescent="0.35">
      <c r="A30" s="2">
        <v>42769</v>
      </c>
      <c r="B30" s="3">
        <v>2.3014871257987801</v>
      </c>
      <c r="C30" s="3">
        <v>2.8355727662331298</v>
      </c>
      <c r="D30" s="3">
        <v>2.4141838025278202</v>
      </c>
      <c r="E30" s="3">
        <v>1.6559523493900901</v>
      </c>
      <c r="F30" s="3">
        <v>2.7214846643536901</v>
      </c>
      <c r="G30" s="3">
        <v>1.96553199715112</v>
      </c>
      <c r="H30" s="3">
        <v>2.9888693498759098</v>
      </c>
      <c r="I30" s="3">
        <v>4.1605386688964403</v>
      </c>
      <c r="J30" s="3">
        <v>2.3674601376592501</v>
      </c>
      <c r="K30" s="3">
        <v>1.92893572833299</v>
      </c>
      <c r="L30" s="3">
        <v>3.3880530929542698</v>
      </c>
      <c r="M30" s="3">
        <v>3.1858877614162902</v>
      </c>
      <c r="N30" s="3">
        <v>2.96556885798049</v>
      </c>
      <c r="O30" s="3">
        <v>1.610615662511</v>
      </c>
      <c r="P30" s="3">
        <v>2.3263202013333601</v>
      </c>
      <c r="Q30" s="3">
        <v>3.79397686393883</v>
      </c>
      <c r="R30" s="3">
        <v>3.1159574481541301</v>
      </c>
      <c r="S30" s="3">
        <v>3.4550383821105499</v>
      </c>
      <c r="T30" s="3">
        <v>4.1876622070789198</v>
      </c>
      <c r="U30" s="3">
        <v>3.12749564184525</v>
      </c>
      <c r="V30" s="3">
        <v>3.77489653012546</v>
      </c>
    </row>
    <row r="31" spans="1:22" x14ac:dyDescent="0.35">
      <c r="A31" s="2">
        <v>42797</v>
      </c>
      <c r="B31" s="3">
        <v>2.3081571259978699</v>
      </c>
      <c r="C31" s="3">
        <v>2.7522008824184598</v>
      </c>
      <c r="D31" s="3">
        <v>2.45757674465042</v>
      </c>
      <c r="E31" s="3">
        <v>1.64121672336929</v>
      </c>
      <c r="F31" s="3">
        <v>2.3984901618757801</v>
      </c>
      <c r="G31" s="3">
        <v>1.9910664109668099</v>
      </c>
      <c r="H31" s="3">
        <v>3.00024777388668</v>
      </c>
      <c r="I31" s="3">
        <v>4.1907460753835899</v>
      </c>
      <c r="J31" s="3">
        <v>2.3652939953560899</v>
      </c>
      <c r="K31" s="3">
        <v>1.9358653213785599</v>
      </c>
      <c r="L31" s="3">
        <v>3.4736645938897102</v>
      </c>
      <c r="M31" s="3">
        <v>3.19361840433527</v>
      </c>
      <c r="N31" s="3">
        <v>2.9037278534156998</v>
      </c>
      <c r="O31" s="3">
        <v>1.5805875112697201</v>
      </c>
      <c r="P31" s="3">
        <v>2.2785897222269398</v>
      </c>
      <c r="Q31" s="3">
        <v>3.7858511042340899</v>
      </c>
      <c r="R31" s="3">
        <v>3.1322155855896101</v>
      </c>
      <c r="S31" s="3">
        <v>3.5288189443928601</v>
      </c>
      <c r="T31" s="3">
        <v>4.0093070585032002</v>
      </c>
      <c r="U31" s="3">
        <v>3.5714381909412398</v>
      </c>
      <c r="V31" s="3">
        <v>3.8604758479144201</v>
      </c>
    </row>
    <row r="32" spans="1:22" x14ac:dyDescent="0.35">
      <c r="A32" s="2">
        <v>42828</v>
      </c>
      <c r="B32" s="3">
        <v>2.3096147042747401</v>
      </c>
      <c r="C32" s="3">
        <v>2.48084171329835</v>
      </c>
      <c r="D32" s="3">
        <v>2.4005388307438902</v>
      </c>
      <c r="E32" s="3">
        <v>1.6597739582832201</v>
      </c>
      <c r="F32" s="3">
        <v>2.5582939997470699</v>
      </c>
      <c r="G32" s="3">
        <v>2.1074248755551199</v>
      </c>
      <c r="H32" s="3">
        <v>2.9704868241255702</v>
      </c>
      <c r="I32" s="3">
        <v>4.1499777685797499</v>
      </c>
      <c r="J32" s="3">
        <v>2.36883868537848</v>
      </c>
      <c r="K32" s="3">
        <v>1.8871781115564601</v>
      </c>
      <c r="L32" s="3">
        <v>3.6234202590186002</v>
      </c>
      <c r="M32" s="3">
        <v>3.1977693977277002</v>
      </c>
      <c r="N32" s="3">
        <v>2.9169590185694201</v>
      </c>
      <c r="O32" s="3">
        <v>1.5442111153899001</v>
      </c>
      <c r="P32" s="3">
        <v>2.2652586212546302</v>
      </c>
      <c r="Q32" s="3">
        <v>3.9660522463269898</v>
      </c>
      <c r="R32" s="3">
        <v>3.1155839955626798</v>
      </c>
      <c r="S32" s="3">
        <v>3.6461436797519999</v>
      </c>
      <c r="T32" s="3">
        <v>4.0131520523656201</v>
      </c>
      <c r="U32" s="3">
        <v>2.6623408429836299</v>
      </c>
      <c r="V32" s="3">
        <v>4.0304563804717004</v>
      </c>
    </row>
    <row r="33" spans="1:22" x14ac:dyDescent="0.35">
      <c r="A33" s="2">
        <v>42858</v>
      </c>
      <c r="B33" s="3">
        <v>2.2543891146700101</v>
      </c>
      <c r="C33" s="3">
        <v>2.48919205696295</v>
      </c>
      <c r="D33" s="3">
        <v>2.4528342538349799</v>
      </c>
      <c r="E33" s="3">
        <v>1.5884515530754899</v>
      </c>
      <c r="F33" s="3">
        <v>2.4585141814657798</v>
      </c>
      <c r="G33" s="3">
        <v>2.0226079362769198</v>
      </c>
      <c r="H33" s="3">
        <v>2.9365465170207798</v>
      </c>
      <c r="I33" s="3">
        <v>4.0476820599815797</v>
      </c>
      <c r="J33" s="3">
        <v>2.4418389941200802</v>
      </c>
      <c r="K33" s="3">
        <v>1.8909365461588401</v>
      </c>
      <c r="L33" s="3">
        <v>3.5972349606579899</v>
      </c>
      <c r="M33" s="3">
        <v>3.0812919070432798</v>
      </c>
      <c r="N33" s="3">
        <v>2.4020424903214801</v>
      </c>
      <c r="O33" s="3">
        <v>1.5640936707225499</v>
      </c>
      <c r="P33" s="3">
        <v>2.2654199885322699</v>
      </c>
      <c r="Q33" s="3">
        <v>3.96563139838335</v>
      </c>
      <c r="R33" s="3">
        <v>3.1867998601624201</v>
      </c>
      <c r="S33" s="3">
        <v>3.6690914063216402</v>
      </c>
      <c r="T33" s="3">
        <v>3.9542157925003401</v>
      </c>
      <c r="U33" s="3">
        <v>2.4949157071092101</v>
      </c>
      <c r="V33" s="3">
        <v>4.0679961937262297</v>
      </c>
    </row>
    <row r="34" spans="1:22" x14ac:dyDescent="0.35">
      <c r="A34" s="2">
        <v>42888</v>
      </c>
      <c r="B34" s="3">
        <v>2.1724038495224098</v>
      </c>
      <c r="C34" s="3">
        <v>2.4584785487800902</v>
      </c>
      <c r="D34" s="3">
        <v>2.5073855771112998</v>
      </c>
      <c r="E34" s="3">
        <v>1.5285293103591</v>
      </c>
      <c r="F34" s="3">
        <v>2.4681484916908998</v>
      </c>
      <c r="G34" s="3">
        <v>2.2818954937554201</v>
      </c>
      <c r="H34" s="3">
        <v>3.0114243699571901</v>
      </c>
      <c r="I34" s="3">
        <v>4.04317918906606</v>
      </c>
      <c r="J34" s="3">
        <v>2.4427907287838102</v>
      </c>
      <c r="K34" s="3">
        <v>1.76321313394379</v>
      </c>
      <c r="L34" s="3">
        <v>3.6976266055962501</v>
      </c>
      <c r="M34" s="3">
        <v>3.2569428220456298</v>
      </c>
      <c r="N34" s="3">
        <v>2.7642887804954199</v>
      </c>
      <c r="O34" s="3">
        <v>1.59920354794413</v>
      </c>
      <c r="P34" s="3">
        <v>2.1750228324975902</v>
      </c>
      <c r="Q34" s="3">
        <v>4.0796959410562401</v>
      </c>
      <c r="R34" s="3">
        <v>3.19765912041529</v>
      </c>
      <c r="S34" s="3">
        <v>3.5119689944300299</v>
      </c>
      <c r="T34" s="3">
        <v>4.1211991887555204</v>
      </c>
      <c r="U34" s="3">
        <v>2.3791688396825998</v>
      </c>
      <c r="V34" s="3">
        <v>3.9846546726761698</v>
      </c>
    </row>
    <row r="35" spans="1:22" x14ac:dyDescent="0.35">
      <c r="A35" s="2">
        <v>42919</v>
      </c>
      <c r="B35" s="3">
        <v>2.0975837420261199</v>
      </c>
      <c r="C35" s="3">
        <v>2.74491180638798</v>
      </c>
      <c r="D35" s="3">
        <v>2.4921674561720999</v>
      </c>
      <c r="E35" s="3">
        <v>1.56484487324527</v>
      </c>
      <c r="F35" s="3">
        <v>2.393220540857</v>
      </c>
      <c r="G35" s="3">
        <v>2.2817663036835198</v>
      </c>
      <c r="H35" s="3">
        <v>3.0279326123135299</v>
      </c>
      <c r="I35" s="3">
        <v>3.9817722341157999</v>
      </c>
      <c r="J35" s="3">
        <v>2.4314482328268001</v>
      </c>
      <c r="K35" s="3">
        <v>1.7551374283507799</v>
      </c>
      <c r="L35" s="3">
        <v>3.6204990927068099</v>
      </c>
      <c r="M35" s="3">
        <v>3.33505335689456</v>
      </c>
      <c r="N35" s="3">
        <v>2.4714361140601202</v>
      </c>
      <c r="O35" s="3">
        <v>1.6220124421941799</v>
      </c>
      <c r="P35" s="3">
        <v>2.1830702870954299</v>
      </c>
      <c r="Q35" s="3">
        <v>4.5330272409710197</v>
      </c>
      <c r="R35" s="3">
        <v>3.2038925133862901</v>
      </c>
      <c r="S35" s="3">
        <v>3.5832343526245198</v>
      </c>
      <c r="T35" s="3">
        <v>4.0807863492598999</v>
      </c>
      <c r="U35" s="3">
        <v>1.83846611338415</v>
      </c>
      <c r="V35" s="3">
        <v>3.5944533793316702</v>
      </c>
    </row>
    <row r="36" spans="1:22" x14ac:dyDescent="0.35">
      <c r="A36" s="2">
        <v>42950</v>
      </c>
      <c r="B36" s="3">
        <v>2.1659834977533401</v>
      </c>
      <c r="C36" s="3">
        <v>2.6048707271223202</v>
      </c>
      <c r="D36" s="3">
        <v>2.5761333117959802</v>
      </c>
      <c r="E36" s="3">
        <v>1.58507623284757</v>
      </c>
      <c r="F36" s="3">
        <v>2.3203939792199502</v>
      </c>
      <c r="G36" s="3">
        <v>2.2884950991147499</v>
      </c>
      <c r="H36" s="3">
        <v>3.0325653667762298</v>
      </c>
      <c r="I36" s="3">
        <v>3.9577983265003498</v>
      </c>
      <c r="J36" s="3">
        <v>2.3900118007551701</v>
      </c>
      <c r="K36" s="3">
        <v>1.80370016042981</v>
      </c>
      <c r="L36" s="3">
        <v>3.4478110344976001</v>
      </c>
      <c r="M36" s="3">
        <v>3.18119492731523</v>
      </c>
      <c r="N36" s="3">
        <v>2.54548575555209</v>
      </c>
      <c r="O36" s="3">
        <v>1.52080773957136</v>
      </c>
      <c r="P36" s="3">
        <v>2.0703931065091501</v>
      </c>
      <c r="Q36" s="3">
        <v>4.1766891733092804</v>
      </c>
      <c r="R36" s="3">
        <v>3.2383304314879</v>
      </c>
      <c r="S36" s="3">
        <v>3.6769702891495899</v>
      </c>
      <c r="T36" s="3">
        <v>3.8813873783477999</v>
      </c>
      <c r="U36" s="3">
        <v>1.54220944595806</v>
      </c>
      <c r="V36" s="3">
        <v>3.8354513881864198</v>
      </c>
    </row>
    <row r="37" spans="1:22" x14ac:dyDescent="0.35">
      <c r="A37" s="2">
        <v>42979</v>
      </c>
      <c r="B37" s="3">
        <v>2.1315366537011</v>
      </c>
      <c r="C37" s="3">
        <v>2.4496266724986802</v>
      </c>
      <c r="D37" s="3">
        <v>2.5653760622195101</v>
      </c>
      <c r="E37" s="3">
        <v>1.5675181620012899</v>
      </c>
      <c r="F37" s="3">
        <v>2.3344965476574</v>
      </c>
      <c r="G37" s="3">
        <v>2.0263395843168501</v>
      </c>
      <c r="H37" s="3">
        <v>3.0221469780192902</v>
      </c>
      <c r="I37" s="3">
        <v>4.0075323462568297</v>
      </c>
      <c r="J37" s="3">
        <v>2.3995030814510301</v>
      </c>
      <c r="K37" s="3">
        <v>1.8374179200845799</v>
      </c>
      <c r="L37" s="3">
        <v>3.2474580194112499</v>
      </c>
      <c r="M37" s="3">
        <v>3.25551733498554</v>
      </c>
      <c r="N37" s="3">
        <v>2.5950331446528399</v>
      </c>
      <c r="O37" s="3">
        <v>1.52777470617748</v>
      </c>
      <c r="P37" s="3">
        <v>2.1214047442622901</v>
      </c>
      <c r="Q37" s="3">
        <v>4.5043321885372301</v>
      </c>
      <c r="R37" s="3">
        <v>3.1200547601236299</v>
      </c>
      <c r="S37" s="3">
        <v>3.7755874542571801</v>
      </c>
      <c r="T37" s="3">
        <v>4.03140580829636</v>
      </c>
      <c r="U37" s="3">
        <v>1.7424004956197301</v>
      </c>
      <c r="V37" s="3">
        <v>4.0716199406614102</v>
      </c>
    </row>
    <row r="38" spans="1:22" x14ac:dyDescent="0.35">
      <c r="A38" s="2">
        <v>43011</v>
      </c>
      <c r="B38" s="3">
        <v>2.1636580806246002</v>
      </c>
      <c r="C38" s="3">
        <v>3.1589543152856399</v>
      </c>
      <c r="D38" s="3">
        <v>2.55391043212851</v>
      </c>
      <c r="E38" s="3">
        <v>1.4565216762964901</v>
      </c>
      <c r="F38" s="3">
        <v>2.3876032875114799</v>
      </c>
      <c r="G38" s="3">
        <v>2.2460325445515399</v>
      </c>
      <c r="H38" s="3">
        <v>3.08259492241802</v>
      </c>
      <c r="I38" s="3">
        <v>4.1098626371966498</v>
      </c>
      <c r="J38" s="3">
        <v>2.4621647379184401</v>
      </c>
      <c r="K38" s="3">
        <v>1.79494485467771</v>
      </c>
      <c r="L38" s="3">
        <v>3.11914409733494</v>
      </c>
      <c r="M38" s="3">
        <v>3.35449054086676</v>
      </c>
      <c r="N38" s="3">
        <v>2.9215914796922902</v>
      </c>
      <c r="O38" s="3">
        <v>1.5708793886433701</v>
      </c>
      <c r="P38" s="3">
        <v>2.0652621570259502</v>
      </c>
      <c r="Q38" s="3">
        <v>4.6992453215092196</v>
      </c>
      <c r="R38" s="3">
        <v>3.01040490897448</v>
      </c>
      <c r="S38" s="3">
        <v>4.18972547810852</v>
      </c>
      <c r="T38" s="3">
        <v>4.2557588866281302</v>
      </c>
      <c r="U38" s="3">
        <v>1.6882317201976</v>
      </c>
      <c r="V38" s="3">
        <v>4.3145937697255796</v>
      </c>
    </row>
    <row r="39" spans="1:22" x14ac:dyDescent="0.35">
      <c r="A39" s="2">
        <v>43042</v>
      </c>
      <c r="B39" s="3">
        <v>2.1257835026586198</v>
      </c>
      <c r="C39" s="3">
        <v>2.8704696189548802</v>
      </c>
      <c r="D39" s="3">
        <v>2.5409565675069099</v>
      </c>
      <c r="E39" s="3">
        <v>1.4607615351226499</v>
      </c>
      <c r="F39" s="3">
        <v>2.41080752080995</v>
      </c>
      <c r="G39" s="3">
        <v>2.2550229087359299</v>
      </c>
      <c r="H39" s="3">
        <v>3.2109272330004401</v>
      </c>
      <c r="I39" s="3">
        <v>4.0430896055072401</v>
      </c>
      <c r="J39" s="3">
        <v>2.5516098495864799</v>
      </c>
      <c r="K39" s="3">
        <v>1.9297467200520599</v>
      </c>
      <c r="L39" s="3">
        <v>3.37105061476398</v>
      </c>
      <c r="M39" s="3">
        <v>3.2139951401164</v>
      </c>
      <c r="N39" s="3">
        <v>2.8161497865045</v>
      </c>
      <c r="O39" s="3">
        <v>1.49430970879299</v>
      </c>
      <c r="P39" s="3">
        <v>2.05250310158431</v>
      </c>
      <c r="Q39" s="3">
        <v>4.5002601482831901</v>
      </c>
      <c r="R39" s="3">
        <v>3.027558409744</v>
      </c>
      <c r="S39" s="3">
        <v>4.0705456172871104</v>
      </c>
      <c r="T39" s="3">
        <v>4.2282446969392904</v>
      </c>
      <c r="U39" s="3">
        <v>2.0763080351651002</v>
      </c>
      <c r="V39" s="3">
        <v>4.4057334668704096</v>
      </c>
    </row>
    <row r="40" spans="1:22" x14ac:dyDescent="0.35">
      <c r="A40" s="2">
        <v>43070</v>
      </c>
      <c r="B40" s="3">
        <v>2.1832707124304598</v>
      </c>
      <c r="C40" s="3">
        <v>3.20378812979264</v>
      </c>
      <c r="D40" s="3">
        <v>2.6887601121930502</v>
      </c>
      <c r="E40" s="3">
        <v>1.6211067025769199</v>
      </c>
      <c r="F40" s="3">
        <v>2.7472376752500498</v>
      </c>
      <c r="G40" s="3">
        <v>2.7204985913336799</v>
      </c>
      <c r="H40" s="3">
        <v>3.2829236671394102</v>
      </c>
      <c r="I40" s="3">
        <v>4.1064142958492402</v>
      </c>
      <c r="J40" s="3">
        <v>2.60388976691114</v>
      </c>
      <c r="K40" s="3">
        <v>2.0243477248604398</v>
      </c>
      <c r="L40" s="3">
        <v>3.5705889387936298</v>
      </c>
      <c r="M40" s="3">
        <v>3.3066988786466598</v>
      </c>
      <c r="N40" s="3">
        <v>2.95760757476606</v>
      </c>
      <c r="O40" s="3">
        <v>1.5531574405848401</v>
      </c>
      <c r="P40" s="3">
        <v>2.09298913781257</v>
      </c>
      <c r="Q40" s="3">
        <v>4.8267826075941098</v>
      </c>
      <c r="R40" s="3">
        <v>3.0663230022409902</v>
      </c>
      <c r="S40" s="3">
        <v>4.4310632364973896</v>
      </c>
      <c r="T40" s="3">
        <v>4.5013928207499196</v>
      </c>
      <c r="U40" s="3">
        <v>1.8475021163976699</v>
      </c>
      <c r="V40" s="3">
        <v>4.29840546735928</v>
      </c>
    </row>
    <row r="41" spans="1:22" x14ac:dyDescent="0.35">
      <c r="A41" s="2">
        <v>43103</v>
      </c>
      <c r="B41" s="3">
        <v>2.1556021751464001</v>
      </c>
      <c r="C41" s="3">
        <v>2.88390152735158</v>
      </c>
      <c r="D41" s="3">
        <v>2.5520933966730599</v>
      </c>
      <c r="E41" s="3">
        <v>1.52131345460002</v>
      </c>
      <c r="F41" s="3">
        <v>2.84926251154014</v>
      </c>
      <c r="G41" s="3">
        <v>2.64299632482708</v>
      </c>
      <c r="H41" s="3">
        <v>3.15963124879941</v>
      </c>
      <c r="I41" s="3">
        <v>4.1371689371849003</v>
      </c>
      <c r="J41" s="3">
        <v>2.4673062071075198</v>
      </c>
      <c r="K41" s="3">
        <v>2.0533566594985202</v>
      </c>
      <c r="L41" s="3">
        <v>3.3754289911179001</v>
      </c>
      <c r="M41" s="3">
        <v>3.3473682802790199</v>
      </c>
      <c r="N41" s="3">
        <v>2.5767067853071599</v>
      </c>
      <c r="O41" s="3">
        <v>1.5152550830203899</v>
      </c>
      <c r="P41" s="3">
        <v>2.0172780232145899</v>
      </c>
      <c r="Q41" s="3">
        <v>4.3058890230134503</v>
      </c>
      <c r="R41" s="3">
        <v>2.9538308486601701</v>
      </c>
      <c r="S41" s="3">
        <v>4.0403231635642802</v>
      </c>
      <c r="T41" s="3">
        <v>4.4076015743867103</v>
      </c>
      <c r="U41" s="3">
        <v>1.41451790484264</v>
      </c>
      <c r="V41" s="3">
        <v>4.28833843308818</v>
      </c>
    </row>
    <row r="42" spans="1:22" x14ac:dyDescent="0.35">
      <c r="A42" s="2">
        <v>43133</v>
      </c>
      <c r="B42" s="3">
        <v>2.1461245526743302</v>
      </c>
      <c r="C42" s="3">
        <v>2.7226744014961599</v>
      </c>
      <c r="D42" s="3">
        <v>2.4462191532214699</v>
      </c>
      <c r="E42" s="3">
        <v>1.51257421273406</v>
      </c>
      <c r="F42" s="3">
        <v>2.8489347681830202</v>
      </c>
      <c r="G42" s="3">
        <v>2.5055411540433199</v>
      </c>
      <c r="H42" s="3">
        <v>3.0656688284165501</v>
      </c>
      <c r="I42" s="3">
        <v>4.03478658675344</v>
      </c>
      <c r="J42" s="3">
        <v>2.4834873482534099</v>
      </c>
      <c r="K42" s="3">
        <v>2.0599995887940499</v>
      </c>
      <c r="L42" s="3">
        <v>3.2109306975204999</v>
      </c>
      <c r="M42" s="3">
        <v>3.4111390387239</v>
      </c>
      <c r="N42" s="3">
        <v>2.5835526500629298</v>
      </c>
      <c r="O42" s="3">
        <v>1.50605762289811</v>
      </c>
      <c r="P42" s="3">
        <v>2.0133486434629702</v>
      </c>
      <c r="Q42" s="3">
        <v>4.3388047807730699</v>
      </c>
      <c r="R42" s="3">
        <v>2.8889230135628301</v>
      </c>
      <c r="S42" s="3">
        <v>4.0260782582305898</v>
      </c>
      <c r="T42" s="3">
        <v>4.3027665142060396</v>
      </c>
      <c r="U42" s="3">
        <v>1.7444174444229501</v>
      </c>
      <c r="V42" s="3">
        <v>4.13408236869018</v>
      </c>
    </row>
    <row r="43" spans="1:22" x14ac:dyDescent="0.35">
      <c r="A43" s="2">
        <v>43161</v>
      </c>
      <c r="B43" s="3">
        <v>2.3109605954223298</v>
      </c>
      <c r="C43" s="3">
        <v>3.0502308372975802</v>
      </c>
      <c r="D43" s="3">
        <v>2.49954274395889</v>
      </c>
      <c r="E43" s="3">
        <v>1.5663192643646899</v>
      </c>
      <c r="F43" s="3">
        <v>3.1057881695413498</v>
      </c>
      <c r="G43" s="3">
        <v>2.3279920318656702</v>
      </c>
      <c r="H43" s="3">
        <v>3.1690763024193398</v>
      </c>
      <c r="I43" s="3">
        <v>4.2541911825689098</v>
      </c>
      <c r="J43" s="3">
        <v>2.63624089274369</v>
      </c>
      <c r="K43" s="3">
        <v>2.2369737834543999</v>
      </c>
      <c r="L43" s="3">
        <v>3.3406810804728302</v>
      </c>
      <c r="M43" s="3">
        <v>3.2918437688582101</v>
      </c>
      <c r="N43" s="3">
        <v>3.0877381833695798</v>
      </c>
      <c r="O43" s="3">
        <v>1.5565993959731901</v>
      </c>
      <c r="P43" s="3">
        <v>2.1371251792563499</v>
      </c>
      <c r="Q43" s="3">
        <v>4.8538183650178901</v>
      </c>
      <c r="R43" s="3">
        <v>2.9641239148739098</v>
      </c>
      <c r="S43" s="3">
        <v>4.2270907162882496</v>
      </c>
      <c r="T43" s="3">
        <v>4.4144004266190802</v>
      </c>
      <c r="U43" s="3">
        <v>1.7222509809738</v>
      </c>
      <c r="V43" s="3">
        <v>4.3058027230970604</v>
      </c>
    </row>
    <row r="44" spans="1:22" x14ac:dyDescent="0.35">
      <c r="A44" s="2">
        <v>43193</v>
      </c>
      <c r="B44" s="3">
        <v>2.4415513203446602</v>
      </c>
      <c r="C44" s="3">
        <v>3.0673648956642001</v>
      </c>
      <c r="D44" s="3">
        <v>2.69546332562112</v>
      </c>
      <c r="E44" s="3">
        <v>1.6521410118237001</v>
      </c>
      <c r="F44" s="3">
        <v>3.1452693892036101</v>
      </c>
      <c r="G44" s="3">
        <v>2.1194200386308299</v>
      </c>
      <c r="H44" s="3">
        <v>3.2001139019212199</v>
      </c>
      <c r="I44" s="3">
        <v>4.1992981336528299</v>
      </c>
      <c r="J44" s="3">
        <v>2.6920092899142301</v>
      </c>
      <c r="K44" s="3">
        <v>2.2200669206689101</v>
      </c>
      <c r="L44" s="3">
        <v>3.48500629314566</v>
      </c>
      <c r="M44" s="3">
        <v>3.3741935968767902</v>
      </c>
      <c r="N44" s="3">
        <v>3.29918147432207</v>
      </c>
      <c r="O44" s="3">
        <v>1.6016435553017501</v>
      </c>
      <c r="P44" s="3">
        <v>2.2885526516452401</v>
      </c>
      <c r="Q44" s="3">
        <v>4.90514188023855</v>
      </c>
      <c r="R44" s="3">
        <v>3.0757298299409399</v>
      </c>
      <c r="S44" s="3">
        <v>4.5283462898609601</v>
      </c>
      <c r="T44" s="3">
        <v>4.6221300166473904</v>
      </c>
      <c r="U44" s="3">
        <v>1.8369317436138799</v>
      </c>
      <c r="V44" s="3">
        <v>3.9272201665682802</v>
      </c>
    </row>
    <row r="45" spans="1:22" x14ac:dyDescent="0.35">
      <c r="A45" s="2">
        <v>43223</v>
      </c>
      <c r="B45" s="3">
        <v>2.70608700848907</v>
      </c>
      <c r="C45" s="3">
        <v>3.1396843526660998</v>
      </c>
      <c r="D45" s="3">
        <v>2.95786505818044</v>
      </c>
      <c r="E45" s="3">
        <v>1.77475722181258</v>
      </c>
      <c r="F45" s="3">
        <v>3.0119367417759499</v>
      </c>
      <c r="G45" s="3">
        <v>2.1113619443211502</v>
      </c>
      <c r="H45" s="3">
        <v>3.21187867529656</v>
      </c>
      <c r="I45" s="3">
        <v>4.4639466751840002</v>
      </c>
      <c r="J45" s="3">
        <v>2.7411004936973198</v>
      </c>
      <c r="K45" s="3">
        <v>2.2067185125311899</v>
      </c>
      <c r="L45" s="3">
        <v>3.7606473329094099</v>
      </c>
      <c r="M45" s="3">
        <v>3.35676794439064</v>
      </c>
      <c r="N45" s="3">
        <v>3.0561174151413599</v>
      </c>
      <c r="O45" s="3">
        <v>1.6029561315857701</v>
      </c>
      <c r="P45" s="3">
        <v>2.3210326523371498</v>
      </c>
      <c r="Q45" s="3">
        <v>4.7655101349225903</v>
      </c>
      <c r="R45" s="3">
        <v>3.0203597490402698</v>
      </c>
      <c r="S45" s="3">
        <v>5.2557734146474901</v>
      </c>
      <c r="T45" s="3">
        <v>4.8425254986730302</v>
      </c>
      <c r="U45" s="3">
        <v>1.94315602749851</v>
      </c>
      <c r="V45" s="3">
        <v>3.84299042261729</v>
      </c>
    </row>
    <row r="46" spans="1:22" x14ac:dyDescent="0.35">
      <c r="A46" s="2">
        <v>43252</v>
      </c>
      <c r="B46" s="3">
        <v>2.7398117265684299</v>
      </c>
      <c r="C46" s="3">
        <v>3.2421112687400999</v>
      </c>
      <c r="D46" s="3">
        <v>2.9539724727582701</v>
      </c>
      <c r="E46" s="3">
        <v>1.74957582356071</v>
      </c>
      <c r="F46" s="3">
        <v>3.1103814618750598</v>
      </c>
      <c r="G46" s="3">
        <v>4.7160436766362404</v>
      </c>
      <c r="H46" s="3">
        <v>3.2817299999826401</v>
      </c>
      <c r="I46" s="3">
        <v>4.3451839275708304</v>
      </c>
      <c r="J46" s="3">
        <v>2.94119598198058</v>
      </c>
      <c r="K46" s="3">
        <v>2.2325665490561999</v>
      </c>
      <c r="L46" s="3">
        <v>4.0296656940543203</v>
      </c>
      <c r="M46" s="3">
        <v>3.4415924721171698</v>
      </c>
      <c r="N46" s="3">
        <v>3.28213327225812</v>
      </c>
      <c r="O46" s="3">
        <v>1.6143965961561499</v>
      </c>
      <c r="P46" s="3">
        <v>2.28342453407685</v>
      </c>
      <c r="Q46" s="3">
        <v>4.9477129501285901</v>
      </c>
      <c r="R46" s="3">
        <v>3.1959341348706798</v>
      </c>
      <c r="S46" s="3">
        <v>5.3970959871677602</v>
      </c>
      <c r="T46" s="3">
        <v>4.8484876823834204</v>
      </c>
      <c r="U46" s="3">
        <v>1.4886957015391999</v>
      </c>
      <c r="V46" s="3">
        <v>3.73351149398529</v>
      </c>
    </row>
    <row r="47" spans="1:22" x14ac:dyDescent="0.35">
      <c r="A47" s="2">
        <v>43284</v>
      </c>
      <c r="B47" s="3">
        <v>3.0668012627528101</v>
      </c>
      <c r="C47" s="3">
        <v>3.4420503271462399</v>
      </c>
      <c r="D47" s="3">
        <v>3.2556729542226499</v>
      </c>
      <c r="E47" s="3">
        <v>1.8415139236627001</v>
      </c>
      <c r="F47" s="3">
        <v>3.0934921002099398</v>
      </c>
      <c r="G47" s="3">
        <v>2.06695961129914</v>
      </c>
      <c r="H47" s="3">
        <v>3.39860993320689</v>
      </c>
      <c r="I47" s="3">
        <v>4.51129840917985</v>
      </c>
      <c r="J47" s="3">
        <v>2.8051601285912602</v>
      </c>
      <c r="K47" s="3">
        <v>2.4107536211267302</v>
      </c>
      <c r="L47" s="3">
        <v>4.43251488865923</v>
      </c>
      <c r="M47" s="3">
        <v>3.5202486062812399</v>
      </c>
      <c r="N47" s="3">
        <v>3.4832485817672301</v>
      </c>
      <c r="O47" s="3">
        <v>1.62095968781963</v>
      </c>
      <c r="P47" s="3">
        <v>2.4233751927259601</v>
      </c>
      <c r="Q47" s="3">
        <v>4.8229624279903502</v>
      </c>
      <c r="R47" s="3">
        <v>3.3973584409332198</v>
      </c>
      <c r="S47" s="3">
        <v>5.4850871795545597</v>
      </c>
      <c r="T47" s="3">
        <v>5.0008809388684297</v>
      </c>
      <c r="U47" s="3">
        <v>1.70926383441686</v>
      </c>
      <c r="V47" s="3">
        <v>3.86679988916358</v>
      </c>
    </row>
    <row r="48" spans="1:22" x14ac:dyDescent="0.35">
      <c r="A48" s="2">
        <v>43315</v>
      </c>
      <c r="B48" s="3">
        <v>3.18203038006985</v>
      </c>
      <c r="C48" s="3">
        <v>3.2885067901193801</v>
      </c>
      <c r="D48" s="3">
        <v>2.9640782136437802</v>
      </c>
      <c r="E48" s="3">
        <v>1.7096183679232799</v>
      </c>
      <c r="F48" s="3">
        <v>2.8116105365174899</v>
      </c>
      <c r="G48" s="3">
        <v>4.2337418172160701</v>
      </c>
      <c r="H48" s="3">
        <v>3.2063200285608899</v>
      </c>
      <c r="I48" s="3">
        <v>4.3489986067474202</v>
      </c>
      <c r="J48" s="3">
        <v>2.7275071026813</v>
      </c>
      <c r="K48" s="3">
        <v>2.3829259889096299</v>
      </c>
      <c r="L48" s="3">
        <v>4.1099253040477901</v>
      </c>
      <c r="M48" s="3">
        <v>3.5734628258798602</v>
      </c>
      <c r="N48" s="3">
        <v>3.4939510122690498</v>
      </c>
      <c r="O48" s="3">
        <v>1.51532722574266</v>
      </c>
      <c r="P48" s="3">
        <v>2.4870085351443101</v>
      </c>
      <c r="Q48" s="3">
        <v>4.3665079159291098</v>
      </c>
      <c r="R48" s="3">
        <v>3.24547366052205</v>
      </c>
      <c r="S48" s="3">
        <v>5.4110003727386102</v>
      </c>
      <c r="T48" s="3">
        <v>4.6937090549029703</v>
      </c>
      <c r="U48" s="3">
        <v>1.6861927804749099</v>
      </c>
      <c r="V48" s="3">
        <v>3.88180709873168</v>
      </c>
    </row>
    <row r="49" spans="1:22" x14ac:dyDescent="0.35">
      <c r="A49" s="2">
        <v>43343</v>
      </c>
      <c r="B49" s="3">
        <v>3.2007476339969601</v>
      </c>
      <c r="C49" s="3">
        <v>3.5983291462236</v>
      </c>
      <c r="D49" s="3">
        <v>2.9742609309663499</v>
      </c>
      <c r="E49" s="3">
        <v>1.6960752865795501</v>
      </c>
      <c r="F49" s="3">
        <v>2.7712111290907</v>
      </c>
      <c r="G49" s="3">
        <v>2.4929803569657198</v>
      </c>
      <c r="H49" s="3">
        <v>3.1549409907832802</v>
      </c>
      <c r="I49" s="3">
        <v>4.33327656900937</v>
      </c>
      <c r="J49" s="3">
        <v>2.7727737608409302</v>
      </c>
      <c r="K49" s="3">
        <v>2.3636250572036301</v>
      </c>
      <c r="L49" s="3">
        <v>4.4120740704260504</v>
      </c>
      <c r="M49" s="3">
        <v>3.5399822246552799</v>
      </c>
      <c r="N49" s="3">
        <v>3.6422636508464401</v>
      </c>
      <c r="O49" s="3">
        <v>1.4749624681001401</v>
      </c>
      <c r="P49" s="3">
        <v>2.5464429282393999</v>
      </c>
      <c r="Q49" s="3">
        <v>4.2104915476112303</v>
      </c>
      <c r="R49" s="3">
        <v>3.2001929933778301</v>
      </c>
      <c r="S49" s="3">
        <v>5.8166860538485299</v>
      </c>
      <c r="T49" s="3">
        <v>4.6891046313648799</v>
      </c>
      <c r="U49" s="3">
        <v>1.64658672062775</v>
      </c>
      <c r="V49" s="3">
        <v>4.1542516196181998</v>
      </c>
    </row>
    <row r="50" spans="1:22" x14ac:dyDescent="0.35">
      <c r="A50" s="2">
        <v>43376</v>
      </c>
      <c r="B50" s="3">
        <v>3.05911232052468</v>
      </c>
      <c r="C50" s="3">
        <v>3.3519126299744002</v>
      </c>
      <c r="D50" s="3">
        <v>3.0524284755051099</v>
      </c>
      <c r="E50" s="3">
        <v>1.8647457491847299</v>
      </c>
      <c r="F50" s="3">
        <v>2.9814258521411499</v>
      </c>
      <c r="G50" s="3">
        <v>2.2838038217857002</v>
      </c>
      <c r="H50" s="3">
        <v>3.2223903081963798</v>
      </c>
      <c r="I50" s="3">
        <v>4.4883165562341496</v>
      </c>
      <c r="J50" s="3">
        <v>2.8073693279081802</v>
      </c>
      <c r="K50" s="3">
        <v>2.4104990026151398</v>
      </c>
      <c r="L50" s="3">
        <v>4.1334565448709997</v>
      </c>
      <c r="M50" s="3">
        <v>3.89916924810995</v>
      </c>
      <c r="N50" s="3">
        <v>3.9732273737109201</v>
      </c>
      <c r="O50" s="3">
        <v>1.6050095330403</v>
      </c>
      <c r="P50" s="3">
        <v>2.6529601633686002</v>
      </c>
      <c r="Q50" s="3">
        <v>4.3372873798408902</v>
      </c>
      <c r="R50" s="3">
        <v>3.2216264594316799</v>
      </c>
      <c r="S50" s="3">
        <v>5.4938214517032602</v>
      </c>
      <c r="T50" s="3">
        <v>4.7716554002825502</v>
      </c>
      <c r="U50" s="3">
        <v>1.57792359349087</v>
      </c>
      <c r="V50" s="3">
        <v>4.1766113239268998</v>
      </c>
    </row>
    <row r="51" spans="1:22" x14ac:dyDescent="0.35">
      <c r="A51" s="2">
        <v>43406</v>
      </c>
      <c r="B51" s="3">
        <v>3.1819093156611</v>
      </c>
      <c r="C51" s="3">
        <v>3.03921217418499</v>
      </c>
      <c r="D51" s="3">
        <v>2.9906350617075201</v>
      </c>
      <c r="E51" s="3">
        <v>1.90589676575849</v>
      </c>
      <c r="F51" s="3">
        <v>3.1510679375947901</v>
      </c>
      <c r="G51" s="3">
        <v>2.5166332018556399</v>
      </c>
      <c r="H51" s="3">
        <v>3.3709171538111402</v>
      </c>
      <c r="I51" s="3">
        <v>4.8745898490863899</v>
      </c>
      <c r="J51" s="3">
        <v>3.1607231171665</v>
      </c>
      <c r="K51" s="3">
        <v>2.58583525236482</v>
      </c>
      <c r="L51" s="3">
        <v>3.864474122706</v>
      </c>
      <c r="M51" s="3">
        <v>3.9730109338578798</v>
      </c>
      <c r="N51" s="3">
        <v>4.2246197510912102</v>
      </c>
      <c r="O51" s="3">
        <v>1.6578261297272301</v>
      </c>
      <c r="P51" s="3">
        <v>2.7416344244180402</v>
      </c>
      <c r="Q51" s="3">
        <v>4.3423718996857401</v>
      </c>
      <c r="R51" s="3">
        <v>3.3441031304519999</v>
      </c>
      <c r="S51" s="3">
        <v>5.2640787939684897</v>
      </c>
      <c r="T51" s="3">
        <v>4.9114249130235503</v>
      </c>
      <c r="U51" s="3">
        <v>1.7686170398738501</v>
      </c>
      <c r="V51" s="3">
        <v>4.2112818720234104</v>
      </c>
    </row>
    <row r="52" spans="1:22" x14ac:dyDescent="0.35">
      <c r="A52" s="2">
        <v>43437</v>
      </c>
      <c r="B52" s="3">
        <v>3.1683271889092199</v>
      </c>
      <c r="C52" s="3">
        <v>2.9799003996657198</v>
      </c>
      <c r="D52" s="3">
        <v>2.82357720753452</v>
      </c>
      <c r="E52" s="3">
        <v>1.7890396496491601</v>
      </c>
      <c r="F52" s="3">
        <v>3.0210460386591498</v>
      </c>
      <c r="G52" s="3">
        <v>2.25068347715741</v>
      </c>
      <c r="H52" s="3">
        <v>3.3061863159737901</v>
      </c>
      <c r="I52" s="3">
        <v>4.8003796356883601</v>
      </c>
      <c r="J52" s="3">
        <v>3.4371946356094099</v>
      </c>
      <c r="K52" s="3">
        <v>2.5436265438825401</v>
      </c>
      <c r="L52" s="3">
        <v>3.8365248903224201</v>
      </c>
      <c r="M52" s="3">
        <v>3.8479622571358401</v>
      </c>
      <c r="N52" s="3">
        <v>3.97448560369111</v>
      </c>
      <c r="O52" s="3">
        <v>1.6257675649527601</v>
      </c>
      <c r="P52" s="3">
        <v>2.63516968458043</v>
      </c>
      <c r="Q52" s="3">
        <v>4.3559378433310201</v>
      </c>
      <c r="R52" s="3">
        <v>3.3744734101606499</v>
      </c>
      <c r="S52" s="3">
        <v>5.2555987013394496</v>
      </c>
      <c r="T52" s="3">
        <v>5.2619052439047396</v>
      </c>
      <c r="U52" s="3">
        <v>1.7601721314266701</v>
      </c>
      <c r="V52" s="3">
        <v>4.1747218487988196</v>
      </c>
    </row>
    <row r="53" spans="1:22" x14ac:dyDescent="0.35">
      <c r="A53" s="2">
        <v>43468</v>
      </c>
      <c r="B53" s="3">
        <v>3.4397935508193598</v>
      </c>
      <c r="C53" s="3">
        <v>3.9127724002273001</v>
      </c>
      <c r="D53" s="3">
        <v>2.8816263967121398</v>
      </c>
      <c r="E53" s="3">
        <v>1.7335268552757299</v>
      </c>
      <c r="F53" s="3">
        <v>3.2055161400088799</v>
      </c>
      <c r="G53" s="3">
        <v>2.4549945744652399</v>
      </c>
      <c r="H53" s="3">
        <v>3.3113088874139098</v>
      </c>
      <c r="I53" s="3">
        <v>5.0485400113476704</v>
      </c>
      <c r="J53" s="3">
        <v>3.4080607836473802</v>
      </c>
      <c r="K53" s="3">
        <v>2.7417889907404902</v>
      </c>
      <c r="L53" s="3">
        <v>3.8326746284456799</v>
      </c>
      <c r="M53" s="3">
        <v>3.8710491480512799</v>
      </c>
      <c r="N53" s="3">
        <v>4.5310936366295396</v>
      </c>
      <c r="O53" s="3">
        <v>1.67205266558147</v>
      </c>
      <c r="P53" s="3">
        <v>2.93389291654425</v>
      </c>
      <c r="Q53" s="3">
        <v>4.5311418188998198</v>
      </c>
      <c r="R53" s="3">
        <v>3.5918899677248901</v>
      </c>
      <c r="S53" s="3">
        <v>5.5389295829954399</v>
      </c>
      <c r="T53" s="3">
        <v>5.1678437181629002</v>
      </c>
      <c r="U53" s="3">
        <v>1.87500353175367</v>
      </c>
      <c r="V53" s="3">
        <v>4.2491432387320902</v>
      </c>
    </row>
    <row r="54" spans="1:22" x14ac:dyDescent="0.35">
      <c r="A54" s="2">
        <v>43497</v>
      </c>
      <c r="B54" s="3">
        <v>3.12692613404819</v>
      </c>
      <c r="C54" s="3">
        <v>3.7460427962729099</v>
      </c>
      <c r="D54" s="3">
        <v>2.7466500294125602</v>
      </c>
      <c r="E54" s="3">
        <v>1.6392864780298799</v>
      </c>
      <c r="F54" s="3">
        <v>2.97556517110662</v>
      </c>
      <c r="G54" s="3">
        <v>2.0716622007098899</v>
      </c>
      <c r="H54" s="3">
        <v>3.2781375981925902</v>
      </c>
      <c r="I54" s="3">
        <v>4.6362780235881704</v>
      </c>
      <c r="J54" s="3">
        <v>3.2834494842723898</v>
      </c>
      <c r="K54" s="3">
        <v>2.4445744684785402</v>
      </c>
      <c r="L54" s="3">
        <v>3.5874316811028</v>
      </c>
      <c r="M54" s="3">
        <v>3.7147756849438198</v>
      </c>
      <c r="N54" s="3">
        <v>4.37404947589346</v>
      </c>
      <c r="O54" s="3">
        <v>1.6331439065140501</v>
      </c>
      <c r="P54" s="3">
        <v>2.55642789506655</v>
      </c>
      <c r="Q54" s="3">
        <v>4.2913110243667596</v>
      </c>
      <c r="R54" s="3">
        <v>3.33625640888159</v>
      </c>
      <c r="S54" s="3">
        <v>4.43935586288785</v>
      </c>
      <c r="T54" s="3">
        <v>5.1220194380612503</v>
      </c>
      <c r="U54" s="3">
        <v>1.76388082777863</v>
      </c>
      <c r="V54" s="3">
        <v>3.9441020034118601</v>
      </c>
    </row>
    <row r="55" spans="1:22" x14ac:dyDescent="0.35">
      <c r="A55" s="2">
        <v>43525</v>
      </c>
      <c r="B55" s="3">
        <v>2.77062625892153</v>
      </c>
      <c r="C55" s="3">
        <v>3.9835336642877102</v>
      </c>
      <c r="D55" s="3">
        <v>2.8187759526791298</v>
      </c>
      <c r="E55" s="3">
        <v>1.77135307714073</v>
      </c>
      <c r="F55" s="3">
        <v>3.0444120111832</v>
      </c>
      <c r="G55" s="3">
        <v>2.2190844534199399</v>
      </c>
      <c r="H55" s="3">
        <v>3.28406505253623</v>
      </c>
      <c r="I55" s="3">
        <v>4.4328845497276896</v>
      </c>
      <c r="J55" s="3">
        <v>3.3914008895017398</v>
      </c>
      <c r="K55" s="3">
        <v>2.4707918779183502</v>
      </c>
      <c r="L55" s="3">
        <v>3.6595678785258801</v>
      </c>
      <c r="M55" s="3">
        <v>3.9169641619472602</v>
      </c>
      <c r="N55" s="3">
        <v>3.8451033061576601</v>
      </c>
      <c r="O55" s="3">
        <v>1.64899006394624</v>
      </c>
      <c r="P55" s="3">
        <v>2.4480879146667598</v>
      </c>
      <c r="Q55" s="3">
        <v>4.5568000754279501</v>
      </c>
      <c r="R55" s="3">
        <v>3.2882058223070501</v>
      </c>
      <c r="S55" s="3">
        <v>4.8028508570924302</v>
      </c>
      <c r="T55" s="3">
        <v>5.0829009453222902</v>
      </c>
      <c r="U55" s="3">
        <v>1.5437840456934699</v>
      </c>
      <c r="V55" s="3">
        <v>3.90403633113326</v>
      </c>
    </row>
    <row r="56" spans="1:22" x14ac:dyDescent="0.35">
      <c r="A56" s="2">
        <v>43558</v>
      </c>
      <c r="B56" s="3">
        <v>2.6355257469764699</v>
      </c>
      <c r="C56" s="3">
        <v>4.16467804887606</v>
      </c>
      <c r="D56" s="3">
        <v>2.8262952933950598</v>
      </c>
      <c r="E56" s="3">
        <v>1.7241536597200999</v>
      </c>
      <c r="F56" s="3">
        <v>3.0143839815665001</v>
      </c>
      <c r="G56" s="3">
        <v>2.2481902163287302</v>
      </c>
      <c r="H56" s="3">
        <v>3.3810293474245299</v>
      </c>
      <c r="I56" s="3">
        <v>4.2551426620962296</v>
      </c>
      <c r="J56" s="3">
        <v>3.3989095949535799</v>
      </c>
      <c r="K56" s="3">
        <v>2.4564293131938899</v>
      </c>
      <c r="L56" s="3">
        <v>3.3778903382782302</v>
      </c>
      <c r="M56" s="3">
        <v>3.7662769648733998</v>
      </c>
      <c r="N56" s="3">
        <v>3.5990351606724</v>
      </c>
      <c r="O56" s="3">
        <v>1.57057462281994</v>
      </c>
      <c r="P56" s="3">
        <v>2.35035549675385</v>
      </c>
      <c r="Q56" s="3">
        <v>4.4178203742194198</v>
      </c>
      <c r="R56" s="3">
        <v>3.29165365356618</v>
      </c>
      <c r="S56" s="3">
        <v>5.1008948486301398</v>
      </c>
      <c r="T56" s="3">
        <v>5.0973806564280002</v>
      </c>
      <c r="U56" s="3">
        <v>1.585251649356</v>
      </c>
      <c r="V56" s="3">
        <v>3.72457562334619</v>
      </c>
    </row>
    <row r="57" spans="1:22" x14ac:dyDescent="0.35">
      <c r="A57" s="2">
        <v>43588</v>
      </c>
      <c r="B57" s="3">
        <v>2.6919600388771001</v>
      </c>
      <c r="C57" s="3">
        <v>3.9871729875534001</v>
      </c>
      <c r="D57" s="3">
        <v>2.8723337712782402</v>
      </c>
      <c r="E57" s="3">
        <v>1.69951191397854</v>
      </c>
      <c r="F57" s="3">
        <v>3.1835992678062501</v>
      </c>
      <c r="G57" s="3">
        <v>2.50195112764969</v>
      </c>
      <c r="H57" s="3">
        <v>3.38863595503034</v>
      </c>
      <c r="I57" s="3">
        <v>4.1614556649249304</v>
      </c>
      <c r="J57" s="3">
        <v>3.3497581964554501</v>
      </c>
      <c r="K57" s="3">
        <v>2.4478399478075601</v>
      </c>
      <c r="L57" s="3">
        <v>3.4200401320444902</v>
      </c>
      <c r="M57" s="3">
        <v>3.62136740723711</v>
      </c>
      <c r="N57" s="3">
        <v>3.5910351562335401</v>
      </c>
      <c r="O57" s="3">
        <v>1.63497281257778</v>
      </c>
      <c r="P57" s="3">
        <v>2.34482550172853</v>
      </c>
      <c r="Q57" s="3">
        <v>4.1668425599107399</v>
      </c>
      <c r="R57" s="3">
        <v>3.2423433797738999</v>
      </c>
      <c r="S57" s="3">
        <v>5.1516091061918496</v>
      </c>
      <c r="T57" s="3">
        <v>4.83198058844442</v>
      </c>
      <c r="U57" s="3">
        <v>1.5403794011377401</v>
      </c>
      <c r="V57" s="3">
        <v>3.5687554837370099</v>
      </c>
    </row>
    <row r="58" spans="1:22" x14ac:dyDescent="0.35">
      <c r="A58" s="2">
        <v>43619</v>
      </c>
      <c r="B58" s="3">
        <v>2.8002341882958302</v>
      </c>
      <c r="C58" s="3">
        <v>4.3176882850452101</v>
      </c>
      <c r="D58" s="3">
        <v>2.8638693712041601</v>
      </c>
      <c r="E58" s="3">
        <v>1.73589129241006</v>
      </c>
      <c r="F58" s="3">
        <v>3.2920860216648999</v>
      </c>
      <c r="G58" s="3">
        <v>2.7357326773522601</v>
      </c>
      <c r="H58" s="3">
        <v>3.3174950303412398</v>
      </c>
      <c r="I58" s="3">
        <v>4.4892122015734497</v>
      </c>
      <c r="J58" s="3">
        <v>3.5365107180897302</v>
      </c>
      <c r="K58" s="3">
        <v>2.57084469779628</v>
      </c>
      <c r="L58" s="3">
        <v>3.3085731572400801</v>
      </c>
      <c r="M58" s="3">
        <v>3.8467354150054902</v>
      </c>
      <c r="N58" s="3">
        <v>3.2509441078101</v>
      </c>
      <c r="O58" s="3">
        <v>1.62935122486802</v>
      </c>
      <c r="P58" s="3">
        <v>2.6279193833866201</v>
      </c>
      <c r="Q58" s="3">
        <v>4.1889461484483199</v>
      </c>
      <c r="R58" s="3">
        <v>3.33567764208561</v>
      </c>
      <c r="S58" s="3">
        <v>5.0672917374798896</v>
      </c>
      <c r="T58" s="3">
        <v>5.1671410907939199</v>
      </c>
      <c r="U58" s="3">
        <v>1.5993444093350999</v>
      </c>
      <c r="V58" s="3">
        <v>3.98287180890155</v>
      </c>
    </row>
    <row r="59" spans="1:22" x14ac:dyDescent="0.35">
      <c r="A59" s="2">
        <v>43649</v>
      </c>
      <c r="B59" s="3">
        <v>2.6328893904502202</v>
      </c>
      <c r="C59" s="3">
        <v>4.0016264335210101</v>
      </c>
      <c r="D59" s="3">
        <v>2.7449483548037699</v>
      </c>
      <c r="E59" s="3">
        <v>1.7155534900590601</v>
      </c>
      <c r="F59" s="3">
        <v>3.2271167154084499</v>
      </c>
      <c r="G59" s="3">
        <v>2.6610414139385501</v>
      </c>
      <c r="H59" s="3">
        <v>3.3857639277399101</v>
      </c>
      <c r="I59" s="3">
        <v>4.35012415425778</v>
      </c>
      <c r="J59" s="3">
        <v>3.5549302313962099</v>
      </c>
      <c r="K59" s="3">
        <v>2.53020259304864</v>
      </c>
      <c r="L59" s="3">
        <v>3.0845700472422899</v>
      </c>
      <c r="M59" s="3">
        <v>3.8150289892951599</v>
      </c>
      <c r="N59" s="3">
        <v>3.28116903308594</v>
      </c>
      <c r="O59" s="3">
        <v>1.6864173777588001</v>
      </c>
      <c r="P59" s="3">
        <v>2.4479265201951899</v>
      </c>
      <c r="Q59" s="3">
        <v>4.1300299477852898</v>
      </c>
      <c r="R59" s="3">
        <v>3.0950988111075302</v>
      </c>
      <c r="S59" s="3">
        <v>4.5888274496458301</v>
      </c>
      <c r="T59" s="3">
        <v>5.1674630491205003</v>
      </c>
      <c r="U59" s="3">
        <v>1.7184917313208601</v>
      </c>
      <c r="V59" s="3">
        <v>3.8549175673070502</v>
      </c>
    </row>
    <row r="60" spans="1:22" x14ac:dyDescent="0.35">
      <c r="A60" s="2">
        <v>43679</v>
      </c>
      <c r="B60" s="3">
        <v>2.7781443691543002</v>
      </c>
      <c r="C60" s="3">
        <v>4.2709256512425497</v>
      </c>
      <c r="D60" s="3">
        <v>2.7713712046543302</v>
      </c>
      <c r="E60" s="3">
        <v>1.7554125680285499</v>
      </c>
      <c r="F60" s="3">
        <v>3.4836516032270399</v>
      </c>
      <c r="G60" s="3">
        <v>2.8880441785984199</v>
      </c>
      <c r="H60" s="3">
        <v>3.46846070801204</v>
      </c>
      <c r="I60" s="3">
        <v>4.4055193492532601</v>
      </c>
      <c r="J60" s="3">
        <v>3.8830233933902001</v>
      </c>
      <c r="K60" s="3">
        <v>2.62474527389519</v>
      </c>
      <c r="L60" s="3">
        <v>3.2277257928894199</v>
      </c>
      <c r="M60" s="3">
        <v>3.9193699095188799</v>
      </c>
      <c r="N60" s="3">
        <v>3.06077030424533</v>
      </c>
      <c r="O60" s="3">
        <v>1.8351491639825099</v>
      </c>
      <c r="P60" s="3">
        <v>2.5888245256362801</v>
      </c>
      <c r="Q60" s="3">
        <v>4.1330472049335398</v>
      </c>
      <c r="R60" s="3">
        <v>3.2078015683208201</v>
      </c>
      <c r="S60" s="3">
        <v>4.5466886274140803</v>
      </c>
      <c r="T60" s="3">
        <v>4.9149387274559198</v>
      </c>
      <c r="U60" s="3">
        <v>1.8237502029697901</v>
      </c>
      <c r="V60" s="3">
        <v>3.9549201301808701</v>
      </c>
    </row>
    <row r="61" spans="1:22" x14ac:dyDescent="0.35">
      <c r="A61" s="2">
        <v>43711</v>
      </c>
      <c r="B61" s="3">
        <v>2.6823205818468701</v>
      </c>
      <c r="C61" s="3">
        <v>4.3289831023790697</v>
      </c>
      <c r="D61" s="3">
        <v>2.8163605678014201</v>
      </c>
      <c r="E61" s="3">
        <v>1.8632797488719799</v>
      </c>
      <c r="F61" s="3">
        <v>3.8332314663841802</v>
      </c>
      <c r="G61" s="3">
        <v>2.9443736626276298</v>
      </c>
      <c r="H61" s="3">
        <v>3.5292522140562701</v>
      </c>
      <c r="I61" s="3">
        <v>4.4029082606767798</v>
      </c>
      <c r="J61" s="3">
        <v>3.7500488673977799</v>
      </c>
      <c r="K61" s="3">
        <v>2.6422324705609701</v>
      </c>
      <c r="L61" s="3">
        <v>3.3709020684503299</v>
      </c>
      <c r="M61" s="3">
        <v>4.09458350993292</v>
      </c>
      <c r="N61" s="3">
        <v>3.4300785448126101</v>
      </c>
      <c r="O61" s="3">
        <v>1.83979636669826</v>
      </c>
      <c r="P61" s="3">
        <v>2.5453411004887601</v>
      </c>
      <c r="Q61" s="3">
        <v>4.1971125440358197</v>
      </c>
      <c r="R61" s="3">
        <v>3.26543277255487</v>
      </c>
      <c r="S61" s="3">
        <v>5.1132049422088901</v>
      </c>
      <c r="T61" s="3">
        <v>4.8034021894872003</v>
      </c>
      <c r="U61" s="3">
        <v>1.93691963438714</v>
      </c>
      <c r="V61" s="3">
        <v>4.19098506679292</v>
      </c>
    </row>
    <row r="62" spans="1:22" x14ac:dyDescent="0.35">
      <c r="A62" s="2">
        <v>43741</v>
      </c>
      <c r="B62" s="3">
        <v>2.73802196711793</v>
      </c>
      <c r="C62" s="3">
        <v>4.0804381144872899</v>
      </c>
      <c r="D62" s="3">
        <v>2.9243732880793001</v>
      </c>
      <c r="E62" s="3">
        <v>1.95247379306777</v>
      </c>
      <c r="F62" s="3">
        <v>3.6338355703749401</v>
      </c>
      <c r="G62" s="3">
        <v>3.1319564414315599</v>
      </c>
      <c r="H62" s="3">
        <v>3.5916699566121801</v>
      </c>
      <c r="I62" s="3">
        <v>4.2676364092761299</v>
      </c>
      <c r="J62" s="3">
        <v>3.6712470392659502</v>
      </c>
      <c r="K62" s="3">
        <v>2.55021626385986</v>
      </c>
      <c r="L62" s="3">
        <v>3.3368406328870699</v>
      </c>
      <c r="M62" s="3">
        <v>4.4117922022468896</v>
      </c>
      <c r="N62" s="3">
        <v>3.3908782615290298</v>
      </c>
      <c r="O62" s="3">
        <v>1.80053726152046</v>
      </c>
      <c r="P62" s="3">
        <v>2.5495569311561002</v>
      </c>
      <c r="Q62" s="3">
        <v>4.1355107693693496</v>
      </c>
      <c r="R62" s="3">
        <v>3.3414832617685599</v>
      </c>
      <c r="S62" s="3">
        <v>4.8329488030179899</v>
      </c>
      <c r="T62" s="3">
        <v>4.9068690105066297</v>
      </c>
      <c r="U62" s="3">
        <v>1.63742699237355</v>
      </c>
      <c r="V62" s="3">
        <v>4.2406093274241003</v>
      </c>
    </row>
    <row r="63" spans="1:22" x14ac:dyDescent="0.35">
      <c r="A63" s="2">
        <v>43770</v>
      </c>
      <c r="B63" s="3">
        <v>2.7069273377200398</v>
      </c>
      <c r="C63" s="3">
        <v>4.66338771450339</v>
      </c>
      <c r="D63" s="3">
        <v>2.7831512697906899</v>
      </c>
      <c r="E63" s="3">
        <v>1.8490028889766801</v>
      </c>
      <c r="F63" s="3">
        <v>3.4170645481264099</v>
      </c>
      <c r="G63" s="3">
        <v>2.9186235909426701</v>
      </c>
      <c r="H63" s="3">
        <v>3.51378055827039</v>
      </c>
      <c r="I63" s="3">
        <v>4.09243356907366</v>
      </c>
      <c r="J63" s="3">
        <v>3.52334713357634</v>
      </c>
      <c r="K63" s="3">
        <v>2.4405582819184399</v>
      </c>
      <c r="L63" s="3">
        <v>3.2069108341933101</v>
      </c>
      <c r="M63" s="3">
        <v>4.2138242982248597</v>
      </c>
      <c r="N63" s="3">
        <v>3.2265841396409098</v>
      </c>
      <c r="O63" s="3">
        <v>1.7553010135327101</v>
      </c>
      <c r="P63" s="3">
        <v>2.4935779448342101</v>
      </c>
      <c r="Q63" s="3">
        <v>4.1240452887122103</v>
      </c>
      <c r="R63" s="3">
        <v>3.29595527189066</v>
      </c>
      <c r="S63" s="3">
        <v>4.8551695516382098</v>
      </c>
      <c r="T63" s="3">
        <v>4.7583835583483198</v>
      </c>
      <c r="U63" s="3">
        <v>1.6509439847195699</v>
      </c>
      <c r="V63" s="3">
        <v>4.2722669876017996</v>
      </c>
    </row>
    <row r="64" spans="1:22" x14ac:dyDescent="0.35">
      <c r="A64" s="2">
        <v>43802</v>
      </c>
      <c r="B64" s="3">
        <v>2.5800486950018402</v>
      </c>
      <c r="C64" s="3">
        <v>5.0041592777788502</v>
      </c>
      <c r="D64" s="3">
        <v>2.82413612533517</v>
      </c>
      <c r="E64" s="3">
        <v>1.9038373498190799</v>
      </c>
      <c r="F64" s="3">
        <v>3.4949016503363501</v>
      </c>
      <c r="G64" s="3">
        <v>2.8413476659433101</v>
      </c>
      <c r="H64" s="3">
        <v>3.5360708862491799</v>
      </c>
      <c r="I64" s="3">
        <v>4.12440304749693</v>
      </c>
      <c r="J64" s="3">
        <v>3.64122596902796</v>
      </c>
      <c r="K64" s="3">
        <v>2.4512888615277602</v>
      </c>
      <c r="L64" s="3">
        <v>3.2569601755784401</v>
      </c>
      <c r="M64" s="3">
        <v>3.94029284470448</v>
      </c>
      <c r="N64" s="3">
        <v>3.0272442793206902</v>
      </c>
      <c r="O64" s="3">
        <v>1.6777870720954899</v>
      </c>
      <c r="P64" s="3">
        <v>2.4164559295955401</v>
      </c>
      <c r="Q64" s="3">
        <v>4.1343337881550797</v>
      </c>
      <c r="R64" s="3">
        <v>3.2808784519232099</v>
      </c>
      <c r="S64" s="3">
        <v>4.5911259346750501</v>
      </c>
      <c r="T64" s="3">
        <v>5.0043685643353299</v>
      </c>
      <c r="U64" s="3">
        <v>1.6302500189751199</v>
      </c>
      <c r="V64" s="3">
        <v>4.2033866998615004</v>
      </c>
    </row>
    <row r="65" spans="1:22" x14ac:dyDescent="0.35">
      <c r="A65" s="2">
        <v>43833</v>
      </c>
      <c r="B65" s="3">
        <v>2.42126444923381</v>
      </c>
      <c r="C65" s="3">
        <v>4.2627533076936404</v>
      </c>
      <c r="D65" s="3">
        <v>2.7845419347765299</v>
      </c>
      <c r="E65" s="3">
        <v>1.8446088537093099</v>
      </c>
      <c r="F65" s="3">
        <v>3.4994681186593102</v>
      </c>
      <c r="G65" s="3">
        <v>2.5766517485926301</v>
      </c>
      <c r="H65" s="3">
        <v>3.4271759975852301</v>
      </c>
      <c r="I65" s="3">
        <v>3.9749393602277898</v>
      </c>
      <c r="J65" s="3">
        <v>3.4417770756924102</v>
      </c>
      <c r="K65" s="3">
        <v>2.36036547019539</v>
      </c>
      <c r="L65" s="3">
        <v>3.0938506275808999</v>
      </c>
      <c r="M65" s="3">
        <v>3.6937973706658198</v>
      </c>
      <c r="N65" s="3">
        <v>2.9089634282238599</v>
      </c>
      <c r="O65" s="3">
        <v>1.6603811358478899</v>
      </c>
      <c r="P65" s="3">
        <v>2.22459486313925</v>
      </c>
      <c r="Q65" s="3">
        <v>4.0219408682090503</v>
      </c>
      <c r="R65" s="3">
        <v>3.1994552892075201</v>
      </c>
      <c r="S65" s="3">
        <v>4.3757156256657597</v>
      </c>
      <c r="T65" s="3">
        <v>5.2160207717959697</v>
      </c>
      <c r="U65" s="3">
        <v>1.51516262971723</v>
      </c>
      <c r="V65" s="3">
        <v>3.9800290594486598</v>
      </c>
    </row>
    <row r="66" spans="1:22" x14ac:dyDescent="0.35">
      <c r="A66" s="2">
        <v>43864</v>
      </c>
      <c r="B66" s="3">
        <v>2.71388141870829</v>
      </c>
      <c r="C66" s="3">
        <v>4.6275182908882702</v>
      </c>
      <c r="D66" s="3">
        <v>2.90349019235763</v>
      </c>
      <c r="E66" s="3">
        <v>1.9546921454952</v>
      </c>
      <c r="F66" s="3">
        <v>3.9234310156379002</v>
      </c>
      <c r="G66" s="3">
        <v>2.9096719645464502</v>
      </c>
      <c r="H66" s="3">
        <v>3.6528009396295098</v>
      </c>
      <c r="I66" s="3">
        <v>4.2252623930615698</v>
      </c>
      <c r="J66" s="3">
        <v>3.5147227449577598</v>
      </c>
      <c r="K66" s="3">
        <v>2.3635311047098102</v>
      </c>
      <c r="L66" s="3">
        <v>3.1381983542956098</v>
      </c>
      <c r="M66" s="3">
        <v>3.8414770379749901</v>
      </c>
      <c r="N66" s="3">
        <v>3.1892782149054102</v>
      </c>
      <c r="O66" s="3">
        <v>1.7130401829875801</v>
      </c>
      <c r="P66" s="3">
        <v>2.3777803838427198</v>
      </c>
      <c r="Q66" s="3">
        <v>4.2221999664613001</v>
      </c>
      <c r="R66" s="3">
        <v>3.4285338499242801</v>
      </c>
      <c r="S66" s="3">
        <v>4.5345624559637399</v>
      </c>
      <c r="T66" s="3">
        <v>5.3186718384430298</v>
      </c>
      <c r="U66" s="3">
        <v>1.6186072746985201</v>
      </c>
      <c r="V66" s="3">
        <v>4.2336998976713804</v>
      </c>
    </row>
    <row r="67" spans="1:22" x14ac:dyDescent="0.35">
      <c r="A67" s="2">
        <v>43893</v>
      </c>
      <c r="B67" s="3">
        <v>2.3913403235356099</v>
      </c>
      <c r="C67" s="3">
        <v>4.8063257747729402</v>
      </c>
      <c r="D67" s="3">
        <v>3.2324167598460698</v>
      </c>
      <c r="E67" s="3">
        <v>2.06540374860207</v>
      </c>
      <c r="F67" s="3">
        <v>3.8791214904689899</v>
      </c>
      <c r="G67" s="3">
        <v>3.2385672033167801</v>
      </c>
      <c r="H67" s="3">
        <v>3.76316781848515</v>
      </c>
      <c r="I67" s="3">
        <v>4.2225614809594196</v>
      </c>
      <c r="J67" s="3">
        <v>3.4982594644424201</v>
      </c>
      <c r="K67" s="3">
        <v>2.4933348152117798</v>
      </c>
      <c r="L67" s="3">
        <v>3.4652231714454702</v>
      </c>
      <c r="M67" s="3">
        <v>4.3685301504622496</v>
      </c>
      <c r="N67" s="3">
        <v>3.6855257803068402</v>
      </c>
      <c r="O67" s="3">
        <v>1.7860538602068701</v>
      </c>
      <c r="P67" s="3">
        <v>2.2687624487382498</v>
      </c>
      <c r="Q67" s="3">
        <v>4.5682379712475001</v>
      </c>
      <c r="R67" s="3">
        <v>3.6212089417488502</v>
      </c>
      <c r="S67" s="3">
        <v>4.6723222848499999</v>
      </c>
      <c r="T67" s="3">
        <v>5.6351025161969197</v>
      </c>
      <c r="U67" s="3">
        <v>1.6205233888642501</v>
      </c>
      <c r="V67" s="3">
        <v>4.6220426455619803</v>
      </c>
    </row>
    <row r="68" spans="1:22" x14ac:dyDescent="0.35">
      <c r="A68" s="2">
        <v>43924</v>
      </c>
      <c r="B68" s="3">
        <v>2.5777633858564299</v>
      </c>
      <c r="C68" s="3">
        <v>5.3597146728006599</v>
      </c>
      <c r="D68" s="3">
        <v>3.9078344009813502</v>
      </c>
      <c r="E68" s="3">
        <v>2.67155429186713</v>
      </c>
      <c r="F68" s="3">
        <v>4.2933460817129401</v>
      </c>
      <c r="G68" s="3">
        <v>4.5973778818493098</v>
      </c>
      <c r="H68" s="3">
        <v>4.0616362939223096</v>
      </c>
      <c r="I68" s="3">
        <v>4.7141911585895802</v>
      </c>
      <c r="J68" s="3">
        <v>4.76601690978144</v>
      </c>
      <c r="K68" s="3">
        <v>2.8664754579652598</v>
      </c>
      <c r="L68" s="3">
        <v>4.6788967010397098</v>
      </c>
      <c r="M68" s="3">
        <v>5.1522476469938097</v>
      </c>
      <c r="N68" s="3">
        <v>5.2435461279756899</v>
      </c>
      <c r="O68" s="3">
        <v>2.41581472143762</v>
      </c>
      <c r="P68" s="3">
        <v>2.35878734612854</v>
      </c>
      <c r="Q68" s="3">
        <v>4.6520296636077596</v>
      </c>
      <c r="R68" s="3">
        <v>4.0061286329886396</v>
      </c>
      <c r="S68" s="3">
        <v>5.8746191641337999</v>
      </c>
      <c r="T68" s="3">
        <v>7.1382409143588603</v>
      </c>
      <c r="U68" s="3">
        <v>2.0659326093281898</v>
      </c>
      <c r="V68" s="3">
        <v>4.9849881689780604</v>
      </c>
    </row>
    <row r="69" spans="1:22" x14ac:dyDescent="0.35">
      <c r="A69" s="2">
        <v>43952</v>
      </c>
      <c r="B69" s="3">
        <v>2.34087382313791</v>
      </c>
      <c r="C69" s="3">
        <v>3.80549033624678</v>
      </c>
      <c r="D69" s="3">
        <v>3.8117118463851201</v>
      </c>
      <c r="E69" s="3">
        <v>2.4214882378219298</v>
      </c>
      <c r="F69" s="3">
        <v>3.1242118481930201</v>
      </c>
      <c r="G69" s="3">
        <v>3.4324541041347398</v>
      </c>
      <c r="H69" s="3">
        <v>3.6865131714694899</v>
      </c>
      <c r="I69" s="3">
        <v>4.0720970026280101</v>
      </c>
      <c r="J69" s="3">
        <v>3.9037108957956899</v>
      </c>
      <c r="K69" s="3">
        <v>2.4654148845556301</v>
      </c>
      <c r="L69" s="3">
        <v>3.7709147933894198</v>
      </c>
      <c r="M69" s="3">
        <v>3.5249165182579598</v>
      </c>
      <c r="N69" s="3">
        <v>4.5378087408491501</v>
      </c>
      <c r="O69" s="3">
        <v>1.8946679294715401</v>
      </c>
      <c r="P69" s="3">
        <v>2.18030210684381</v>
      </c>
      <c r="Q69" s="3">
        <v>4.2542040098307297</v>
      </c>
      <c r="R69" s="3">
        <v>3.3187338962381099</v>
      </c>
      <c r="S69" s="3">
        <v>4.0446157247494501</v>
      </c>
      <c r="T69" s="3">
        <v>4.7283757104823199</v>
      </c>
      <c r="U69" s="3">
        <v>1.75630297311576</v>
      </c>
      <c r="V69" s="3">
        <v>4.35942284911029</v>
      </c>
    </row>
    <row r="70" spans="1:22" x14ac:dyDescent="0.35">
      <c r="A70" s="2">
        <v>43985</v>
      </c>
      <c r="B70" s="3">
        <v>2.2284130095769399</v>
      </c>
      <c r="C70" s="3">
        <v>3.5158818764148898</v>
      </c>
      <c r="D70" s="3">
        <v>3.2706151237316701</v>
      </c>
      <c r="E70" s="3">
        <v>2.1430990470860598</v>
      </c>
      <c r="F70" s="3">
        <v>2.5070733882537599</v>
      </c>
      <c r="G70" s="3">
        <v>3.2380587330941699</v>
      </c>
      <c r="H70" s="3">
        <v>3.0362987057345499</v>
      </c>
      <c r="I70" s="3">
        <v>3.9786321208826898</v>
      </c>
      <c r="J70" s="3">
        <v>3.0748050033066798</v>
      </c>
      <c r="K70" s="3">
        <v>2.2305769801198099</v>
      </c>
      <c r="L70" s="3">
        <v>3.0427499217089702</v>
      </c>
      <c r="M70" s="3">
        <v>3.47652434125609</v>
      </c>
      <c r="N70" s="3">
        <v>3.7945923127877998</v>
      </c>
      <c r="O70" s="3">
        <v>1.7221414217173501</v>
      </c>
      <c r="P70" s="3">
        <v>1.97253042484191</v>
      </c>
      <c r="Q70" s="3">
        <v>4.0533139387085804</v>
      </c>
      <c r="R70" s="3">
        <v>3.0417073594886199</v>
      </c>
      <c r="S70" s="3">
        <v>3.5731259957291002</v>
      </c>
      <c r="T70" s="3">
        <v>4.3116896739124799</v>
      </c>
      <c r="U70" s="3">
        <v>1.3554700132851301</v>
      </c>
      <c r="V70" s="3">
        <v>4.1466176498048704</v>
      </c>
    </row>
    <row r="71" spans="1:22" x14ac:dyDescent="0.35">
      <c r="A71" s="2">
        <v>44014</v>
      </c>
      <c r="B71" s="3">
        <v>2.0636321025087101</v>
      </c>
      <c r="C71" s="3">
        <v>3.19759552483427</v>
      </c>
      <c r="D71" s="3">
        <v>2.9521394779077799</v>
      </c>
      <c r="E71" s="3">
        <v>2.0303143454525299</v>
      </c>
      <c r="F71" s="3">
        <v>2.5934926809838799</v>
      </c>
      <c r="G71" s="3">
        <v>3.1502018567638901</v>
      </c>
      <c r="H71" s="3">
        <v>3.0537177114061498</v>
      </c>
      <c r="I71" s="3">
        <v>3.8353001582102002</v>
      </c>
      <c r="J71" s="3">
        <v>3.0671122470452601</v>
      </c>
      <c r="K71" s="3">
        <v>2.25537912945288</v>
      </c>
      <c r="L71" s="3">
        <v>2.9627008514584099</v>
      </c>
      <c r="M71" s="3">
        <v>3.46103151611399</v>
      </c>
      <c r="N71" s="3">
        <v>3.6199951497062801</v>
      </c>
      <c r="O71" s="3">
        <v>1.61380549304424</v>
      </c>
      <c r="P71" s="3">
        <v>1.8580657456188301</v>
      </c>
      <c r="Q71" s="3">
        <v>3.79122873763226</v>
      </c>
      <c r="R71" s="3">
        <v>2.9624042894929499</v>
      </c>
      <c r="S71" s="3">
        <v>3.3541384968491799</v>
      </c>
      <c r="T71" s="3">
        <v>4.5075516275104999</v>
      </c>
      <c r="U71" s="3">
        <v>1.4043732274040399</v>
      </c>
      <c r="V71" s="3">
        <v>3.9099519421273299</v>
      </c>
    </row>
    <row r="72" spans="1:22" x14ac:dyDescent="0.35">
      <c r="A72" s="2">
        <v>44046</v>
      </c>
      <c r="B72" s="3">
        <v>1.9145941018391099</v>
      </c>
      <c r="C72" s="3">
        <v>3.4322768525324299</v>
      </c>
      <c r="D72" s="3">
        <v>2.9587295314171902</v>
      </c>
      <c r="E72" s="3">
        <v>2.2496401892091802</v>
      </c>
      <c r="F72" s="3">
        <v>2.6283260599009299</v>
      </c>
      <c r="G72" s="3">
        <v>2.8661784146576901</v>
      </c>
      <c r="H72" s="3">
        <v>3.0682965805658999</v>
      </c>
      <c r="I72" s="3">
        <v>3.6787881529958102</v>
      </c>
      <c r="J72" s="3">
        <v>3.0684533044668099</v>
      </c>
      <c r="K72" s="3">
        <v>2.1912944713528</v>
      </c>
      <c r="L72" s="3">
        <v>2.76771152707428</v>
      </c>
      <c r="M72" s="3">
        <v>3.4304052206278901</v>
      </c>
      <c r="N72" s="3">
        <v>3.6313537703536598</v>
      </c>
      <c r="O72" s="3">
        <v>1.56909296366078</v>
      </c>
      <c r="P72" s="3">
        <v>1.7820174208038</v>
      </c>
      <c r="Q72" s="3">
        <v>3.68254919351731</v>
      </c>
      <c r="R72" s="3">
        <v>3.0746635487909502</v>
      </c>
      <c r="S72" s="3">
        <v>3.6609604071177002</v>
      </c>
      <c r="T72" s="3">
        <v>4.7017548479765097</v>
      </c>
      <c r="U72" s="3">
        <v>1.3915124466208599</v>
      </c>
      <c r="V72" s="3">
        <v>3.77687782661509</v>
      </c>
    </row>
    <row r="73" spans="1:22" x14ac:dyDescent="0.35">
      <c r="A73" s="2">
        <v>44077</v>
      </c>
      <c r="B73" s="3">
        <v>1.8587191060750801</v>
      </c>
      <c r="C73" s="3">
        <v>3.6597282285502</v>
      </c>
      <c r="D73" s="3">
        <v>2.71053191030598</v>
      </c>
      <c r="E73" s="3">
        <v>2.15147225978922</v>
      </c>
      <c r="F73" s="3">
        <v>2.98469420063096</v>
      </c>
      <c r="G73" s="3">
        <v>2.6487636320171202</v>
      </c>
      <c r="H73" s="3">
        <v>3.1405682638139001</v>
      </c>
      <c r="I73" s="3">
        <v>3.8282382849402099</v>
      </c>
      <c r="J73" s="3">
        <v>3.2395103088021999</v>
      </c>
      <c r="K73" s="3">
        <v>2.1080875322505599</v>
      </c>
      <c r="L73" s="3">
        <v>2.93912660625013</v>
      </c>
      <c r="M73" s="3">
        <v>3.4512285285128499</v>
      </c>
      <c r="N73" s="3">
        <v>3.6526748420056201</v>
      </c>
      <c r="O73" s="3">
        <v>1.5278670346785399</v>
      </c>
      <c r="P73" s="3">
        <v>1.72903275979265</v>
      </c>
      <c r="Q73" s="3">
        <v>3.6510014282760701</v>
      </c>
      <c r="R73" s="3">
        <v>3.1319768227937601</v>
      </c>
      <c r="S73" s="3">
        <v>4.3979952616543496</v>
      </c>
      <c r="T73" s="3">
        <v>4.4207048951964198</v>
      </c>
      <c r="U73" s="3">
        <v>1.2581657551236101</v>
      </c>
      <c r="V73" s="3">
        <v>3.49325902789665</v>
      </c>
    </row>
    <row r="74" spans="1:22" x14ac:dyDescent="0.35">
      <c r="A74" s="2">
        <v>44106</v>
      </c>
      <c r="B74" s="3">
        <v>1.99094211659039</v>
      </c>
      <c r="C74" s="3">
        <v>3.80232843010277</v>
      </c>
      <c r="D74" s="3">
        <v>3.0214695659067901</v>
      </c>
      <c r="E74" s="3">
        <v>1.9787952832945399</v>
      </c>
      <c r="F74" s="3">
        <v>3.18118145695954</v>
      </c>
      <c r="G74" s="3">
        <v>2.6721350445483698</v>
      </c>
      <c r="H74" s="3">
        <v>3.29439820501337</v>
      </c>
      <c r="I74" s="3">
        <v>3.91404934966583</v>
      </c>
      <c r="J74" s="3">
        <v>3.4508203243450999</v>
      </c>
      <c r="K74" s="3">
        <v>2.1499537681474798</v>
      </c>
      <c r="L74" s="3">
        <v>3.5918389219772902</v>
      </c>
      <c r="M74" s="3">
        <v>3.59951670988614</v>
      </c>
      <c r="N74" s="3">
        <v>3.74450219344387</v>
      </c>
      <c r="O74" s="3">
        <v>1.5512279112768901</v>
      </c>
      <c r="P74" s="3">
        <v>1.7895034889177699</v>
      </c>
      <c r="Q74" s="3">
        <v>3.4886507218152398</v>
      </c>
      <c r="R74" s="3">
        <v>3.2581676745413199</v>
      </c>
      <c r="S74" s="3">
        <v>4.4070099200338602</v>
      </c>
      <c r="T74" s="3">
        <v>4.3942196262520197</v>
      </c>
      <c r="U74" s="3">
        <v>1.3290842005438901</v>
      </c>
      <c r="V74" s="3">
        <v>3.40256721865974</v>
      </c>
    </row>
    <row r="75" spans="1:22" x14ac:dyDescent="0.35">
      <c r="A75" s="2">
        <v>44138</v>
      </c>
      <c r="B75" s="3">
        <v>1.9664982866822001</v>
      </c>
      <c r="C75" s="3">
        <v>3.8454997316396402</v>
      </c>
      <c r="D75" s="3">
        <v>2.8798936369791601</v>
      </c>
      <c r="E75" s="3">
        <v>1.8131343585645401</v>
      </c>
      <c r="F75" s="3">
        <v>3.0276360642188598</v>
      </c>
      <c r="G75" s="3">
        <v>2.4722779069624798</v>
      </c>
      <c r="H75" s="3">
        <v>3.5679757974038901</v>
      </c>
      <c r="I75" s="3">
        <v>3.9403000364477698</v>
      </c>
      <c r="J75" s="3">
        <v>3.4823652112954702</v>
      </c>
      <c r="K75" s="3">
        <v>2.1620593042920899</v>
      </c>
      <c r="L75" s="3">
        <v>3.5613070636790898</v>
      </c>
      <c r="M75" s="3">
        <v>3.6770266176038402</v>
      </c>
      <c r="N75" s="3">
        <v>4.2960464060188199</v>
      </c>
      <c r="O75" s="3">
        <v>1.56515786998493</v>
      </c>
      <c r="P75" s="3">
        <v>1.7303307095602201</v>
      </c>
      <c r="Q75" s="3">
        <v>3.8269340034119299</v>
      </c>
      <c r="R75" s="3">
        <v>3.2326610162507001</v>
      </c>
      <c r="S75" s="3">
        <v>4.5408168692026303</v>
      </c>
      <c r="T75" s="3">
        <v>4.1506499581338598</v>
      </c>
      <c r="U75" s="3">
        <v>1.3400231147339301</v>
      </c>
      <c r="V75" s="3">
        <v>3.5491115947507499</v>
      </c>
    </row>
    <row r="76" spans="1:22" x14ac:dyDescent="0.35">
      <c r="A76" s="2">
        <v>44168</v>
      </c>
      <c r="B76" s="3">
        <v>1.8432853827514499</v>
      </c>
      <c r="C76" s="3">
        <v>3.1993201713850001</v>
      </c>
      <c r="D76" s="3">
        <v>2.3320716270438302</v>
      </c>
      <c r="E76" s="3">
        <v>1.6864022016028599</v>
      </c>
      <c r="F76" s="3">
        <v>2.76546643231557</v>
      </c>
      <c r="G76" s="3">
        <v>1.81971508244711</v>
      </c>
      <c r="H76" s="3">
        <v>3.4056276954526199</v>
      </c>
      <c r="I76" s="3">
        <v>3.7373313843430398</v>
      </c>
      <c r="J76" s="3">
        <v>3.2910985872255498</v>
      </c>
      <c r="K76" s="3">
        <v>1.8684644762442699</v>
      </c>
      <c r="L76" s="3">
        <v>3.3348802673278599</v>
      </c>
      <c r="M76" s="3">
        <v>3.7862814663729099</v>
      </c>
      <c r="N76" s="3">
        <v>3.2704566935839701</v>
      </c>
      <c r="O76" s="3">
        <v>1.3807168766008699</v>
      </c>
      <c r="P76" s="3">
        <v>1.6744771427142999</v>
      </c>
      <c r="Q76" s="3">
        <v>3.64246820378143</v>
      </c>
      <c r="R76" s="3">
        <v>2.7589964995473202</v>
      </c>
      <c r="S76" s="3">
        <v>3.8205905181778901</v>
      </c>
      <c r="T76" s="3">
        <v>4.4759365368342596</v>
      </c>
      <c r="U76" s="3">
        <v>1.2862905265703699</v>
      </c>
      <c r="V76" s="3">
        <v>3.3868592789021701</v>
      </c>
    </row>
    <row r="77" spans="1:22" x14ac:dyDescent="0.35">
      <c r="A77" s="2">
        <v>44196</v>
      </c>
      <c r="B77" s="3">
        <v>1.77456998615434</v>
      </c>
      <c r="C77" s="3">
        <v>3.3026099397600501</v>
      </c>
      <c r="D77" s="3">
        <v>2.3076717492224099</v>
      </c>
      <c r="E77" s="3">
        <v>1.7078656946144499</v>
      </c>
      <c r="F77" s="3">
        <v>2.7361966877764798</v>
      </c>
      <c r="G77" s="3">
        <v>1.64782216938326</v>
      </c>
      <c r="H77" s="3">
        <v>3.6227915883444899</v>
      </c>
      <c r="I77" s="3">
        <v>3.6184977054548799</v>
      </c>
      <c r="J77" s="3">
        <v>3.4942002470239002</v>
      </c>
      <c r="K77" s="3">
        <v>1.8044777356627699</v>
      </c>
      <c r="L77" s="3">
        <v>3.3692739821447502</v>
      </c>
      <c r="M77" s="3">
        <v>3.8571061771445101</v>
      </c>
      <c r="N77" s="3">
        <v>3.1775715612690401</v>
      </c>
      <c r="O77" s="3">
        <v>1.34138356369611</v>
      </c>
      <c r="P77" s="3">
        <v>1.6431259696407201</v>
      </c>
      <c r="Q77" s="3">
        <v>3.69423405230566</v>
      </c>
      <c r="R77" s="3">
        <v>2.83250057337413</v>
      </c>
      <c r="S77" s="3">
        <v>3.8348686492434201</v>
      </c>
      <c r="T77" s="3">
        <v>4.5773798269013204</v>
      </c>
      <c r="U77" s="3">
        <v>1.1945630097164699</v>
      </c>
      <c r="V77" s="3">
        <v>3.5384218815051902</v>
      </c>
    </row>
    <row r="78" spans="1:22" x14ac:dyDescent="0.35">
      <c r="A78" s="2">
        <v>44230</v>
      </c>
      <c r="B78" s="3">
        <v>1.67871270399918</v>
      </c>
      <c r="C78" s="3">
        <v>3.2435920540671201</v>
      </c>
      <c r="D78" s="3">
        <v>2.3997301398801598</v>
      </c>
      <c r="E78" s="3">
        <v>1.79163564734795</v>
      </c>
      <c r="F78" s="3">
        <v>2.8478423610427899</v>
      </c>
      <c r="G78" s="3">
        <v>1.6681229020559301</v>
      </c>
      <c r="H78" s="3">
        <v>3.8340896075834601</v>
      </c>
      <c r="I78" s="3">
        <v>3.47436475193703</v>
      </c>
      <c r="J78" s="3">
        <v>3.5737596205469799</v>
      </c>
      <c r="K78" s="3">
        <v>1.61517319579859</v>
      </c>
      <c r="L78" s="3">
        <v>3.5633568373103701</v>
      </c>
      <c r="M78" s="3">
        <v>3.94439602043686</v>
      </c>
      <c r="N78" s="3">
        <v>3.44315488529783</v>
      </c>
      <c r="O78" s="3">
        <v>1.3298382618648801</v>
      </c>
      <c r="P78" s="3">
        <v>1.3637707543940201</v>
      </c>
      <c r="Q78" s="3">
        <v>3.82126175100115</v>
      </c>
      <c r="R78" s="3">
        <v>2.80778049244531</v>
      </c>
      <c r="S78" s="3">
        <v>4.1311817843978904</v>
      </c>
      <c r="T78" s="3">
        <v>4.1728789515457798</v>
      </c>
      <c r="U78" s="3">
        <v>1.2091016598073501</v>
      </c>
      <c r="V78" s="3">
        <v>3.6666554809688701</v>
      </c>
    </row>
    <row r="79" spans="1:22" x14ac:dyDescent="0.35">
      <c r="A79" s="2">
        <v>44258</v>
      </c>
      <c r="B79" s="3">
        <v>1.7234195873011999</v>
      </c>
      <c r="C79" s="3">
        <v>2.4585754326964602</v>
      </c>
      <c r="D79" s="3">
        <v>2.4426058166232401</v>
      </c>
      <c r="E79" s="3">
        <v>1.7441846693465901</v>
      </c>
      <c r="F79" s="3">
        <v>2.9364075488311001</v>
      </c>
      <c r="G79" s="3">
        <v>1.78911833601503</v>
      </c>
      <c r="H79" s="3">
        <v>3.9835936314389202</v>
      </c>
      <c r="I79" s="3">
        <v>3.58141768957982</v>
      </c>
      <c r="J79" s="3">
        <v>3.4773940240039898</v>
      </c>
      <c r="K79" s="3">
        <v>1.65898621653079</v>
      </c>
      <c r="L79" s="3">
        <v>4.1501124191025802</v>
      </c>
      <c r="M79" s="3">
        <v>3.7792522670422302</v>
      </c>
      <c r="N79" s="3">
        <v>3.2253907869300802</v>
      </c>
      <c r="O79" s="3">
        <v>1.3185812116198199</v>
      </c>
      <c r="P79" s="3">
        <v>1.41064621343718</v>
      </c>
      <c r="Q79" s="3">
        <v>3.9539154521233701</v>
      </c>
      <c r="R79" s="3">
        <v>2.7642496600394302</v>
      </c>
      <c r="S79" s="3">
        <v>4.5067199904448998</v>
      </c>
      <c r="T79" s="3">
        <v>4.5044046308610204</v>
      </c>
      <c r="U79" s="3">
        <v>1.2056982815385799</v>
      </c>
      <c r="V79" s="3">
        <v>3.4833274794206601</v>
      </c>
    </row>
    <row r="80" spans="1:22" x14ac:dyDescent="0.35">
      <c r="A80" s="2">
        <v>44287</v>
      </c>
      <c r="B80" s="3">
        <v>1.88593835825415</v>
      </c>
      <c r="C80" s="3">
        <v>2.89330091545219</v>
      </c>
      <c r="D80" s="3">
        <v>2.6767101972803702</v>
      </c>
      <c r="E80" s="3">
        <v>1.91976174051003</v>
      </c>
      <c r="F80" s="3">
        <v>2.8451486486784501</v>
      </c>
      <c r="G80" s="3">
        <v>2.14004642284943</v>
      </c>
      <c r="H80" s="3">
        <v>4.0593320617945299</v>
      </c>
      <c r="I80" s="3">
        <v>3.6512275890603698</v>
      </c>
      <c r="J80" s="3">
        <v>3.41635950685103</v>
      </c>
      <c r="K80" s="3">
        <v>1.6903674179283501</v>
      </c>
      <c r="L80" s="3">
        <v>4.5238937353671096</v>
      </c>
      <c r="M80" s="3">
        <v>3.79696768439555</v>
      </c>
      <c r="N80" s="3">
        <v>3.45026262177148</v>
      </c>
      <c r="O80" s="3">
        <v>1.36938962460041</v>
      </c>
      <c r="P80" s="3">
        <v>1.5560782000535001</v>
      </c>
      <c r="Q80" s="3">
        <v>3.8078492673729598</v>
      </c>
      <c r="R80" s="3">
        <v>2.7472154197397001</v>
      </c>
      <c r="S80" s="3">
        <v>5.1984357113300996</v>
      </c>
      <c r="T80" s="3">
        <v>4.3490720498882798</v>
      </c>
      <c r="U80" s="3">
        <v>1.1710556736637801</v>
      </c>
      <c r="V80" s="3">
        <v>3.3351094180030199</v>
      </c>
    </row>
    <row r="81" spans="1:22" x14ac:dyDescent="0.35">
      <c r="A81" s="2">
        <v>44319</v>
      </c>
      <c r="B81" s="3">
        <v>1.88691628576545</v>
      </c>
      <c r="C81" s="3">
        <v>3.3897316536728899</v>
      </c>
      <c r="D81" s="3">
        <v>2.76548987064715</v>
      </c>
      <c r="E81" s="3">
        <v>2.0192517088242501</v>
      </c>
      <c r="F81" s="3">
        <v>2.9009432869948899</v>
      </c>
      <c r="G81" s="3">
        <v>2.42555721449166</v>
      </c>
      <c r="H81" s="3">
        <v>3.99884019751683</v>
      </c>
      <c r="I81" s="3">
        <v>3.7888322160210399</v>
      </c>
      <c r="J81" s="3">
        <v>3.18288559099866</v>
      </c>
      <c r="K81" s="3">
        <v>1.74712089510017</v>
      </c>
      <c r="L81" s="3">
        <v>4.8813226708832103</v>
      </c>
      <c r="M81" s="3">
        <v>4.36235527741347</v>
      </c>
      <c r="N81" s="3">
        <v>3.3730209261408102</v>
      </c>
      <c r="O81" s="3">
        <v>1.41594479561141</v>
      </c>
      <c r="P81" s="3">
        <v>1.6355039692560001</v>
      </c>
      <c r="Q81" s="3">
        <v>3.7386758304606098</v>
      </c>
      <c r="R81" s="3">
        <v>2.8542911389225498</v>
      </c>
      <c r="S81" s="3">
        <v>5.4018971153595601</v>
      </c>
      <c r="T81" s="3">
        <v>4.3715626460808998</v>
      </c>
      <c r="U81" s="3">
        <v>1.15517375473643</v>
      </c>
      <c r="V81" s="3">
        <v>3.2589831764628898</v>
      </c>
    </row>
    <row r="82" spans="1:22" x14ac:dyDescent="0.35">
      <c r="A82" s="2">
        <v>44350</v>
      </c>
      <c r="B82" s="3">
        <v>1.82324227617422</v>
      </c>
      <c r="C82" s="3">
        <v>3.8907777427762298</v>
      </c>
      <c r="D82" s="3">
        <v>2.6871111688179501</v>
      </c>
      <c r="E82" s="3">
        <v>1.8846273637854101</v>
      </c>
      <c r="F82" s="3">
        <v>2.9277204556766701</v>
      </c>
      <c r="G82" s="3">
        <v>2.4934511765386498</v>
      </c>
      <c r="H82" s="3">
        <v>4.1252718903434404</v>
      </c>
      <c r="I82" s="3">
        <v>3.9624188392700299</v>
      </c>
      <c r="J82" s="3">
        <v>3.12567594297458</v>
      </c>
      <c r="K82" s="3">
        <v>1.6765755061279399</v>
      </c>
      <c r="L82" s="3">
        <v>4.59089452108394</v>
      </c>
      <c r="M82" s="3">
        <v>4.1280355447739598</v>
      </c>
      <c r="N82" s="3">
        <v>3.11787512553021</v>
      </c>
      <c r="O82" s="3">
        <v>1.3964301449290399</v>
      </c>
      <c r="P82" s="3">
        <v>1.6172128102283401</v>
      </c>
      <c r="Q82" s="3">
        <v>3.7893341455892</v>
      </c>
      <c r="R82" s="3">
        <v>2.8204590460038701</v>
      </c>
      <c r="S82" s="3">
        <v>5.6683308851474603</v>
      </c>
      <c r="T82" s="3">
        <v>4.3246986821889797</v>
      </c>
      <c r="U82" s="3">
        <v>1.1674059979756</v>
      </c>
      <c r="V82" s="3">
        <v>3.24067684932723</v>
      </c>
    </row>
    <row r="83" spans="1:22" x14ac:dyDescent="0.35">
      <c r="A83" s="2">
        <v>44379</v>
      </c>
      <c r="B83" s="3">
        <v>1.86274472348656</v>
      </c>
      <c r="C83" s="3">
        <v>3.9851016320242998</v>
      </c>
      <c r="D83" s="3">
        <v>2.9975261924162799</v>
      </c>
      <c r="E83" s="3">
        <v>1.8942170975278301</v>
      </c>
      <c r="F83" s="3">
        <v>3.0863768270206098</v>
      </c>
      <c r="G83" s="3">
        <v>2.8360495856780399</v>
      </c>
      <c r="H83" s="3">
        <v>4.2156746389298698</v>
      </c>
      <c r="I83" s="3">
        <v>4.00971727684996</v>
      </c>
      <c r="J83" s="3">
        <v>3.18781238438652</v>
      </c>
      <c r="K83" s="3">
        <v>1.6807807387147899</v>
      </c>
      <c r="L83" s="3">
        <v>4.9464528277774997</v>
      </c>
      <c r="M83" s="3">
        <v>4.4342456967615096</v>
      </c>
      <c r="N83" s="3">
        <v>3.1155790646925201</v>
      </c>
      <c r="O83" s="3">
        <v>1.40000909203018</v>
      </c>
      <c r="P83" s="3">
        <v>1.6342321862840701</v>
      </c>
      <c r="Q83" s="3">
        <v>3.8211579455437601</v>
      </c>
      <c r="R83" s="3">
        <v>2.9179555964564798</v>
      </c>
      <c r="S83" s="3">
        <v>5.7820204255216003</v>
      </c>
      <c r="T83" s="3">
        <v>4.6088284866420901</v>
      </c>
      <c r="U83" s="3">
        <v>1.34555662268996</v>
      </c>
      <c r="V83" s="3">
        <v>3.22247572588708</v>
      </c>
    </row>
    <row r="84" spans="1:22" x14ac:dyDescent="0.35">
      <c r="A84" s="2">
        <v>44411</v>
      </c>
      <c r="B84" s="3">
        <v>1.95043337033762</v>
      </c>
      <c r="C84" s="3">
        <v>4.7531903787929597</v>
      </c>
      <c r="D84" s="3">
        <v>3.0802527817917502</v>
      </c>
      <c r="E84" s="3">
        <v>2.0168339794987</v>
      </c>
      <c r="F84" s="3">
        <v>3.05992644444478</v>
      </c>
      <c r="G84" s="3">
        <v>3.3420564271690498</v>
      </c>
      <c r="H84" s="3">
        <v>4.2765873456981698</v>
      </c>
      <c r="I84" s="3">
        <v>4.1591724115520003</v>
      </c>
      <c r="J84" s="3">
        <v>3.1128477794023599</v>
      </c>
      <c r="K84" s="3">
        <v>1.73700833456927</v>
      </c>
      <c r="L84" s="3">
        <v>5.5931362579129997</v>
      </c>
      <c r="M84" s="3">
        <v>4.5202002348573203</v>
      </c>
      <c r="N84" s="3">
        <v>2.99172241327719</v>
      </c>
      <c r="O84" s="3">
        <v>1.36054693160041</v>
      </c>
      <c r="P84" s="3">
        <v>1.8563700489144901</v>
      </c>
      <c r="Q84" s="3">
        <v>3.81974998259175</v>
      </c>
      <c r="R84" s="3">
        <v>2.9930646438432</v>
      </c>
      <c r="S84" s="3">
        <v>6.0636568171727196</v>
      </c>
      <c r="T84" s="3">
        <v>4.5654561369510596</v>
      </c>
      <c r="U84" s="3">
        <v>1.39370139437059</v>
      </c>
      <c r="V84" s="3">
        <v>3.18437296075615</v>
      </c>
    </row>
    <row r="85" spans="1:22" x14ac:dyDescent="0.35">
      <c r="A85" s="2">
        <v>44442</v>
      </c>
      <c r="B85" s="3">
        <v>1.9953344745711501</v>
      </c>
      <c r="C85" s="3">
        <v>4.5744834080259702</v>
      </c>
      <c r="D85" s="3">
        <v>3.04656576596122</v>
      </c>
      <c r="E85" s="3">
        <v>1.93536311896943</v>
      </c>
      <c r="F85" s="3">
        <v>2.91614249313248</v>
      </c>
      <c r="G85" s="3">
        <v>3.5184068710364702</v>
      </c>
      <c r="H85" s="3">
        <v>4.0078242314899502</v>
      </c>
      <c r="I85" s="3">
        <v>4.1846875657033804</v>
      </c>
      <c r="J85" s="3">
        <v>3.1230487236023898</v>
      </c>
      <c r="K85" s="3">
        <v>1.79443401352508</v>
      </c>
      <c r="L85" s="3">
        <v>6.2134745295348202</v>
      </c>
      <c r="M85" s="3">
        <v>4.86246783008552</v>
      </c>
      <c r="N85" s="3">
        <v>3.1144898247997101</v>
      </c>
      <c r="O85" s="3">
        <v>1.28374289183163</v>
      </c>
      <c r="P85" s="3">
        <v>1.8454689047258199</v>
      </c>
      <c r="Q85" s="3">
        <v>4.0082437257169499</v>
      </c>
      <c r="R85" s="3">
        <v>2.77769862789162</v>
      </c>
      <c r="S85" s="3">
        <v>5.8700164859137098</v>
      </c>
      <c r="T85" s="3">
        <v>4.2639480550543603</v>
      </c>
      <c r="U85" s="3">
        <v>1.40424878598684</v>
      </c>
      <c r="V85" s="3">
        <v>3.0830965104082901</v>
      </c>
    </row>
    <row r="86" spans="1:22" x14ac:dyDescent="0.35">
      <c r="A86" s="2">
        <v>44470</v>
      </c>
      <c r="B86" s="3">
        <v>1.99560817075888</v>
      </c>
      <c r="C86" s="3">
        <v>4.7555867898670501</v>
      </c>
      <c r="D86" s="3">
        <v>3.1257430431086499</v>
      </c>
      <c r="E86" s="3">
        <v>1.90452441519816</v>
      </c>
      <c r="F86" s="3">
        <v>3.1254548727261402</v>
      </c>
      <c r="G86" s="3">
        <v>3.6682741501765399</v>
      </c>
      <c r="H86" s="3">
        <v>4.0828894955109201</v>
      </c>
      <c r="I86" s="3">
        <v>4.4734332543726003</v>
      </c>
      <c r="J86" s="3">
        <v>3.3198336511809998</v>
      </c>
      <c r="K86" s="3">
        <v>1.9089984843599801</v>
      </c>
      <c r="L86" s="3">
        <v>6.4193923991341304</v>
      </c>
      <c r="M86" s="3">
        <v>4.8159220133646397</v>
      </c>
      <c r="N86" s="3">
        <v>3.1338442180622899</v>
      </c>
      <c r="O86" s="3">
        <v>1.30659914360383</v>
      </c>
      <c r="P86" s="3">
        <v>1.97863666527197</v>
      </c>
      <c r="Q86" s="3">
        <v>3.9256831082673802</v>
      </c>
      <c r="R86" s="3">
        <v>2.8646603742711201</v>
      </c>
      <c r="S86" s="3">
        <v>6.1328937916045998</v>
      </c>
      <c r="T86" s="3">
        <v>4.1230774508395296</v>
      </c>
      <c r="U86" s="3">
        <v>1.4654983612685599</v>
      </c>
      <c r="V86" s="3">
        <v>3.0633666549055598</v>
      </c>
    </row>
    <row r="87" spans="1:22" x14ac:dyDescent="0.35">
      <c r="A87" s="2">
        <v>44503</v>
      </c>
      <c r="B87" s="3">
        <v>2.01137297090155</v>
      </c>
      <c r="C87" s="3">
        <v>4.7049263860622199</v>
      </c>
      <c r="D87" s="3">
        <v>3.0153569068522099</v>
      </c>
      <c r="E87" s="3">
        <v>1.81191263419311</v>
      </c>
      <c r="F87" s="3">
        <v>2.9956289243171299</v>
      </c>
      <c r="G87" s="3">
        <v>3.6802610980059201</v>
      </c>
      <c r="H87" s="3">
        <v>3.9783603125548401</v>
      </c>
      <c r="I87" s="3">
        <v>4.36659923339879</v>
      </c>
      <c r="J87" s="3">
        <v>3.4684950659053202</v>
      </c>
      <c r="K87" s="3">
        <v>1.9807855109383301</v>
      </c>
      <c r="L87" s="3">
        <v>7.5487708678126397</v>
      </c>
      <c r="M87" s="3">
        <v>4.5758842668173303</v>
      </c>
      <c r="N87" s="3">
        <v>3.1140012283871799</v>
      </c>
      <c r="O87" s="3">
        <v>1.3400500902125601</v>
      </c>
      <c r="P87" s="3">
        <v>1.9723250379173201</v>
      </c>
      <c r="Q87" s="3">
        <v>3.7868553575824699</v>
      </c>
      <c r="R87" s="3">
        <v>2.8651937066501501</v>
      </c>
      <c r="S87" s="3">
        <v>5.7891866479453302</v>
      </c>
      <c r="T87" s="3">
        <v>3.88194031781868</v>
      </c>
      <c r="U87" s="3">
        <v>1.38224005887571</v>
      </c>
      <c r="V87" s="3">
        <v>2.9790027183602001</v>
      </c>
    </row>
    <row r="88" spans="1:22" x14ac:dyDescent="0.35">
      <c r="A88" s="2">
        <v>44533</v>
      </c>
      <c r="B88" s="3">
        <v>1.9576498194910901</v>
      </c>
      <c r="C88" s="3">
        <v>5.2745543534640698</v>
      </c>
      <c r="D88" s="3">
        <v>3.11572998284365</v>
      </c>
      <c r="E88" s="3">
        <v>1.8156652618665201</v>
      </c>
      <c r="F88" s="3">
        <v>3.4014669422425099</v>
      </c>
      <c r="G88" s="3">
        <v>4.0199999762666199</v>
      </c>
      <c r="H88" s="3">
        <v>3.9660594162359102</v>
      </c>
      <c r="I88" s="3">
        <v>4.2383043497338502</v>
      </c>
      <c r="J88" s="3">
        <v>3.5265859207734702</v>
      </c>
      <c r="K88" s="3">
        <v>1.95735729435823</v>
      </c>
      <c r="L88" s="3">
        <v>7.7716646484268903</v>
      </c>
      <c r="M88" s="3">
        <v>4.5701441661560098</v>
      </c>
      <c r="N88" s="3">
        <v>3.2542972540764601</v>
      </c>
      <c r="O88" s="3">
        <v>1.3667348835290001</v>
      </c>
      <c r="P88" s="3">
        <v>2.143024469667</v>
      </c>
      <c r="Q88" s="3">
        <v>3.9402083344728198</v>
      </c>
      <c r="R88" s="3">
        <v>2.9501517620501998</v>
      </c>
      <c r="S88" s="3">
        <v>4.69100277634322</v>
      </c>
      <c r="T88" s="3">
        <v>4.0759335231568201</v>
      </c>
      <c r="U88" s="3">
        <v>1.52254583271519</v>
      </c>
      <c r="V88" s="3">
        <v>3.2705394920207298</v>
      </c>
    </row>
    <row r="89" spans="1:22" x14ac:dyDescent="0.35">
      <c r="A89" s="2">
        <v>44564</v>
      </c>
      <c r="B89" s="3">
        <v>1.7321331219952101</v>
      </c>
      <c r="C89" s="3">
        <v>5.4983224835512701</v>
      </c>
      <c r="D89" s="3">
        <v>3.1597488425171401</v>
      </c>
      <c r="E89" s="3">
        <v>1.8110364340773899</v>
      </c>
      <c r="F89" s="3">
        <v>3.2864822338691502</v>
      </c>
      <c r="G89" s="3">
        <v>4.1073034443173304</v>
      </c>
      <c r="H89" s="3">
        <v>3.7072509774210198</v>
      </c>
      <c r="I89" s="3">
        <v>4.0924621152255103</v>
      </c>
      <c r="J89" s="3">
        <v>3.4042187523086098</v>
      </c>
      <c r="K89" s="3">
        <v>1.9585773777793201</v>
      </c>
      <c r="L89" s="3">
        <v>7.52100487949913</v>
      </c>
      <c r="M89" s="3">
        <v>4.5673973968455099</v>
      </c>
      <c r="N89" s="3">
        <v>3.2796636822882599</v>
      </c>
      <c r="O89" s="3">
        <v>1.36619681020599</v>
      </c>
      <c r="P89" s="3">
        <v>2.1540905220944899</v>
      </c>
      <c r="Q89" s="3">
        <v>4.0516494822177096</v>
      </c>
      <c r="R89" s="3">
        <v>2.8373263126769901</v>
      </c>
      <c r="S89" s="3">
        <v>5.6364823947531004</v>
      </c>
      <c r="T89" s="3">
        <v>4.34424553444879</v>
      </c>
      <c r="U89" s="3">
        <v>1.4843060088598199</v>
      </c>
      <c r="V89" s="3">
        <v>3.2375270814039498</v>
      </c>
    </row>
    <row r="90" spans="1:22" x14ac:dyDescent="0.35">
      <c r="A90" s="2">
        <v>44595</v>
      </c>
      <c r="B90" s="3">
        <v>2.2251983910141502</v>
      </c>
      <c r="C90" s="3">
        <v>4.8363447528288903</v>
      </c>
      <c r="D90" s="3">
        <v>3.1676073598279202</v>
      </c>
      <c r="E90" s="3">
        <v>1.8168638933010499</v>
      </c>
      <c r="F90" s="3">
        <v>3.2414952033079998</v>
      </c>
      <c r="G90" s="3">
        <v>3.86937993469216</v>
      </c>
      <c r="H90" s="3">
        <v>3.86259822028271</v>
      </c>
      <c r="I90" s="3">
        <v>4.4036482871671803</v>
      </c>
      <c r="J90" s="3">
        <v>3.7188124768217699</v>
      </c>
      <c r="K90" s="3">
        <v>2.23917440379129</v>
      </c>
      <c r="L90" s="3">
        <v>6.9265462449914201</v>
      </c>
      <c r="M90" s="3">
        <v>4.3515313479030402</v>
      </c>
      <c r="N90" s="3">
        <v>2.9836822358197499</v>
      </c>
      <c r="O90" s="3">
        <v>1.39430667004769</v>
      </c>
      <c r="P90" s="3">
        <v>2.2130610305311502</v>
      </c>
      <c r="Q90" s="3">
        <v>3.8951833441059698</v>
      </c>
      <c r="R90" s="3">
        <v>2.87303179723158</v>
      </c>
      <c r="S90" s="3">
        <v>6.1703427719847701</v>
      </c>
      <c r="T90" s="3">
        <v>4.2719331982002</v>
      </c>
      <c r="U90" s="3">
        <v>1.64700329262356</v>
      </c>
      <c r="V90" s="3">
        <v>3.0913413216213299</v>
      </c>
    </row>
    <row r="91" spans="1:22" x14ac:dyDescent="0.35">
      <c r="A91" s="2">
        <v>44623</v>
      </c>
      <c r="B91" s="3">
        <v>2.2188065454516899</v>
      </c>
      <c r="C91" s="3">
        <v>4.6603880173295602</v>
      </c>
      <c r="D91" s="3">
        <v>3.1268064861588201</v>
      </c>
      <c r="E91" s="3">
        <v>1.87423810417665</v>
      </c>
      <c r="F91" s="3">
        <v>3.65399046732285</v>
      </c>
      <c r="G91" s="3">
        <v>3.2763589217431601</v>
      </c>
      <c r="H91" s="3">
        <v>3.7410536796748102</v>
      </c>
      <c r="I91" s="3">
        <v>4.3427444541295701</v>
      </c>
      <c r="J91" s="3">
        <v>3.6239798551031699</v>
      </c>
      <c r="K91" s="3">
        <v>2.1953365674994498</v>
      </c>
      <c r="L91" s="3">
        <v>7.85007719839329</v>
      </c>
      <c r="M91" s="3">
        <v>4.27435247211909</v>
      </c>
      <c r="N91" s="3">
        <v>3.2074992296134401</v>
      </c>
      <c r="O91" s="3">
        <v>1.5188615445637801</v>
      </c>
      <c r="P91" s="3">
        <v>2.3948010483885702</v>
      </c>
      <c r="Q91" s="3">
        <v>3.68774275584948</v>
      </c>
      <c r="R91" s="3">
        <v>2.8674938302421999</v>
      </c>
      <c r="S91" s="3">
        <v>6.0248108877125697</v>
      </c>
      <c r="T91" s="3">
        <v>3.8832249605056601</v>
      </c>
      <c r="U91" s="3">
        <v>1.82920048568382</v>
      </c>
      <c r="V91" s="3">
        <v>2.9033537359249402</v>
      </c>
    </row>
    <row r="92" spans="1:22" x14ac:dyDescent="0.35">
      <c r="A92" s="2">
        <v>44652</v>
      </c>
      <c r="B92" s="3">
        <v>2.35493110846947</v>
      </c>
      <c r="C92" s="3">
        <v>4.6175353536324497</v>
      </c>
      <c r="D92" s="3">
        <v>3.2687319579093401</v>
      </c>
      <c r="E92" s="3">
        <v>1.95396543287277</v>
      </c>
      <c r="F92" s="3">
        <v>3.3863627662733999</v>
      </c>
      <c r="G92" s="3">
        <v>3.57026224851667</v>
      </c>
      <c r="H92" s="3">
        <v>3.7685361253540699</v>
      </c>
      <c r="I92" s="3">
        <v>4.4857141867265602</v>
      </c>
      <c r="J92" s="3">
        <v>3.4104611192153902</v>
      </c>
      <c r="K92" s="3">
        <v>2.2407873177031301</v>
      </c>
      <c r="L92" s="3">
        <v>8.1776583361115804</v>
      </c>
      <c r="M92" s="3">
        <v>4.4305105895561097</v>
      </c>
      <c r="N92" s="3">
        <v>3.2554417064869199</v>
      </c>
      <c r="O92" s="3">
        <v>1.43962570630581</v>
      </c>
      <c r="P92" s="3">
        <v>2.5099355339874698</v>
      </c>
      <c r="Q92" s="3">
        <v>3.7777309533121302</v>
      </c>
      <c r="R92" s="3">
        <v>2.8962885510263101</v>
      </c>
      <c r="S92" s="3">
        <v>5.4172394503862504</v>
      </c>
      <c r="T92" s="3">
        <v>3.4338328136672498</v>
      </c>
      <c r="U92" s="3">
        <v>1.5135922349166699</v>
      </c>
      <c r="V92" s="3">
        <v>2.85926093188891</v>
      </c>
    </row>
    <row r="93" spans="1:22" x14ac:dyDescent="0.35">
      <c r="A93" s="2">
        <v>44684</v>
      </c>
      <c r="B93" s="3">
        <v>2.4991030214717398</v>
      </c>
      <c r="C93" s="3">
        <v>5.30324342913931</v>
      </c>
      <c r="D93" s="3">
        <v>3.2402432886145598</v>
      </c>
      <c r="E93" s="3">
        <v>2.21000387194628</v>
      </c>
      <c r="F93" s="3">
        <v>3.8638375332056198</v>
      </c>
      <c r="G93" s="3">
        <v>4.2701722491962704</v>
      </c>
      <c r="H93" s="3">
        <v>3.8290006754549402</v>
      </c>
      <c r="I93" s="3">
        <v>4.7645933144320596</v>
      </c>
      <c r="J93" s="3">
        <v>3.8179283416597301</v>
      </c>
      <c r="K93" s="3">
        <v>2.2954885569588299</v>
      </c>
      <c r="L93" s="3">
        <v>9.2672767832566496</v>
      </c>
      <c r="M93" s="3">
        <v>4.75456912557111</v>
      </c>
      <c r="N93" s="3">
        <v>3.38717047549566</v>
      </c>
      <c r="O93" s="3">
        <v>1.5461032291385399</v>
      </c>
      <c r="P93" s="3">
        <v>2.5538882645051402</v>
      </c>
      <c r="Q93" s="3">
        <v>3.8288856725325999</v>
      </c>
      <c r="R93" s="3">
        <v>3.0247167625106899</v>
      </c>
      <c r="S93" s="3">
        <v>5.5954936827083399</v>
      </c>
      <c r="T93" s="3">
        <v>3.55457496235555</v>
      </c>
      <c r="U93" s="3">
        <v>1.7274668072349</v>
      </c>
      <c r="V93" s="3">
        <v>2.6321411889917901</v>
      </c>
    </row>
    <row r="94" spans="1:22" x14ac:dyDescent="0.35">
      <c r="A94" s="2">
        <v>44715</v>
      </c>
      <c r="B94" s="3">
        <v>2.4196781468700199</v>
      </c>
      <c r="C94" s="3">
        <v>6.2837967574178597</v>
      </c>
      <c r="D94" s="3">
        <v>3.3226860979215198</v>
      </c>
      <c r="E94" s="3">
        <v>2.2027892223483398</v>
      </c>
      <c r="F94" s="3">
        <v>4.1713811133371399</v>
      </c>
      <c r="G94" s="3">
        <v>4.5891256097680397</v>
      </c>
      <c r="H94" s="3">
        <v>3.97398577913303</v>
      </c>
      <c r="I94" s="3">
        <v>4.69686881741716</v>
      </c>
      <c r="J94" s="3">
        <v>3.89139256951246</v>
      </c>
      <c r="K94" s="3">
        <v>2.3338295119481498</v>
      </c>
      <c r="L94" s="3">
        <v>9.9197184369967797</v>
      </c>
      <c r="M94" s="3">
        <v>4.8965054645261104</v>
      </c>
      <c r="N94" s="3">
        <v>3.76535614272359</v>
      </c>
      <c r="O94" s="3">
        <v>1.59758389225866</v>
      </c>
      <c r="P94" s="3">
        <v>2.5067826451469299</v>
      </c>
      <c r="Q94" s="3">
        <v>4.2828260590851697</v>
      </c>
      <c r="R94" s="3">
        <v>2.9998619683355501</v>
      </c>
      <c r="S94" s="3">
        <v>5.2353422004529602</v>
      </c>
      <c r="T94" s="3">
        <v>3.9343045952499001</v>
      </c>
      <c r="U94" s="3">
        <v>1.7786541176967301</v>
      </c>
      <c r="V94" s="3">
        <v>2.9723199870028298</v>
      </c>
    </row>
    <row r="95" spans="1:22" x14ac:dyDescent="0.35">
      <c r="A95" s="2">
        <v>44743</v>
      </c>
      <c r="B95" s="3">
        <v>2.2344296969250599</v>
      </c>
      <c r="C95" s="3">
        <v>7.6180497013434101</v>
      </c>
      <c r="D95" s="3">
        <v>3.7030654156493998</v>
      </c>
      <c r="E95" s="3">
        <v>2.4688592769353499</v>
      </c>
      <c r="F95" s="3">
        <v>4.3434334282435501</v>
      </c>
      <c r="G95" s="3">
        <v>5.1427560231682099</v>
      </c>
      <c r="H95" s="3">
        <v>4.1821766544466303</v>
      </c>
      <c r="I95" s="3">
        <v>5.34541247346686</v>
      </c>
      <c r="J95" s="3">
        <v>4.1569515587090304</v>
      </c>
      <c r="K95" s="3">
        <v>2.6560371985455902</v>
      </c>
      <c r="L95" s="3">
        <v>11.596997367579601</v>
      </c>
      <c r="M95" s="3">
        <v>5.1408255512796703</v>
      </c>
      <c r="N95" s="3">
        <v>4.3341634993652098</v>
      </c>
      <c r="O95" s="3">
        <v>1.68402245928709</v>
      </c>
      <c r="P95" s="3">
        <v>2.32656893360326</v>
      </c>
      <c r="Q95" s="3">
        <v>4.3111257102989198</v>
      </c>
      <c r="R95" s="3">
        <v>3.1590075871385199</v>
      </c>
      <c r="S95" s="3">
        <v>6.0753938219870003</v>
      </c>
      <c r="T95" s="3">
        <v>4.43145398433039</v>
      </c>
      <c r="U95" s="3">
        <v>1.94673063549841</v>
      </c>
      <c r="V95" s="3">
        <v>3.2533073070855498</v>
      </c>
    </row>
    <row r="96" spans="1:22" x14ac:dyDescent="0.35">
      <c r="A96" s="2">
        <v>44776</v>
      </c>
      <c r="B96" s="3">
        <v>2.4513495109675101</v>
      </c>
      <c r="C96" s="3">
        <v>7.4471685087345296</v>
      </c>
      <c r="D96" s="3">
        <v>3.6588825184115099</v>
      </c>
      <c r="E96" s="3">
        <v>2.38985356829911</v>
      </c>
      <c r="F96" s="3">
        <v>4.2649874666142704</v>
      </c>
      <c r="G96" s="3">
        <v>5.45963042017575</v>
      </c>
      <c r="H96" s="3">
        <v>4.0769460850078598</v>
      </c>
      <c r="I96" s="3">
        <v>5.1615532154524999</v>
      </c>
      <c r="J96" s="3">
        <v>4.1548925943314696</v>
      </c>
      <c r="K96" s="3">
        <v>2.51981558905221</v>
      </c>
      <c r="L96" s="3">
        <v>10.591694895072299</v>
      </c>
      <c r="M96" s="3">
        <v>5.0017250807045297</v>
      </c>
      <c r="N96" s="3">
        <v>3.9387492417546102</v>
      </c>
      <c r="O96" s="3">
        <v>1.4940971577997799</v>
      </c>
      <c r="P96" s="3">
        <v>2.6032324615828499</v>
      </c>
      <c r="Q96" s="3">
        <v>3.87761455764034</v>
      </c>
      <c r="R96" s="3">
        <v>3.17857142764931</v>
      </c>
      <c r="S96" s="3">
        <v>5.9448349633827604</v>
      </c>
      <c r="T96" s="3">
        <v>4.1086216899517902</v>
      </c>
      <c r="U96" s="3">
        <v>1.8837707752206001</v>
      </c>
      <c r="V96" s="3">
        <v>3.1578329834187899</v>
      </c>
    </row>
    <row r="97" spans="1:22" x14ac:dyDescent="0.35">
      <c r="A97" s="2">
        <v>44806</v>
      </c>
      <c r="B97" s="3">
        <v>2.5199156722212099</v>
      </c>
      <c r="C97" s="3">
        <v>7.4717591373985002</v>
      </c>
      <c r="D97" s="3">
        <v>3.59220884624626</v>
      </c>
      <c r="E97" s="3">
        <v>2.3149824765283298</v>
      </c>
      <c r="F97" s="3">
        <v>4.6245953502760404</v>
      </c>
      <c r="G97" s="3">
        <v>5.1979353800492198</v>
      </c>
      <c r="H97" s="3">
        <v>4.1201836016929096</v>
      </c>
      <c r="I97" s="3">
        <v>5.1000233528146603</v>
      </c>
      <c r="J97" s="3">
        <v>4.2849436136592098</v>
      </c>
      <c r="K97" s="3">
        <v>2.6034467670329202</v>
      </c>
      <c r="L97" s="3">
        <v>10.439258998870599</v>
      </c>
      <c r="M97" s="3">
        <v>5.2050560240748602</v>
      </c>
      <c r="N97" s="3">
        <v>4.2712917158445798</v>
      </c>
      <c r="O97" s="3">
        <v>1.4956967977459401</v>
      </c>
      <c r="P97" s="3">
        <v>2.5362170719249302</v>
      </c>
      <c r="Q97" s="3">
        <v>3.9972440018312598</v>
      </c>
      <c r="R97" s="3">
        <v>3.1315186202036598</v>
      </c>
      <c r="S97" s="3">
        <v>4.9826627874779703</v>
      </c>
      <c r="T97" s="3">
        <v>4.1564862124286304</v>
      </c>
      <c r="U97" s="3">
        <v>1.9735400795878499</v>
      </c>
      <c r="V97" s="3">
        <v>3.2089453602975002</v>
      </c>
    </row>
    <row r="98" spans="1:22" x14ac:dyDescent="0.35">
      <c r="A98" s="2">
        <v>44837</v>
      </c>
      <c r="B98" s="3">
        <v>2.6749015297186198</v>
      </c>
      <c r="C98" s="3">
        <v>7.1788448880210298</v>
      </c>
      <c r="D98" s="3">
        <v>3.7667712729290699</v>
      </c>
      <c r="E98" s="3">
        <v>2.7655084206216598</v>
      </c>
      <c r="F98" s="3">
        <v>5.0041826612878504</v>
      </c>
      <c r="G98" s="3">
        <v>5.1193469775865701</v>
      </c>
      <c r="H98" s="3">
        <v>4.41679839992059</v>
      </c>
      <c r="I98" s="3">
        <v>5.4907106706708104</v>
      </c>
      <c r="J98" s="3">
        <v>4.2065182148606697</v>
      </c>
      <c r="K98" s="3">
        <v>2.8804179605467501</v>
      </c>
      <c r="L98" s="3">
        <v>9.5425866202732692</v>
      </c>
      <c r="M98" s="3">
        <v>5.6191683088901199</v>
      </c>
      <c r="N98" s="3">
        <v>4.5834773249964504</v>
      </c>
      <c r="O98" s="3">
        <v>1.5758700412162401</v>
      </c>
      <c r="P98" s="3">
        <v>2.8116969784120398</v>
      </c>
      <c r="Q98" s="3">
        <v>4.0479707108428</v>
      </c>
      <c r="R98" s="3">
        <v>3.2347863384642999</v>
      </c>
      <c r="S98" s="3">
        <v>5.2668754354562397</v>
      </c>
      <c r="T98" s="3">
        <v>4.4366287919165099</v>
      </c>
      <c r="U98" s="3">
        <v>2.4434823533195602</v>
      </c>
      <c r="V98" s="3">
        <v>3.4093560238139702</v>
      </c>
    </row>
    <row r="99" spans="1:22" x14ac:dyDescent="0.35">
      <c r="A99" s="2">
        <v>44868</v>
      </c>
      <c r="B99" s="3">
        <v>2.7254417346690598</v>
      </c>
      <c r="C99" s="3">
        <v>7.0152960232705199</v>
      </c>
      <c r="D99" s="3">
        <v>3.9111283379103301</v>
      </c>
      <c r="E99" s="3">
        <v>2.55576712754167</v>
      </c>
      <c r="F99" s="3">
        <v>4.4894517760344401</v>
      </c>
      <c r="G99" s="3">
        <v>4.4639802357803999</v>
      </c>
      <c r="H99" s="3">
        <v>4.36957158217015</v>
      </c>
      <c r="I99" s="3">
        <v>5.14566816941415</v>
      </c>
      <c r="J99" s="3">
        <v>3.7146257250136001</v>
      </c>
      <c r="K99" s="3">
        <v>2.6385704016707798</v>
      </c>
      <c r="L99" s="3">
        <v>8.4300358093560295</v>
      </c>
      <c r="M99" s="3">
        <v>5.41406585871876</v>
      </c>
      <c r="N99" s="3">
        <v>4.3637065981015404</v>
      </c>
      <c r="O99" s="3">
        <v>1.5002228064118099</v>
      </c>
      <c r="P99" s="3">
        <v>3.0588560078668601</v>
      </c>
      <c r="Q99" s="3">
        <v>4.0684191295999401</v>
      </c>
      <c r="R99" s="3">
        <v>3.08242720425649</v>
      </c>
      <c r="S99" s="3">
        <v>5.1380335874787502</v>
      </c>
      <c r="T99" s="3">
        <v>4.4655446738384397</v>
      </c>
      <c r="U99" s="3">
        <v>2.5659184695527002</v>
      </c>
      <c r="V99" s="3">
        <v>3.40710968806445</v>
      </c>
    </row>
    <row r="100" spans="1:22" x14ac:dyDescent="0.35">
      <c r="A100" s="2">
        <v>44897</v>
      </c>
      <c r="B100" s="3">
        <v>2.5341675202167799</v>
      </c>
      <c r="C100" s="3">
        <v>8.5126005484314895</v>
      </c>
      <c r="D100" s="3">
        <v>3.8673791773325501</v>
      </c>
      <c r="E100" s="3">
        <v>2.41283175848729</v>
      </c>
      <c r="F100" s="3">
        <v>4.1489663464261799</v>
      </c>
      <c r="G100" s="3">
        <v>3.6811041655132302</v>
      </c>
      <c r="H100" s="3">
        <v>4.17422722868581</v>
      </c>
      <c r="I100" s="3">
        <v>4.2967092701096803</v>
      </c>
      <c r="J100" s="3">
        <v>3.7801146580884102</v>
      </c>
      <c r="K100" s="3">
        <v>2.48674945673522</v>
      </c>
      <c r="L100" s="3">
        <v>7.3451367679669</v>
      </c>
      <c r="M100" s="3">
        <v>4.9480093949892598</v>
      </c>
      <c r="N100" s="3">
        <v>4.3424826323324996</v>
      </c>
      <c r="O100" s="3">
        <v>1.4301492626202299</v>
      </c>
      <c r="P100" s="3">
        <v>2.5290035913544502</v>
      </c>
      <c r="Q100" s="3">
        <v>4.2394744761961398</v>
      </c>
      <c r="R100" s="3">
        <v>2.9984149780506999</v>
      </c>
      <c r="S100" s="3">
        <v>4.6231257870088402</v>
      </c>
      <c r="T100" s="3">
        <v>4.2719115797049296</v>
      </c>
      <c r="U100" s="3">
        <v>2.2206165282910701</v>
      </c>
      <c r="V100" s="3">
        <v>3.5891691996458399</v>
      </c>
    </row>
    <row r="101" spans="1:22" x14ac:dyDescent="0.35">
      <c r="A101" s="2">
        <v>44929</v>
      </c>
      <c r="B101" s="3">
        <v>2.5516272353278899</v>
      </c>
      <c r="C101" s="3">
        <v>8.7289260388346896</v>
      </c>
      <c r="D101" s="3">
        <v>4.0784712076650402</v>
      </c>
      <c r="E101" s="3">
        <v>2.3473866532487602</v>
      </c>
      <c r="F101" s="3">
        <v>4.0839882527204701</v>
      </c>
      <c r="G101" s="3">
        <v>3.79723892821952</v>
      </c>
      <c r="H101" s="3">
        <v>4.2336764125222199</v>
      </c>
      <c r="I101" s="3">
        <v>4.4921225074562301</v>
      </c>
      <c r="J101" s="3">
        <v>3.9447681745090599</v>
      </c>
      <c r="K101" s="3">
        <v>2.7093295878071602</v>
      </c>
      <c r="L101" s="3">
        <v>7.0052741172463504</v>
      </c>
      <c r="M101" s="3">
        <v>4.8402906880007297</v>
      </c>
      <c r="N101" s="3">
        <v>4.36912399180643</v>
      </c>
      <c r="O101" s="3">
        <v>1.48284969677304</v>
      </c>
      <c r="P101" s="3">
        <v>2.4150093593573798</v>
      </c>
      <c r="Q101" s="3">
        <v>4.7531602526378904</v>
      </c>
      <c r="R101" s="3">
        <v>2.9566796836282498</v>
      </c>
      <c r="S101" s="3">
        <v>4.0366933045573203</v>
      </c>
      <c r="T101" s="3">
        <v>4.7287940655710097</v>
      </c>
      <c r="U101" s="3">
        <v>2.6910824729077998</v>
      </c>
      <c r="V101" s="3">
        <v>3.6965328978426801</v>
      </c>
    </row>
    <row r="102" spans="1:22" x14ac:dyDescent="0.35">
      <c r="A102" s="2">
        <v>44960</v>
      </c>
      <c r="B102" s="3">
        <v>2.3866729711977102</v>
      </c>
      <c r="C102" s="3">
        <v>7.7341043094608102</v>
      </c>
      <c r="D102" s="3">
        <v>4.13500947923949</v>
      </c>
      <c r="E102" s="3">
        <v>2.2828760597183102</v>
      </c>
      <c r="F102" s="3">
        <v>4.0375102117627399</v>
      </c>
      <c r="G102" s="3">
        <v>3.83924615768347</v>
      </c>
      <c r="H102" s="3">
        <v>4.2188334718824896</v>
      </c>
      <c r="I102" s="3">
        <v>4.02040425119056</v>
      </c>
      <c r="J102" s="3">
        <v>3.5895606413304599</v>
      </c>
      <c r="K102" s="3">
        <v>2.4696598951581898</v>
      </c>
      <c r="L102" s="3">
        <v>6.8137620977914199</v>
      </c>
      <c r="M102" s="3">
        <v>4.5384839841601803</v>
      </c>
      <c r="N102" s="3">
        <v>4.1288137431559404</v>
      </c>
      <c r="O102" s="3">
        <v>1.54288473057107</v>
      </c>
      <c r="P102" s="3">
        <v>2.2482782585715499</v>
      </c>
      <c r="Q102" s="3">
        <v>4.64567918394666</v>
      </c>
      <c r="R102" s="3">
        <v>2.9647236536724999</v>
      </c>
      <c r="S102" s="3">
        <v>5.2229942411749901</v>
      </c>
      <c r="T102" s="3">
        <v>4.7190283627875296</v>
      </c>
      <c r="U102" s="3">
        <v>2.6152202582117701</v>
      </c>
      <c r="V102" s="3">
        <v>3.7450641908460298</v>
      </c>
    </row>
    <row r="103" spans="1:22" x14ac:dyDescent="0.35">
      <c r="A103" s="2">
        <v>44988</v>
      </c>
      <c r="B103" s="3">
        <v>2.4092288859792501</v>
      </c>
      <c r="C103" s="3">
        <v>7.9750852584601697</v>
      </c>
      <c r="D103" s="3">
        <v>4.2488643374048101</v>
      </c>
      <c r="E103" s="3">
        <v>2.4533376706160701</v>
      </c>
      <c r="F103" s="3">
        <v>4.2065815648639804</v>
      </c>
      <c r="G103" s="3">
        <v>4.3513116144074004</v>
      </c>
      <c r="H103" s="3">
        <v>4.3765264920436904</v>
      </c>
      <c r="I103" s="3">
        <v>3.96180161436734</v>
      </c>
      <c r="J103" s="3">
        <v>3.6042041435253598</v>
      </c>
      <c r="K103" s="3">
        <v>2.45028252363851</v>
      </c>
      <c r="L103" s="3">
        <v>7.4020556639188797</v>
      </c>
      <c r="M103" s="3">
        <v>4.6990649898005499</v>
      </c>
      <c r="N103" s="3">
        <v>3.8308879879725302</v>
      </c>
      <c r="O103" s="3">
        <v>1.5830974703493399</v>
      </c>
      <c r="P103" s="3">
        <v>2.3337410932238898</v>
      </c>
      <c r="Q103" s="3">
        <v>4.7451649252732899</v>
      </c>
      <c r="R103" s="3">
        <v>3.1067310515652</v>
      </c>
      <c r="S103" s="3">
        <v>5.1211697225933799</v>
      </c>
      <c r="T103" s="3">
        <v>4.6913305090286901</v>
      </c>
      <c r="U103" s="3">
        <v>2.57587869881716</v>
      </c>
      <c r="V103" s="3">
        <v>3.8412735798900499</v>
      </c>
    </row>
    <row r="104" spans="1:22" x14ac:dyDescent="0.35">
      <c r="A104" s="2">
        <v>45019</v>
      </c>
      <c r="B104" s="3">
        <v>2.4409776127234402</v>
      </c>
      <c r="C104" s="3">
        <v>8.9349827357154208</v>
      </c>
      <c r="D104" s="3">
        <v>4.4163095545311704</v>
      </c>
      <c r="E104" s="3">
        <v>2.7328459406813401</v>
      </c>
      <c r="F104" s="3">
        <v>4.7085005228594001</v>
      </c>
      <c r="G104" s="3">
        <v>4.8078597288599401</v>
      </c>
      <c r="H104" s="3">
        <v>4.4042228413746303</v>
      </c>
      <c r="I104" s="3">
        <v>3.85927805639249</v>
      </c>
      <c r="J104" s="3">
        <v>3.7071763975381802</v>
      </c>
      <c r="K104" s="3">
        <v>2.3918509566065</v>
      </c>
      <c r="L104" s="3">
        <v>6.7469828535462204</v>
      </c>
      <c r="M104" s="3">
        <v>4.6148519268428796</v>
      </c>
      <c r="N104" s="3">
        <v>4.3881131617856397</v>
      </c>
      <c r="O104" s="3">
        <v>1.61712062029744</v>
      </c>
      <c r="P104" s="3">
        <v>2.3914473315771301</v>
      </c>
      <c r="Q104" s="3">
        <v>4.8077770924843302</v>
      </c>
      <c r="R104" s="3">
        <v>3.1082742476341099</v>
      </c>
      <c r="S104" s="3">
        <v>5.3616905167519597</v>
      </c>
      <c r="T104" s="3">
        <v>4.5999426925942899</v>
      </c>
      <c r="U104" s="3">
        <v>2.4530466737988501</v>
      </c>
      <c r="V104" s="3">
        <v>3.5799723070674898</v>
      </c>
    </row>
    <row r="105" spans="1:22" x14ac:dyDescent="0.35">
      <c r="A105" s="2">
        <v>45049</v>
      </c>
      <c r="B105" s="3">
        <v>2.4891671808967399</v>
      </c>
      <c r="C105" s="3">
        <v>8.1775550853332692</v>
      </c>
      <c r="D105" s="3">
        <v>4.4454949399712396</v>
      </c>
      <c r="E105" s="3">
        <v>2.7167458809420699</v>
      </c>
      <c r="F105" s="3">
        <v>4.3307102567884197</v>
      </c>
      <c r="G105" s="3">
        <v>4.7952549750704296</v>
      </c>
      <c r="H105" s="3">
        <v>4.4082684277883697</v>
      </c>
      <c r="I105" s="3">
        <v>3.7833363241959699</v>
      </c>
      <c r="J105" s="3">
        <v>3.5670271938857101</v>
      </c>
      <c r="K105" s="3">
        <v>2.4408864044809602</v>
      </c>
      <c r="L105" s="3">
        <v>6.9545577002870598</v>
      </c>
      <c r="M105" s="3">
        <v>4.5133971454340598</v>
      </c>
      <c r="N105" s="3">
        <v>4.1783882336748404</v>
      </c>
      <c r="O105" s="3">
        <v>1.6094283984436499</v>
      </c>
      <c r="P105" s="3">
        <v>2.55547694948649</v>
      </c>
      <c r="Q105" s="3">
        <v>4.7835543818741497</v>
      </c>
      <c r="R105" s="3">
        <v>3.24527083969596</v>
      </c>
      <c r="S105" s="3">
        <v>5.6395238926743003</v>
      </c>
      <c r="T105" s="3">
        <v>4.4295625747634704</v>
      </c>
      <c r="U105" s="3">
        <v>2.60868593068906</v>
      </c>
      <c r="V105" s="3">
        <v>3.46481060745365</v>
      </c>
    </row>
    <row r="106" spans="1:22" x14ac:dyDescent="0.35">
      <c r="A106" s="2">
        <v>45079</v>
      </c>
      <c r="B106" s="3">
        <v>2.5488527490562598</v>
      </c>
      <c r="C106" s="3">
        <v>7.2349121946371202</v>
      </c>
      <c r="D106" s="3">
        <v>4.2948926760274597</v>
      </c>
      <c r="E106" s="3">
        <v>2.95702785504246</v>
      </c>
      <c r="F106" s="3">
        <v>3.9454536244142302</v>
      </c>
      <c r="G106" s="3">
        <v>5.1582128127903903</v>
      </c>
      <c r="H106" s="3">
        <v>4.4571459893618197</v>
      </c>
      <c r="I106" s="3">
        <v>3.5362240059131</v>
      </c>
      <c r="J106" s="3">
        <v>3.7817619398255502</v>
      </c>
      <c r="K106" s="3">
        <v>2.3177339129716001</v>
      </c>
      <c r="L106" s="3">
        <v>6.2897795155765603</v>
      </c>
      <c r="M106" s="3">
        <v>4.7362511709229604</v>
      </c>
      <c r="N106" s="3">
        <v>4.1203277251995498</v>
      </c>
      <c r="O106" s="3">
        <v>1.56215304454395</v>
      </c>
      <c r="P106" s="3">
        <v>2.5550272381150001</v>
      </c>
      <c r="Q106" s="3">
        <v>4.8111906516567498</v>
      </c>
      <c r="R106" s="3">
        <v>3.17767661095818</v>
      </c>
      <c r="S106" s="3">
        <v>5.2330586932008902</v>
      </c>
      <c r="T106" s="3">
        <v>4.4358864977792596</v>
      </c>
      <c r="U106" s="3">
        <v>2.57870418689641</v>
      </c>
      <c r="V106" s="3">
        <v>3.5621458939940598</v>
      </c>
    </row>
    <row r="107" spans="1:22" x14ac:dyDescent="0.35">
      <c r="A107" s="2">
        <v>45110</v>
      </c>
      <c r="B107" s="3">
        <v>2.5850841963439999</v>
      </c>
      <c r="C107" s="3">
        <v>6.7525065032880303</v>
      </c>
      <c r="D107" s="3">
        <v>4.3328191874149997</v>
      </c>
      <c r="E107" s="3">
        <v>2.9378983247689501</v>
      </c>
      <c r="F107" s="3">
        <v>3.9384757289138399</v>
      </c>
      <c r="G107" s="3">
        <v>4.9292651305491999</v>
      </c>
      <c r="H107" s="3">
        <v>4.4205945171227796</v>
      </c>
      <c r="I107" s="3">
        <v>3.4756981265242901</v>
      </c>
      <c r="J107" s="3">
        <v>3.81902966499554</v>
      </c>
      <c r="K107" s="3">
        <v>2.34056005407301</v>
      </c>
      <c r="L107" s="3">
        <v>5.9765227062572803</v>
      </c>
      <c r="M107" s="3">
        <v>4.4550379436668104</v>
      </c>
      <c r="N107" s="3">
        <v>3.9511187277845399</v>
      </c>
      <c r="O107" s="3">
        <v>1.5121601906673501</v>
      </c>
      <c r="P107" s="3">
        <v>2.5000168716422499</v>
      </c>
      <c r="Q107" s="3">
        <v>4.7403776852480499</v>
      </c>
      <c r="R107" s="3">
        <v>3.1873423156979701</v>
      </c>
      <c r="S107" s="3">
        <v>4.4784959828514799</v>
      </c>
      <c r="T107" s="3">
        <v>4.3580760758661201</v>
      </c>
      <c r="U107" s="3">
        <v>2.7418566348243898</v>
      </c>
      <c r="V107" s="3">
        <v>3.4255018667536401</v>
      </c>
    </row>
    <row r="108" spans="1:22" x14ac:dyDescent="0.35">
      <c r="A108" s="2">
        <v>45141</v>
      </c>
      <c r="B108" s="3">
        <v>2.5363120273478899</v>
      </c>
      <c r="C108" s="3">
        <v>6.2930250872768996</v>
      </c>
      <c r="D108" s="3">
        <v>4.0904598277847102</v>
      </c>
      <c r="E108" s="3">
        <v>2.9579642807269901</v>
      </c>
      <c r="F108" s="3">
        <v>3.8631422049027702</v>
      </c>
      <c r="G108" s="3">
        <v>4.3207365101399002</v>
      </c>
      <c r="H108" s="3">
        <v>4.2899163142461001</v>
      </c>
      <c r="I108" s="3">
        <v>3.4783748076416998</v>
      </c>
      <c r="J108" s="3">
        <v>3.9490579797201399</v>
      </c>
      <c r="K108" s="3">
        <v>2.3396060394576499</v>
      </c>
      <c r="L108" s="3">
        <v>5.8695725721155201</v>
      </c>
      <c r="M108" s="3">
        <v>4.2892220220632398</v>
      </c>
      <c r="N108" s="3">
        <v>4.14531863649428</v>
      </c>
      <c r="O108" s="3">
        <v>1.5025249146441999</v>
      </c>
      <c r="P108" s="3">
        <v>2.3668717002262301</v>
      </c>
      <c r="Q108" s="3">
        <v>4.4642773742786597</v>
      </c>
      <c r="R108" s="3">
        <v>3.1077513041748501</v>
      </c>
      <c r="S108" s="3">
        <v>3.81897521080966</v>
      </c>
      <c r="T108" s="3">
        <v>4.2062633602665596</v>
      </c>
      <c r="U108" s="3">
        <v>2.6447927461866301</v>
      </c>
      <c r="V108" s="3">
        <v>3.5339772933554099</v>
      </c>
    </row>
    <row r="109" spans="1:22" x14ac:dyDescent="0.35">
      <c r="A109" s="2">
        <v>45170</v>
      </c>
      <c r="B109" s="3">
        <v>2.5710952850706801</v>
      </c>
      <c r="C109" s="3">
        <v>6.5690265232090796</v>
      </c>
      <c r="D109" s="3">
        <v>4.0827399802114899</v>
      </c>
      <c r="E109" s="3">
        <v>2.9641798635770602</v>
      </c>
      <c r="F109" s="3">
        <v>4.06508249640543</v>
      </c>
      <c r="G109" s="3">
        <v>4.65147843159549</v>
      </c>
      <c r="H109" s="3">
        <v>4.2434042919605997</v>
      </c>
      <c r="I109" s="3">
        <v>3.5862259287431502</v>
      </c>
      <c r="J109" s="3">
        <v>4.0750835011756301</v>
      </c>
      <c r="K109" s="3">
        <v>2.3678738485261102</v>
      </c>
      <c r="L109" s="3">
        <v>5.8837199164304597</v>
      </c>
      <c r="M109" s="3">
        <v>4.4406293688247001</v>
      </c>
      <c r="N109" s="3">
        <v>4.3258370998913902</v>
      </c>
      <c r="O109" s="3">
        <v>1.5281751859397501</v>
      </c>
      <c r="P109" s="3">
        <v>2.4508359781461899</v>
      </c>
      <c r="Q109" s="3">
        <v>4.66776895965398</v>
      </c>
      <c r="R109" s="3">
        <v>3.0639532963339402</v>
      </c>
      <c r="S109" s="3">
        <v>3.6255571809614699</v>
      </c>
      <c r="T109" s="3">
        <v>4.3673355021881202</v>
      </c>
      <c r="U109" s="3">
        <v>2.6851547650170602</v>
      </c>
      <c r="V109" s="3">
        <v>3.5571922369724001</v>
      </c>
    </row>
    <row r="110" spans="1:22" x14ac:dyDescent="0.35">
      <c r="A110" s="2">
        <v>45202</v>
      </c>
      <c r="B110" s="3">
        <v>2.6547098370901301</v>
      </c>
      <c r="C110" s="3">
        <v>7.1335063513937902</v>
      </c>
      <c r="D110" s="3">
        <v>4.1514905122902199</v>
      </c>
      <c r="E110" s="3">
        <v>2.8218713623857798</v>
      </c>
      <c r="F110" s="3">
        <v>4.5038809295098297</v>
      </c>
      <c r="G110" s="3">
        <v>5.17552658090883</v>
      </c>
      <c r="H110" s="3">
        <v>4.3810165032360402</v>
      </c>
      <c r="I110" s="3">
        <v>3.6441745325233899</v>
      </c>
      <c r="J110" s="3">
        <v>4.2853699012589397</v>
      </c>
      <c r="K110" s="3">
        <v>2.4929307028762402</v>
      </c>
      <c r="L110" s="3">
        <v>6.08005845150615</v>
      </c>
      <c r="M110" s="3">
        <v>4.6703958711002604</v>
      </c>
      <c r="N110" s="3">
        <v>5.01326300273419</v>
      </c>
      <c r="O110" s="3">
        <v>1.52702093545603</v>
      </c>
      <c r="P110" s="3">
        <v>2.61722192615006</v>
      </c>
      <c r="Q110" s="3">
        <v>4.6929687969389597</v>
      </c>
      <c r="R110" s="3">
        <v>3.3187653791871101</v>
      </c>
      <c r="S110" s="3">
        <v>3.7378038798057101</v>
      </c>
      <c r="T110" s="3">
        <v>4.2250984276024397</v>
      </c>
      <c r="U110" s="3">
        <v>3.1172296629163001</v>
      </c>
      <c r="V110" s="3">
        <v>3.75858335809788</v>
      </c>
    </row>
    <row r="111" spans="1:22" x14ac:dyDescent="0.35">
      <c r="A111" s="2">
        <v>45233</v>
      </c>
      <c r="B111" s="3">
        <v>2.7091625257918701</v>
      </c>
      <c r="C111" s="3">
        <v>6.6829773560629899</v>
      </c>
      <c r="D111" s="3">
        <v>4.2778334372312896</v>
      </c>
      <c r="E111" s="3">
        <v>3.11448234063936</v>
      </c>
      <c r="F111" s="3">
        <v>4.1919415066788304</v>
      </c>
      <c r="G111" s="3">
        <v>4.8194478363613902</v>
      </c>
      <c r="H111" s="3">
        <v>4.2980237676288402</v>
      </c>
      <c r="I111" s="3">
        <v>3.5846442999620001</v>
      </c>
      <c r="J111" s="3">
        <v>4.2046369935496504</v>
      </c>
      <c r="K111" s="3">
        <v>2.5805656242553598</v>
      </c>
      <c r="L111" s="3">
        <v>6.16328077880911</v>
      </c>
      <c r="M111" s="3">
        <v>4.3983010215016796</v>
      </c>
      <c r="N111" s="3">
        <v>4.8503848117360597</v>
      </c>
      <c r="O111" s="3">
        <v>1.53901124927568</v>
      </c>
      <c r="P111" s="3">
        <v>2.5817406454088201</v>
      </c>
      <c r="Q111" s="3">
        <v>5.0282659802771796</v>
      </c>
      <c r="R111" s="3">
        <v>3.4001662470751302</v>
      </c>
      <c r="S111" s="3">
        <v>4.3073566790696596</v>
      </c>
      <c r="T111" s="3">
        <v>4.6415975639782099</v>
      </c>
      <c r="U111" s="3">
        <v>3.0952454726782399</v>
      </c>
      <c r="V111" s="3">
        <v>3.8377087902321501</v>
      </c>
    </row>
    <row r="112" spans="1:22" x14ac:dyDescent="0.35">
      <c r="A112" s="2">
        <v>45261</v>
      </c>
      <c r="B112" s="3">
        <v>2.7561257410124198</v>
      </c>
      <c r="C112" s="3">
        <v>9.8178591309893708</v>
      </c>
      <c r="D112" s="3">
        <v>4.2159658725365396</v>
      </c>
      <c r="E112" s="3">
        <v>3.19625173046947</v>
      </c>
      <c r="F112" s="3">
        <v>4.9847371297114096</v>
      </c>
      <c r="G112" s="3">
        <v>3.9332410083883</v>
      </c>
      <c r="H112" s="3">
        <v>4.2746092339864301</v>
      </c>
      <c r="I112" s="3">
        <v>3.42555990625889</v>
      </c>
      <c r="J112" s="3">
        <v>3.97843047744322</v>
      </c>
      <c r="K112" s="3">
        <v>2.3809674308680102</v>
      </c>
      <c r="L112" s="3">
        <v>5.9884923180732601</v>
      </c>
      <c r="M112" s="3">
        <v>4.2185833524907199</v>
      </c>
      <c r="N112" s="3">
        <v>4.3142947261487201</v>
      </c>
      <c r="O112" s="3">
        <v>1.4534416979414699</v>
      </c>
      <c r="P112" s="3">
        <v>2.6747625704281899</v>
      </c>
      <c r="Q112" s="3">
        <v>4.93258100084158</v>
      </c>
      <c r="R112" s="3">
        <v>3.4359006292400398</v>
      </c>
      <c r="S112" s="3">
        <v>4.3722685036987397</v>
      </c>
      <c r="T112" s="3">
        <v>4.6616572318925398</v>
      </c>
      <c r="U112" s="3">
        <v>2.89332997355611</v>
      </c>
      <c r="V112" s="3">
        <v>3.75446797114687</v>
      </c>
    </row>
    <row r="113" spans="1:37" x14ac:dyDescent="0.35">
      <c r="A113" s="2">
        <v>45294</v>
      </c>
      <c r="B113" s="3">
        <v>2.8255459753192298</v>
      </c>
      <c r="C113" s="3">
        <v>10.017901612932</v>
      </c>
      <c r="D113" s="3">
        <v>4.1015703328306401</v>
      </c>
      <c r="E113" s="3">
        <v>3.1760068938861901</v>
      </c>
      <c r="F113" s="3">
        <v>4.85913347358174</v>
      </c>
      <c r="G113" s="3">
        <v>3.68585146755701</v>
      </c>
      <c r="H113" s="3">
        <v>4.3039433760495402</v>
      </c>
      <c r="I113" s="3">
        <v>3.3967455997017901</v>
      </c>
      <c r="J113" s="3">
        <v>3.9067844719978999</v>
      </c>
      <c r="K113" s="3">
        <v>2.2822609213913698</v>
      </c>
      <c r="L113" s="3">
        <v>5.7434981819091098</v>
      </c>
      <c r="M113" s="3">
        <v>4.2593053779022103</v>
      </c>
      <c r="N113" s="3">
        <v>4.4907957650694899</v>
      </c>
      <c r="O113" s="3">
        <v>1.3868827844248901</v>
      </c>
      <c r="P113" s="3">
        <v>2.70438463952553</v>
      </c>
      <c r="Q113" s="3">
        <v>4.8031447023804299</v>
      </c>
      <c r="R113" s="3">
        <v>3.3712273954940701</v>
      </c>
      <c r="S113" s="3">
        <v>4.8586859202991501</v>
      </c>
      <c r="T113" s="3">
        <v>4.5887525845863602</v>
      </c>
      <c r="U113" s="3">
        <v>2.78073050350425</v>
      </c>
      <c r="V113" s="3">
        <v>3.4737986824809601</v>
      </c>
    </row>
    <row r="114" spans="1:37" x14ac:dyDescent="0.35">
      <c r="A114" s="2">
        <v>45324</v>
      </c>
      <c r="B114" s="3">
        <v>3.03017578477849</v>
      </c>
      <c r="C114" s="3">
        <v>10.672192211139301</v>
      </c>
      <c r="D114" s="3">
        <v>4.0933048674617298</v>
      </c>
      <c r="E114" s="3">
        <v>2.8482609507094301</v>
      </c>
      <c r="F114" s="3">
        <v>4.8676990315239097</v>
      </c>
      <c r="G114" s="3">
        <v>3.5409556239677702</v>
      </c>
      <c r="H114" s="3">
        <v>4.2191408851477199</v>
      </c>
      <c r="I114" s="3">
        <v>3.3763442345186601</v>
      </c>
      <c r="J114" s="3">
        <v>3.7057445305895098</v>
      </c>
      <c r="K114" s="3">
        <v>2.2578386674991902</v>
      </c>
      <c r="L114" s="3">
        <v>5.8710707635019697</v>
      </c>
      <c r="M114" s="3">
        <v>4.26758609333507</v>
      </c>
      <c r="N114" s="3">
        <v>4.5377460387151904</v>
      </c>
      <c r="O114" s="3">
        <v>1.36674393625225</v>
      </c>
      <c r="P114" s="3">
        <v>2.9821782449087002</v>
      </c>
      <c r="Q114" s="3">
        <v>4.9238542749774501</v>
      </c>
      <c r="R114" s="3">
        <v>3.4896383183005502</v>
      </c>
      <c r="S114" s="3">
        <v>4.2920707369669797</v>
      </c>
      <c r="T114" s="3">
        <v>4.7075925089891602</v>
      </c>
      <c r="U114" s="3">
        <v>2.8057926208059398</v>
      </c>
      <c r="V114" s="3">
        <v>3.45636034107013</v>
      </c>
    </row>
    <row r="115" spans="1:37" x14ac:dyDescent="0.35">
      <c r="A115" s="2">
        <v>45352</v>
      </c>
      <c r="B115" s="3">
        <v>2.7351859385411901</v>
      </c>
      <c r="C115" s="3">
        <v>5.6938412121898896</v>
      </c>
      <c r="D115" s="3">
        <v>4.0941905912035503</v>
      </c>
      <c r="E115" s="3">
        <v>2.7292447608875299</v>
      </c>
      <c r="F115" s="3">
        <v>4.7498186642379601</v>
      </c>
      <c r="G115" s="3">
        <v>3.6506122306374298</v>
      </c>
      <c r="H115" s="3">
        <v>4.1463999452273397</v>
      </c>
      <c r="I115" s="3">
        <v>3.2421519752146399</v>
      </c>
      <c r="J115" s="3">
        <v>4.0175721968475004</v>
      </c>
      <c r="K115" s="3">
        <v>2.2572996382434201</v>
      </c>
      <c r="L115" s="3">
        <v>6.0018906844489397</v>
      </c>
      <c r="M115" s="3">
        <v>4.3086871014511798</v>
      </c>
      <c r="N115" s="3">
        <v>4.6132421958648804</v>
      </c>
      <c r="O115" s="3">
        <v>1.33300380339891</v>
      </c>
      <c r="P115" s="3">
        <v>2.8705189947276701</v>
      </c>
      <c r="Q115" s="3">
        <v>4.7241267878455702</v>
      </c>
      <c r="R115" s="3">
        <v>3.4928252929513799</v>
      </c>
      <c r="S115" s="3">
        <v>4.1767359963794997</v>
      </c>
      <c r="T115" s="3">
        <v>5.0301533120306097</v>
      </c>
      <c r="U115" s="3">
        <v>2.7643165955975602</v>
      </c>
      <c r="V115" s="3">
        <v>3.2617753552967801</v>
      </c>
    </row>
    <row r="116" spans="1:37" x14ac:dyDescent="0.35">
      <c r="A116" s="2">
        <v>45385</v>
      </c>
      <c r="B116" s="3">
        <v>2.7791362325397202</v>
      </c>
      <c r="C116" s="3">
        <v>9.1313531282182403</v>
      </c>
      <c r="D116" s="3">
        <v>4.2300077993149303</v>
      </c>
      <c r="E116" s="3">
        <v>2.7518162399168098</v>
      </c>
      <c r="F116" s="3">
        <v>4.8949723840966097</v>
      </c>
      <c r="G116" s="3">
        <v>3.28704227452618</v>
      </c>
      <c r="H116" s="3">
        <v>4.1793458099588303</v>
      </c>
      <c r="I116" s="3">
        <v>3.07954282074353</v>
      </c>
      <c r="J116" s="3">
        <v>4.0275181434604601</v>
      </c>
      <c r="K116" s="3">
        <v>2.2002556286859498</v>
      </c>
      <c r="L116" s="3">
        <v>6.3397162043661099</v>
      </c>
      <c r="M116" s="3">
        <v>4.15833552610738</v>
      </c>
      <c r="N116" s="3">
        <v>5.2754539823151001</v>
      </c>
      <c r="O116" s="3">
        <v>1.3306384509073801</v>
      </c>
      <c r="P116" s="3">
        <v>3.0071946205375499</v>
      </c>
      <c r="Q116" s="3">
        <v>5.19234640819709</v>
      </c>
      <c r="R116" s="3">
        <v>3.5228996512744701</v>
      </c>
      <c r="S116" s="3">
        <v>4.26660647610192</v>
      </c>
      <c r="T116" s="3">
        <v>5.2342750522847696</v>
      </c>
      <c r="U116" s="3">
        <v>2.1862099889338298</v>
      </c>
      <c r="V116" s="3">
        <v>3.3582938272226701</v>
      </c>
    </row>
    <row r="117" spans="1:37" x14ac:dyDescent="0.35">
      <c r="A117" s="2">
        <v>45415</v>
      </c>
      <c r="B117" s="3">
        <v>2.81771342789924</v>
      </c>
      <c r="C117" s="3">
        <v>8.7720778506617698</v>
      </c>
      <c r="D117" s="3">
        <v>4.4467763422099997</v>
      </c>
      <c r="E117" s="3">
        <v>2.9101315414606299</v>
      </c>
      <c r="F117" s="3">
        <v>5.1697036608857099</v>
      </c>
      <c r="G117" s="3">
        <v>3.5089582962715302</v>
      </c>
      <c r="H117" s="3">
        <v>4.0711649968246704</v>
      </c>
      <c r="I117" s="3">
        <v>3.1886111422959602</v>
      </c>
      <c r="J117" s="3">
        <v>4.1545250289295002</v>
      </c>
      <c r="K117" s="3">
        <v>2.2023193605019502</v>
      </c>
      <c r="L117" s="3">
        <v>6.6424714558689004</v>
      </c>
      <c r="M117" s="3">
        <v>4.1160011009611503</v>
      </c>
      <c r="N117" s="3">
        <v>5.3880443456549596</v>
      </c>
      <c r="O117" s="3">
        <v>1.3365014835653799</v>
      </c>
      <c r="P117" s="3">
        <v>2.7509004487789599</v>
      </c>
      <c r="Q117" s="3">
        <v>5.8281685826411396</v>
      </c>
      <c r="R117" s="3">
        <v>3.6204202047352299</v>
      </c>
      <c r="S117" s="3">
        <v>4.2880698844685403</v>
      </c>
      <c r="T117" s="3">
        <v>5.7035353254128802</v>
      </c>
      <c r="U117" s="3">
        <v>2.3688390684015701</v>
      </c>
      <c r="V117" s="3">
        <v>3.5224858562005701</v>
      </c>
    </row>
    <row r="118" spans="1:37" x14ac:dyDescent="0.35">
      <c r="A118" s="2">
        <v>45446</v>
      </c>
      <c r="B118" s="3">
        <v>2.91214800104808</v>
      </c>
      <c r="C118" s="3">
        <v>5.0631555628997802</v>
      </c>
      <c r="D118" s="3">
        <v>4.5317155314112103</v>
      </c>
      <c r="E118" s="3">
        <v>3.28930676388805</v>
      </c>
      <c r="F118" s="3">
        <v>5.20944590687842</v>
      </c>
      <c r="G118" s="3">
        <v>3.8720976231129298</v>
      </c>
      <c r="H118" s="3">
        <v>4.1074204643288201</v>
      </c>
      <c r="I118" s="3">
        <v>3.1207093800913399</v>
      </c>
      <c r="J118" s="3">
        <v>4.73124235148825</v>
      </c>
      <c r="K118" s="3">
        <v>2.1955207129557301</v>
      </c>
      <c r="L118" s="3">
        <v>7.2876960783010496</v>
      </c>
      <c r="M118" s="3">
        <v>4.07077451805179</v>
      </c>
      <c r="N118" s="3">
        <v>5.5882752526494697</v>
      </c>
      <c r="O118" s="3">
        <v>1.30548111744006</v>
      </c>
      <c r="P118" s="3">
        <v>2.8101342104585099</v>
      </c>
      <c r="Q118" s="3">
        <v>5.9071529420135098</v>
      </c>
      <c r="R118" s="3">
        <v>3.7229948883264798</v>
      </c>
      <c r="S118" s="3">
        <v>4.14545343004038</v>
      </c>
      <c r="T118" s="3">
        <v>5.9689059883753002</v>
      </c>
      <c r="U118" s="3">
        <v>1.89495405657057</v>
      </c>
      <c r="V118" s="3">
        <v>3.6279732895446601</v>
      </c>
    </row>
    <row r="119" spans="1:37" x14ac:dyDescent="0.35">
      <c r="A119" s="2">
        <v>45476</v>
      </c>
      <c r="B119" s="3">
        <v>3.06870090920932</v>
      </c>
      <c r="C119" s="3">
        <v>5.0976478079157301</v>
      </c>
      <c r="D119" s="3">
        <v>4.4433991498439402</v>
      </c>
      <c r="E119" s="3">
        <v>3.3666487422247502</v>
      </c>
      <c r="F119" s="3">
        <v>5.0189306541403402</v>
      </c>
      <c r="G119" s="3">
        <v>3.9901670590488201</v>
      </c>
      <c r="H119" s="3">
        <v>4.0690094227671798</v>
      </c>
      <c r="I119" s="3">
        <v>2.9666114428766002</v>
      </c>
      <c r="J119" s="3">
        <v>4.4991538661488297</v>
      </c>
      <c r="K119" s="3">
        <v>2.0841185171937102</v>
      </c>
      <c r="L119" s="3">
        <v>6.9475848568441503</v>
      </c>
      <c r="M119" s="3">
        <v>3.9914428844545</v>
      </c>
      <c r="N119" s="3">
        <v>5.9625464974281801</v>
      </c>
      <c r="O119" s="3">
        <v>1.2580112237933201</v>
      </c>
      <c r="P119" s="3">
        <v>2.8919836449433598</v>
      </c>
      <c r="Q119" s="3">
        <v>5.5136437714669002</v>
      </c>
      <c r="R119" s="3">
        <v>3.8695225935347302</v>
      </c>
      <c r="S119" s="3">
        <v>3.8915404900629902</v>
      </c>
      <c r="T119" s="3">
        <v>5.6991195148507803</v>
      </c>
      <c r="U119" s="3">
        <v>1.83928098668102</v>
      </c>
      <c r="V119" s="3">
        <v>3.6789747465394198</v>
      </c>
    </row>
    <row r="120" spans="1:37" x14ac:dyDescent="0.35">
      <c r="A120" s="2">
        <v>45506</v>
      </c>
      <c r="B120" s="3">
        <v>3.20000323621686</v>
      </c>
      <c r="C120" s="3">
        <v>5.5921514945669903</v>
      </c>
      <c r="D120" s="3">
        <v>4.3607835463944999</v>
      </c>
      <c r="E120" s="3">
        <v>3.3105211409914701</v>
      </c>
      <c r="F120" s="3">
        <v>5.6273324715873096</v>
      </c>
      <c r="G120" s="3">
        <v>4.2876368395259901</v>
      </c>
      <c r="H120" s="3">
        <v>4.1095731504823902</v>
      </c>
      <c r="I120" s="3">
        <v>3.2842009596730599</v>
      </c>
      <c r="J120" s="3">
        <v>4.5846293531211204</v>
      </c>
      <c r="K120" s="3">
        <v>2.2234907395446002</v>
      </c>
      <c r="L120" s="3">
        <v>6.8501269093100801</v>
      </c>
      <c r="M120" s="3">
        <v>3.9257683459314698</v>
      </c>
      <c r="N120" s="3">
        <v>6.2155218284321103</v>
      </c>
      <c r="O120" s="3">
        <v>1.2408640232636801</v>
      </c>
      <c r="P120" s="3">
        <v>3.1036208649610799</v>
      </c>
      <c r="Q120" s="3">
        <v>5.4800620815066603</v>
      </c>
      <c r="R120" s="3">
        <v>3.8131377857975601</v>
      </c>
      <c r="S120" s="3">
        <v>4.1240546815079604</v>
      </c>
      <c r="T120" s="3">
        <v>5.4645244569221001</v>
      </c>
      <c r="U120" s="3">
        <v>1.98139689751203</v>
      </c>
      <c r="V120" s="3">
        <v>3.5915013619931999</v>
      </c>
    </row>
    <row r="121" spans="1:37" x14ac:dyDescent="0.35">
      <c r="A121" s="2">
        <v>45538</v>
      </c>
      <c r="B121" s="3">
        <v>3.2748140946203201</v>
      </c>
      <c r="C121" s="3">
        <v>4.8734978734705097</v>
      </c>
      <c r="D121" s="3">
        <v>3.9952728176818901</v>
      </c>
      <c r="E121" s="3">
        <v>3.25896121904902</v>
      </c>
      <c r="F121" s="3">
        <v>5.4389519504761603</v>
      </c>
      <c r="G121" s="3">
        <v>4.0514019688427396</v>
      </c>
      <c r="H121" s="3">
        <v>3.9649293169757298</v>
      </c>
      <c r="I121" s="3">
        <v>3.3289592508612502</v>
      </c>
      <c r="J121" s="3">
        <v>4.57530005638879</v>
      </c>
      <c r="K121" s="3">
        <v>2.2953042751091202</v>
      </c>
      <c r="L121" s="3">
        <v>5.6734799011940096</v>
      </c>
      <c r="M121" s="3">
        <v>3.89225156922152</v>
      </c>
      <c r="N121" s="3">
        <v>6.3090465157935203</v>
      </c>
      <c r="O121" s="3">
        <v>1.2248537887316999</v>
      </c>
      <c r="P121" s="3">
        <v>3.08429152409914</v>
      </c>
      <c r="Q121" s="3">
        <v>5.4198879735410701</v>
      </c>
      <c r="R121" s="3">
        <v>3.7062849423664201</v>
      </c>
      <c r="S121" s="3">
        <v>4.2544292436787998</v>
      </c>
      <c r="T121" s="3">
        <v>5.2072277571010197</v>
      </c>
      <c r="U121" s="3">
        <v>1.9176927779539801</v>
      </c>
      <c r="V121" s="3">
        <v>3.6135300309909</v>
      </c>
    </row>
    <row r="122" spans="1:37" x14ac:dyDescent="0.35">
      <c r="A122" s="2">
        <v>45566</v>
      </c>
      <c r="B122" s="3">
        <v>2.6990934761152299</v>
      </c>
      <c r="C122" s="3">
        <v>4.8062146703637696</v>
      </c>
      <c r="D122" s="3">
        <v>4.1178263887395303</v>
      </c>
      <c r="E122" s="3">
        <v>3.1062306330445599</v>
      </c>
      <c r="F122" s="3">
        <v>5.7342469955709099</v>
      </c>
      <c r="G122" s="3">
        <v>3.7380997658040598</v>
      </c>
      <c r="H122" s="3">
        <v>4.03252811342076</v>
      </c>
      <c r="I122" s="3">
        <v>3.4106385481735502</v>
      </c>
      <c r="J122" s="3">
        <v>4.8761892678686598</v>
      </c>
      <c r="K122" s="3">
        <v>2.3616481484477201</v>
      </c>
      <c r="L122" s="3">
        <v>5.71439846687238</v>
      </c>
      <c r="M122" s="3">
        <v>3.7259003262823001</v>
      </c>
      <c r="N122" s="3">
        <v>6.5113327745271299</v>
      </c>
      <c r="O122" s="3">
        <v>1.21341275131075</v>
      </c>
      <c r="P122" s="3">
        <v>2.5080557061441202</v>
      </c>
      <c r="Q122" s="3">
        <v>5.3275375886451402</v>
      </c>
      <c r="R122" s="3">
        <v>3.5121239938008499</v>
      </c>
      <c r="S122" s="3">
        <v>4.8833960689705398</v>
      </c>
      <c r="T122" s="3">
        <v>5.2180643147415697</v>
      </c>
      <c r="U122" s="3">
        <v>2.0296779169390202</v>
      </c>
      <c r="V122" s="3">
        <v>3.5839178376699601</v>
      </c>
    </row>
    <row r="125" spans="1:37" x14ac:dyDescent="0.35">
      <c r="A125" s="2" t="s">
        <v>91</v>
      </c>
      <c r="B125" s="3" cm="1">
        <f t="array" ref="B125">MIN(_xlfn._xlws.FILTER(B1:B122, ISNUMBER(B1:B122)))</f>
        <v>1.67871270399918</v>
      </c>
      <c r="C125" s="3" cm="1">
        <f t="array" ref="C125">MIN(_xlfn._xlws.FILTER(C1:C122, ISNUMBER(C1:C122)))</f>
        <v>2.4496266724986802</v>
      </c>
      <c r="D125" s="3" cm="1">
        <f t="array" ref="D125">MIN(_xlfn._xlws.FILTER(D1:D122, ISNUMBER(D1:D122)))</f>
        <v>2.1460716711457399</v>
      </c>
      <c r="E125" s="3" cm="1">
        <f t="array" ref="E125">MIN(_xlfn._xlws.FILTER(E1:E122, ISNUMBER(E1:E122)))</f>
        <v>1.4565216762964901</v>
      </c>
      <c r="F125" s="3" cm="1">
        <f t="array" ref="F125">MIN(_xlfn._xlws.FILTER(F1:F122, ISNUMBER(F1:F122)))</f>
        <v>2.3203939792199502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2.9365465170207798</v>
      </c>
      <c r="I125" s="3" cm="1">
        <f t="array" ref="I125">MIN(_xlfn._xlws.FILTER(I1:I122, ISNUMBER(I1:I122)))</f>
        <v>2.9666114428766002</v>
      </c>
      <c r="J125" s="3" cm="1">
        <f t="array" ref="J125">MIN(_xlfn._xlws.FILTER(J1:J122, ISNUMBER(J1:J122)))</f>
        <v>2.0166171563014599</v>
      </c>
      <c r="K125" s="3" cm="1">
        <f t="array" ref="K125">MIN(_xlfn._xlws.FILTER(K1:K122, ISNUMBER(K1:K122)))</f>
        <v>1.38065493382923</v>
      </c>
      <c r="L125" s="3" cm="1">
        <f t="array" ref="L125">MIN(_xlfn._xlws.FILTER(L1:L122, ISNUMBER(L1:L122)))</f>
        <v>2.76771152707428</v>
      </c>
      <c r="M125" s="3" cm="1">
        <f t="array" ref="M125">MIN(_xlfn._xlws.FILTER(M1:M122, ISNUMBER(M1:M122)))</f>
        <v>2.98300101177517</v>
      </c>
      <c r="N125" s="3" cm="1">
        <f t="array" ref="N125">MIN(_xlfn._xlws.FILTER(N1:N122, ISNUMBER(N1:N122)))</f>
        <v>2.3225463274882898</v>
      </c>
      <c r="O125" s="3" cm="1">
        <f t="array" ref="O125">MIN(_xlfn._xlws.FILTER(O1:O122, ISNUMBER(O1:O122)))</f>
        <v>1.21341275131075</v>
      </c>
      <c r="P125" s="3" cm="1">
        <f t="array" ref="P125">MIN(_xlfn._xlws.FILTER(P1:P122, ISNUMBER(P1:P122)))</f>
        <v>1.3637707543940201</v>
      </c>
      <c r="Q125" s="3" cm="1">
        <f t="array" ref="Q125">MIN(_xlfn._xlws.FILTER(Q1:Q122, ISNUMBER(Q1:Q122)))</f>
        <v>3.4886507218152398</v>
      </c>
      <c r="R125" s="3" cm="1">
        <f t="array" ref="R125">MIN(_xlfn._xlws.FILTER(R1:R122, ISNUMBER(R1:R122)))</f>
        <v>2.7472154197397001</v>
      </c>
      <c r="S125" s="3" cm="1">
        <f t="array" ref="S125">MIN(_xlfn._xlws.FILTER(S1:S122, ISNUMBER(S1:S122)))</f>
        <v>2.75410139200191</v>
      </c>
      <c r="T125" s="3" cm="1">
        <f t="array" ref="T125">MIN(_xlfn._xlws.FILTER(T1:T122, ISNUMBER(T1:T122)))</f>
        <v>2.6074527250355701</v>
      </c>
      <c r="U125" s="3" cm="1">
        <f t="array" ref="U125">MIN(_xlfn._xlws.FILTER(U1:U122, ISNUMBER(U1:U122)))</f>
        <v>1.15517375473643</v>
      </c>
      <c r="V125" s="3" cm="1">
        <f t="array" ref="V125">MIN(_xlfn._xlws.FILTER(V1:V122, ISNUMBER(V1:V122)))</f>
        <v>2.6321411889917901</v>
      </c>
    </row>
    <row r="126" spans="1:37" x14ac:dyDescent="0.35">
      <c r="A126" s="2" t="s">
        <v>92</v>
      </c>
      <c r="B126" s="3" cm="1">
        <f t="array" ref="B126">MAX(_xlfn._xlws.FILTER(B1:B122, ISNUMBER(B1:B122)))</f>
        <v>3.4397935508193598</v>
      </c>
      <c r="C126" s="3" cm="1">
        <f t="array" ref="C126">MAX(_xlfn._xlws.FILTER(C1:C122, ISNUMBER(C1:C122)))</f>
        <v>10.672192211139301</v>
      </c>
      <c r="D126" s="3" cm="1">
        <f t="array" ref="D126">MAX(_xlfn._xlws.FILTER(D1:D122, ISNUMBER(D1:D122)))</f>
        <v>4.5317155314112103</v>
      </c>
      <c r="E126" s="3" cm="1">
        <f t="array" ref="E126">MAX(_xlfn._xlws.FILTER(E1:E122, ISNUMBER(E1:E122)))</f>
        <v>3.3666487422247502</v>
      </c>
      <c r="F126" s="3" cm="1">
        <f t="array" ref="F126">MAX(_xlfn._xlws.FILTER(F1:F122, ISNUMBER(F1:F122)))</f>
        <v>5.7342469955709099</v>
      </c>
      <c r="G126" s="3" cm="1">
        <f t="array" ref="G126">MAX(_xlfn._xlws.FILTER(G1:G122, ISNUMBER(G1:G122)))</f>
        <v>5.45963042017575</v>
      </c>
      <c r="H126" s="3" cm="1">
        <f t="array" ref="H126">MAX(_xlfn._xlws.FILTER(H1:H122, ISNUMBER(H1:H122)))</f>
        <v>4.4571459893618197</v>
      </c>
      <c r="I126" s="3" cm="1">
        <f t="array" ref="I126">MAX(_xlfn._xlws.FILTER(I1:I122, ISNUMBER(I1:I122)))</f>
        <v>5.4907106706708104</v>
      </c>
      <c r="J126" s="3" cm="1">
        <f t="array" ref="J126">MAX(_xlfn._xlws.FILTER(J1:J122, ISNUMBER(J1:J122)))</f>
        <v>4.8761892678686598</v>
      </c>
      <c r="K126" s="3" cm="1">
        <f t="array" ref="K126">MAX(_xlfn._xlws.FILTER(K1:K122, ISNUMBER(K1:K122)))</f>
        <v>2.8804179605467501</v>
      </c>
      <c r="L126" s="3" cm="1">
        <f t="array" ref="L126">MAX(_xlfn._xlws.FILTER(L1:L122, ISNUMBER(L1:L122)))</f>
        <v>11.596997367579601</v>
      </c>
      <c r="M126" s="3" cm="1">
        <f t="array" ref="M126">MAX(_xlfn._xlws.FILTER(M1:M122, ISNUMBER(M1:M122)))</f>
        <v>5.6191683088901199</v>
      </c>
      <c r="N126" s="3" cm="1">
        <f t="array" ref="N126">MAX(_xlfn._xlws.FILTER(N1:N122, ISNUMBER(N1:N122)))</f>
        <v>6.5113327745271299</v>
      </c>
      <c r="O126" s="3" cm="1">
        <f t="array" ref="O126">MAX(_xlfn._xlws.FILTER(O1:O122, ISNUMBER(O1:O122)))</f>
        <v>2.41581472143762</v>
      </c>
      <c r="P126" s="3" cm="1">
        <f t="array" ref="P126">MAX(_xlfn._xlws.FILTER(P1:P122, ISNUMBER(P1:P122)))</f>
        <v>3.7653575880084298</v>
      </c>
      <c r="Q126" s="3" cm="1">
        <f t="array" ref="Q126">MAX(_xlfn._xlws.FILTER(Q1:Q122, ISNUMBER(Q1:Q122)))</f>
        <v>5.9071529420135098</v>
      </c>
      <c r="R126" s="3" cm="1">
        <f t="array" ref="R126">MAX(_xlfn._xlws.FILTER(R1:R122, ISNUMBER(R1:R122)))</f>
        <v>4.0061286329886396</v>
      </c>
      <c r="S126" s="3" cm="1">
        <f t="array" ref="S126">MAX(_xlfn._xlws.FILTER(S1:S122, ISNUMBER(S1:S122)))</f>
        <v>6.1703427719847701</v>
      </c>
      <c r="T126" s="3" cm="1">
        <f t="array" ref="T126">MAX(_xlfn._xlws.FILTER(T1:T122, ISNUMBER(T1:T122)))</f>
        <v>7.1382409143588603</v>
      </c>
      <c r="U126" s="3" cm="1">
        <f t="array" ref="U126">MAX(_xlfn._xlws.FILTER(U1:U122, ISNUMBER(U1:U122)))</f>
        <v>4.1408155530826498</v>
      </c>
      <c r="V126" s="3" cm="1">
        <f t="array" ref="V126">MAX(_xlfn._xlws.FILTER(V1:V122, ISNUMBER(V1:V122)))</f>
        <v>5.1898253388738196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0.71199999999999997</v>
      </c>
      <c r="C128" s="9" cm="1">
        <f t="array" ref="C128">_xlfn.PERCENTRANK.EXC(_xlfn._xlws.FILTER(C1:C122, ISNUMBER(C1:C122)),C122)</f>
        <v>0.70399999999999996</v>
      </c>
      <c r="D128" s="9" cm="1">
        <f t="array" ref="D128">_xlfn.PERCENTRANK.EXC(_xlfn._xlws.FILTER(D1:D122, ISNUMBER(D1:D122)),D122)</f>
        <v>0.877</v>
      </c>
      <c r="E128" s="9" cm="1">
        <f t="array" ref="E128">_xlfn.PERCENTRANK.EXC(_xlfn._xlws.FILTER(E1:E122, ISNUMBER(E1:E122)),E122)</f>
        <v>0.93400000000000005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0.754</v>
      </c>
      <c r="H128" s="9" cm="1">
        <f t="array" ref="H128">_xlfn.PERCENTRANK.EXC(_xlfn._xlws.FILTER(H1:H122, ISNUMBER(H1:H122)),H122)</f>
        <v>0.72899999999999998</v>
      </c>
      <c r="I128" s="9" cm="1">
        <f t="array" ref="I128">_xlfn.PERCENTRANK.EXC(_xlfn._xlws.FILTER(I1:I122, ISNUMBER(I1:I122)),I122)</f>
        <v>0.09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0.68799999999999994</v>
      </c>
      <c r="L128" s="9" cm="1">
        <f t="array" ref="L128">_xlfn.PERCENTRANK.EXC(_xlfn._xlws.FILTER(L1:L122, ISNUMBER(L1:L122)),L122)</f>
        <v>0.69599999999999995</v>
      </c>
      <c r="M128" s="9" cm="1">
        <f t="array" ref="M128">_xlfn.PERCENTRANK.EXC(_xlfn._xlws.FILTER(M1:M122, ISNUMBER(M1:M122)),M122)</f>
        <v>0.48299999999999998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0.56499999999999995</v>
      </c>
      <c r="Q128" s="9" cm="1">
        <f t="array" ref="Q128">_xlfn.PERCENTRANK.EXC(_xlfn._xlws.FILTER(Q1:Q122, ISNUMBER(Q1:Q122)),Q122)</f>
        <v>0.92600000000000005</v>
      </c>
      <c r="R128" s="9" cm="1">
        <f t="array" ref="R128">_xlfn.PERCENTRANK.EXC(_xlfn._xlws.FILTER(R1:R122, ISNUMBER(R1:R122)),R122)</f>
        <v>0.86</v>
      </c>
      <c r="S128" s="9" cm="1">
        <f t="array" ref="S128">_xlfn.PERCENTRANK.EXC(_xlfn._xlws.FILTER(S1:S122, ISNUMBER(S1:S122)),S122)</f>
        <v>0.68</v>
      </c>
      <c r="T128" s="9" cm="1">
        <f t="array" ref="T128">_xlfn.PERCENTRANK.EXC(_xlfn._xlws.FILTER(T1:T122, ISNUMBER(T1:T122)),T122)</f>
        <v>0.91800000000000004</v>
      </c>
      <c r="U128" s="9" cm="1">
        <f t="array" ref="U128">_xlfn.PERCENTRANK.EXC(_xlfn._xlws.FILTER(U1:U122, ISNUMBER(U1:U122)),U122)</f>
        <v>0.55000000000000004</v>
      </c>
      <c r="V128" s="9" cm="1">
        <f t="array" ref="V128">_xlfn.PERCENTRANK.EXC(_xlfn._xlws.FILTER(V1:V122, ISNUMBER(V1:V122)),V122)</f>
        <v>0.35399999999999998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41915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-4.6966314000000002E-2</v>
      </c>
      <c r="D2" s="24" cm="1">
        <f t="array" ref="D2:D122">_xll.FDS(D1,"FG_TOTAL_RETURNC(-10AY,0,AM)")/100</f>
        <v>-0.10075914</v>
      </c>
      <c r="E2" s="24" cm="1">
        <f t="array" ref="E2:E122">_xll.FDS(E1,"FG_TOTAL_RETURNC(-10AY,0,AM)")/100</f>
        <v>-3.0938327000000002E-2</v>
      </c>
      <c r="F2" s="24" cm="1">
        <f t="array" ref="F2:F122">_xll.FDS(F1,"FG_TOTAL_RETURNC(-10AY,0,AM)")/100</f>
        <v>-4.7014356E-2</v>
      </c>
      <c r="G2" s="24" cm="1">
        <f t="array" ref="G2:G122">_xll.FDS(G1,"FG_TOTAL_RETURNC(-10AY,0,AM)")/100</f>
        <v>-8.9540000000000008E-2</v>
      </c>
      <c r="H2" s="24" cm="1">
        <f t="array" ref="H2:H122">_xll.FDS(H1,"FG_TOTAL_RETURNC(-10AY,0,AM)")/100</f>
        <v>-3.8053691000000001E-2</v>
      </c>
      <c r="I2" s="24" cm="1">
        <f t="array" ref="I2:I122">_xll.FDS(I1,"FG_TOTAL_RETURNC(-10AY,0,AM)")/100</f>
        <v>-5.5084763000000002E-2</v>
      </c>
      <c r="J2" s="24" cm="1">
        <f t="array" ref="J2:J122">_xll.FDS(J1,"FG_TOTAL_RETURNC(-10AY,0,AM)")/100</f>
        <v>-5.9916790000000004E-2</v>
      </c>
      <c r="K2" s="24" cm="1">
        <f t="array" ref="K2:K122">_xll.FDS(K1,"FG_TOTAL_RETURNC(-10AY,0,AM)")/100</f>
        <v>-9.7792739999999989E-2</v>
      </c>
      <c r="L2" s="24" cm="1">
        <f t="array" ref="L2:L122">_xll.FDS(L1,"FG_TOTAL_RETURNC(-10AY,0,AM)")/100</f>
        <v>-0.19666665999999999</v>
      </c>
      <c r="M2" s="24" cm="1">
        <f t="array" ref="M2:M122">_xll.FDS(M1,"FG_TOTAL_RETURNC(-10AY,0,AM)")/100</f>
        <v>-0.10742646</v>
      </c>
      <c r="N2" s="24" cm="1">
        <f t="array" ref="N2:N122">_xll.FDS(N1,"FG_TOTAL_RETURNC(-10AY,0,AM)")/100</f>
        <v>-0.13999050999999998</v>
      </c>
      <c r="O2" s="24" cm="1">
        <f t="array" ref="O2:O122">_xll.FDS(O1,"FG_TOTAL_RETURNC(-10AY,0,AM)")/100</f>
        <v>-4.2586746000000002E-2</v>
      </c>
      <c r="P2" s="24" cm="1">
        <f t="array" ref="P2:P122">_xll.FDS(P1,"FG_TOTAL_RETURNC(-10AY,0,AM)")/100</f>
        <v>-9.2624720000000008E-2</v>
      </c>
      <c r="Q2" s="24" cm="1">
        <f t="array" ref="Q2:Q122">_xll.FDS(Q1,"FG_TOTAL_RETURNC(-10AY,0,AM)")/100</f>
        <v>2.6073575000000002E-2</v>
      </c>
      <c r="R2" s="24" cm="1">
        <f t="array" ref="R2:R122">_xll.FDS(R1,"FG_TOTAL_RETURNC(-10AY,0,AM)")/100</f>
        <v>-8.2045199999999999E-3</v>
      </c>
      <c r="S2" s="24" cm="1">
        <f t="array" ref="S2:S122">_xll.FDS(S1,"FG_TOTAL_RETURNC(-10AY,0,AM)")/100</f>
        <v>-0.14135849</v>
      </c>
      <c r="T2" s="24" cm="1">
        <f t="array" ref="T2:T122">_xll.FDS(T1,"FG_TOTAL_RETURNC(-10AY,0,AM)")/100</f>
        <v>-4.0840569999999993E-2</v>
      </c>
      <c r="U2" s="24" cm="1">
        <f t="array" ref="U2:U122">_xll.FDS(U1,"FG_TOTAL_RETURNC(-10AY,0,AM)")/100</f>
        <v>-5.1986456E-2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41946</v>
      </c>
      <c r="B3" s="24" t="e">
        <v>#N/A</v>
      </c>
      <c r="C3" s="24">
        <v>3.0653477000000002E-3</v>
      </c>
      <c r="D3" s="24">
        <v>4.9117445999999995E-2</v>
      </c>
      <c r="E3" s="24">
        <v>1.5303373E-2</v>
      </c>
      <c r="F3" s="24">
        <v>-1.8005013E-2</v>
      </c>
      <c r="G3" s="24">
        <v>-3.0070543000000003E-4</v>
      </c>
      <c r="H3" s="24">
        <v>-1.232171E-2</v>
      </c>
      <c r="I3" s="24">
        <v>5.7655570000000001E-3</v>
      </c>
      <c r="J3" s="24">
        <v>2.5080441999999997E-3</v>
      </c>
      <c r="K3" s="24">
        <v>-2.0557224999999998E-2</v>
      </c>
      <c r="L3" s="24">
        <v>-2.7893126000000001E-2</v>
      </c>
      <c r="M3" s="24">
        <v>7.2119950000000002E-2</v>
      </c>
      <c r="N3" s="24">
        <v>-0.10388881</v>
      </c>
      <c r="O3" s="24">
        <v>4.6458006000000003E-2</v>
      </c>
      <c r="P3" s="24">
        <v>3.7563682000000001E-2</v>
      </c>
      <c r="Q3" s="24">
        <v>-2.1861017E-2</v>
      </c>
      <c r="R3" s="24">
        <v>5.6678057000000004E-3</v>
      </c>
      <c r="S3" s="24">
        <v>9.7328659999999997E-2</v>
      </c>
      <c r="T3" s="24">
        <v>-7.3584136999999994E-2</v>
      </c>
      <c r="U3" s="24">
        <v>-3.8787364999999997E-2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41976</v>
      </c>
      <c r="B4" s="24" t="e">
        <v>#N/A</v>
      </c>
      <c r="C4" s="24">
        <v>-3.4085572000000001E-2</v>
      </c>
      <c r="D4" s="24">
        <v>1.0972857000000001E-2</v>
      </c>
      <c r="E4" s="24">
        <v>2.1049975999999998E-2</v>
      </c>
      <c r="F4" s="24">
        <v>-2.2002458999999999E-3</v>
      </c>
      <c r="G4" s="24">
        <v>7.9648494999999993E-3</v>
      </c>
      <c r="H4" s="24">
        <v>-8.371634E-2</v>
      </c>
      <c r="I4" s="24">
        <v>2.2293329E-3</v>
      </c>
      <c r="J4" s="24">
        <v>-8.0500310000000005E-2</v>
      </c>
      <c r="K4" s="24">
        <v>-2.2723376999999999E-2</v>
      </c>
      <c r="L4" s="24">
        <v>-5.4541110000000004E-2</v>
      </c>
      <c r="M4" s="24">
        <v>-1.6016303999999999E-2</v>
      </c>
      <c r="N4" s="24">
        <v>5.7656406999999993E-2</v>
      </c>
      <c r="O4" s="24">
        <v>7.5566770000000004E-3</v>
      </c>
      <c r="P4" s="24">
        <v>6.9544315000000002E-3</v>
      </c>
      <c r="Q4" s="24">
        <v>-7.5453640000000002E-2</v>
      </c>
      <c r="R4" s="24">
        <v>9.7517969999999995E-3</v>
      </c>
      <c r="S4" s="24">
        <v>6.7182420000000007E-2</v>
      </c>
      <c r="T4" s="24">
        <v>-4.1053113999999995E-2</v>
      </c>
      <c r="U4" s="24">
        <v>-4.8237443000000005E-2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42006</v>
      </c>
      <c r="B5" s="24" t="e">
        <v>#N/A</v>
      </c>
      <c r="C5" s="24">
        <v>-3.9489864999999999E-2</v>
      </c>
      <c r="D5" s="24">
        <v>-2.8268516E-2</v>
      </c>
      <c r="E5" s="24">
        <v>-2.7390419999999999E-2</v>
      </c>
      <c r="F5" s="24">
        <v>-0.11001706</v>
      </c>
      <c r="G5" s="24">
        <v>-4.2577147000000003E-2</v>
      </c>
      <c r="H5" s="24">
        <v>-3.6314844999999998E-2</v>
      </c>
      <c r="I5" s="24">
        <v>-3.1727671999999998E-2</v>
      </c>
      <c r="J5" s="24">
        <v>-6.5289079999999999E-2</v>
      </c>
      <c r="K5" s="24">
        <v>-1.7272413E-2</v>
      </c>
      <c r="L5" s="24">
        <v>-0.10252344000000001</v>
      </c>
      <c r="M5" s="24">
        <v>-4.7950863999999996E-2</v>
      </c>
      <c r="N5" s="24">
        <v>-0.1870079</v>
      </c>
      <c r="O5" s="24">
        <v>-4.6656549999999998E-2</v>
      </c>
      <c r="P5" s="24">
        <v>3.0400157000000001E-2</v>
      </c>
      <c r="Q5" s="24">
        <v>-3.0991733E-2</v>
      </c>
      <c r="R5" s="24">
        <v>-6.0774565000000003E-2</v>
      </c>
      <c r="S5" s="24">
        <v>-4.8275829999999999E-2</v>
      </c>
      <c r="T5" s="24">
        <v>-0.10361843999999999</v>
      </c>
      <c r="U5" s="24">
        <v>-4.9049319999999993E-2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42038</v>
      </c>
      <c r="B6" s="24" t="e">
        <v>#N/A</v>
      </c>
      <c r="C6" s="24">
        <v>5.5823326E-3</v>
      </c>
      <c r="D6" s="24">
        <v>2.6885748000000001E-2</v>
      </c>
      <c r="E6" s="24">
        <v>7.7669860000000007E-2</v>
      </c>
      <c r="F6" s="24">
        <v>-2.5348067000000004E-3</v>
      </c>
      <c r="G6" s="24">
        <v>-4.5725049999999996E-2</v>
      </c>
      <c r="H6" s="24">
        <v>1.6704679E-2</v>
      </c>
      <c r="I6" s="24">
        <v>4.9531459999999999E-2</v>
      </c>
      <c r="J6" s="24">
        <v>5.1832199999999999E-4</v>
      </c>
      <c r="K6" s="24">
        <v>4.1857122999999996E-2</v>
      </c>
      <c r="L6" s="24">
        <v>9.3325376999999991E-3</v>
      </c>
      <c r="M6" s="24">
        <v>0.12454736999999999</v>
      </c>
      <c r="N6" s="24">
        <v>-3.3478975000000001E-2</v>
      </c>
      <c r="O6" s="24">
        <v>7.667004999999999E-2</v>
      </c>
      <c r="P6" s="24">
        <v>3.1237602E-2</v>
      </c>
      <c r="Q6" s="24">
        <v>2.1322011999999998E-2</v>
      </c>
      <c r="R6" s="24">
        <v>7.0022106000000001E-2</v>
      </c>
      <c r="S6" s="24">
        <v>1.3377905000000001E-2</v>
      </c>
      <c r="T6" s="24">
        <v>3.5600423999999999E-2</v>
      </c>
      <c r="U6" s="24">
        <v>-3.8967847999999999E-2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42066</v>
      </c>
      <c r="B7" s="24" t="e">
        <v>#N/A</v>
      </c>
      <c r="C7" s="24">
        <v>3.4821986999999999E-2</v>
      </c>
      <c r="D7" s="24">
        <v>8.0000160000000004E-3</v>
      </c>
      <c r="E7" s="24">
        <v>1.7774463000000001E-2</v>
      </c>
      <c r="F7" s="24">
        <v>-1.9059777E-2</v>
      </c>
      <c r="G7" s="24">
        <v>-2.3301601000000002E-2</v>
      </c>
      <c r="H7" s="24">
        <v>7.4672699999999998E-4</v>
      </c>
      <c r="I7" s="24">
        <v>1.6581535000000001E-2</v>
      </c>
      <c r="J7" s="24">
        <v>2.0721793000000002E-2</v>
      </c>
      <c r="K7" s="24">
        <v>4.2105913000000002E-3</v>
      </c>
      <c r="L7" s="24">
        <v>-4.0907802999999993E-2</v>
      </c>
      <c r="M7" s="24">
        <v>-5.7826877000000006E-2</v>
      </c>
      <c r="N7" s="24">
        <v>-5.4969787999999999E-2</v>
      </c>
      <c r="O7" s="24">
        <v>2.7505993999999999E-2</v>
      </c>
      <c r="P7" s="24">
        <v>3.2799244000000002E-3</v>
      </c>
      <c r="Q7" s="24">
        <v>1.0597706E-2</v>
      </c>
      <c r="R7" s="24">
        <v>-2.4773239999999998E-2</v>
      </c>
      <c r="S7" s="24">
        <v>-9.8459900000000003E-2</v>
      </c>
      <c r="T7" s="24">
        <v>-9.8973510000000004E-3</v>
      </c>
      <c r="U7" s="24">
        <v>5.5342436000000002E-2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42096</v>
      </c>
      <c r="B8" s="24" t="e">
        <v>#N/A</v>
      </c>
      <c r="C8" s="24">
        <v>8.5345506999999991E-3</v>
      </c>
      <c r="D8" s="24">
        <v>-2.8859973000000001E-3</v>
      </c>
      <c r="E8" s="24">
        <v>2.5598049999999997E-2</v>
      </c>
      <c r="F8" s="24">
        <v>2.936101E-2</v>
      </c>
      <c r="G8" s="24">
        <v>-1.5120982999999999E-2</v>
      </c>
      <c r="H8" s="24">
        <v>1.044774E-2</v>
      </c>
      <c r="I8" s="24">
        <v>8.1555842999999992E-3</v>
      </c>
      <c r="J8" s="24">
        <v>1.1334777000000001E-2</v>
      </c>
      <c r="K8" s="24">
        <v>1.3452052999999999E-2</v>
      </c>
      <c r="L8" s="24">
        <v>-2.8921961999999999E-2</v>
      </c>
      <c r="M8" s="24">
        <v>2.9424787000000001E-2</v>
      </c>
      <c r="N8" s="24">
        <v>-0.11314755</v>
      </c>
      <c r="O8" s="24">
        <v>-3.3313453E-2</v>
      </c>
      <c r="P8" s="24">
        <v>7.8269243000000002E-2</v>
      </c>
      <c r="Q8" s="24">
        <v>-2.7317464E-2</v>
      </c>
      <c r="R8" s="24">
        <v>-1.7141818999999999E-2</v>
      </c>
      <c r="S8" s="24">
        <v>-3.8234650000000002E-2</v>
      </c>
      <c r="T8" s="24">
        <v>-2.3204625E-2</v>
      </c>
      <c r="U8" s="24">
        <v>-0.13447559000000001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42125</v>
      </c>
      <c r="B9" s="24" t="e">
        <v>#N/A</v>
      </c>
      <c r="C9" s="24">
        <v>3.0947803999999999E-2</v>
      </c>
      <c r="D9" s="24">
        <v>-0.10130243999999999</v>
      </c>
      <c r="E9" s="24">
        <v>-6.0181912999999997E-2</v>
      </c>
      <c r="F9" s="24">
        <v>7.7600717999999999E-2</v>
      </c>
      <c r="G9" s="24">
        <v>5.4247737000000004E-2</v>
      </c>
      <c r="H9" s="24">
        <v>1.0339737E-2</v>
      </c>
      <c r="I9" s="24">
        <v>3.1736134999999999E-2</v>
      </c>
      <c r="J9" s="24">
        <v>-2.4255574000000002E-2</v>
      </c>
      <c r="K9" s="24">
        <v>5.4301022999999997E-2</v>
      </c>
      <c r="L9" s="24">
        <v>8.9350109999999996E-2</v>
      </c>
      <c r="M9" s="24">
        <v>1.9489050000000001E-2</v>
      </c>
      <c r="N9" s="24">
        <v>0.12039542</v>
      </c>
      <c r="O9" s="24">
        <v>-8.953846E-2</v>
      </c>
      <c r="P9" s="24">
        <v>0.12823259000000001</v>
      </c>
      <c r="Q9" s="24">
        <v>2.0906448000000001E-2</v>
      </c>
      <c r="R9" s="24">
        <v>-6.0610174999999999E-3</v>
      </c>
      <c r="S9" s="24">
        <v>-9.7271800000000002E-3</v>
      </c>
      <c r="T9" s="24">
        <v>0.15466701499999999</v>
      </c>
      <c r="U9" s="24">
        <v>8.6982610000000002E-2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42158</v>
      </c>
      <c r="B10" s="24" t="e">
        <v>#N/A</v>
      </c>
      <c r="C10" s="24">
        <v>-5.6754170000000007E-2</v>
      </c>
      <c r="D10" s="24">
        <v>5.2334069999999998E-3</v>
      </c>
      <c r="E10" s="24">
        <v>-2.5316477E-2</v>
      </c>
      <c r="F10" s="24">
        <v>-6.1502514000000001E-2</v>
      </c>
      <c r="G10" s="24">
        <v>-3.1657457E-2</v>
      </c>
      <c r="H10" s="24">
        <v>-6.1403513E-2</v>
      </c>
      <c r="I10" s="24">
        <v>-2.5934875000000003E-2</v>
      </c>
      <c r="J10" s="24">
        <v>-4.2859316E-3</v>
      </c>
      <c r="K10" s="24">
        <v>-7.2923479999999999E-2</v>
      </c>
      <c r="L10" s="24">
        <v>-8.1193029999999999E-2</v>
      </c>
      <c r="M10" s="24">
        <v>-0.10846787000000001</v>
      </c>
      <c r="N10" s="24">
        <v>2.3255705999999998E-2</v>
      </c>
      <c r="O10" s="24">
        <v>-1.0814428000000001E-2</v>
      </c>
      <c r="P10" s="24">
        <v>-3.7464440000000002E-2</v>
      </c>
      <c r="Q10" s="24">
        <v>-1.3860881E-2</v>
      </c>
      <c r="R10" s="24">
        <v>-2.9258429999999998E-2</v>
      </c>
      <c r="S10" s="24">
        <v>3.2030344000000001E-3</v>
      </c>
      <c r="T10" s="24">
        <v>-5.7962E-2</v>
      </c>
      <c r="U10" s="24">
        <v>-4.1390715000000002E-2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42187</v>
      </c>
      <c r="B11" s="24" t="e">
        <v>#N/A</v>
      </c>
      <c r="C11" s="24">
        <v>-4.4809937000000001E-2</v>
      </c>
      <c r="D11" s="24">
        <v>-3.7141739999999999E-2</v>
      </c>
      <c r="E11" s="24">
        <v>2.6762486000000002E-3</v>
      </c>
      <c r="F11" s="24">
        <v>-5.4743529999999999E-2</v>
      </c>
      <c r="G11" s="24">
        <v>-1.2453674999999999E-2</v>
      </c>
      <c r="H11" s="24">
        <v>-2.3208975999999999E-2</v>
      </c>
      <c r="I11" s="24">
        <v>-9.9071264000000006E-3</v>
      </c>
      <c r="J11" s="24">
        <v>-1.5449523999999998E-4</v>
      </c>
      <c r="K11" s="24">
        <v>-1.6402125E-2</v>
      </c>
      <c r="L11" s="24">
        <v>9.865403E-3</v>
      </c>
      <c r="M11" s="24">
        <v>5.1645637000000001E-2</v>
      </c>
      <c r="N11" s="24">
        <v>-0.14968639</v>
      </c>
      <c r="O11" s="24">
        <v>5.7028530000000001E-2</v>
      </c>
      <c r="P11" s="24">
        <v>-7.6235830000000004E-2</v>
      </c>
      <c r="Q11" s="24">
        <v>-3.9518475999999999E-3</v>
      </c>
      <c r="R11" s="24">
        <v>5.0740239999999999E-3</v>
      </c>
      <c r="S11" s="24">
        <v>-2.1635175000000003E-2</v>
      </c>
      <c r="T11" s="24">
        <v>8.5213184000000001E-3</v>
      </c>
      <c r="U11" s="24">
        <v>0.10132396999999999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42219</v>
      </c>
      <c r="B12" s="24" t="e">
        <v>#N/A</v>
      </c>
      <c r="C12" s="24">
        <v>-6.8674144999999992E-2</v>
      </c>
      <c r="D12" s="24">
        <v>-5.9418439999999996E-2</v>
      </c>
      <c r="E12" s="24">
        <v>-1.7879963000000002E-2</v>
      </c>
      <c r="F12" s="24">
        <v>-1.6378938999999999E-2</v>
      </c>
      <c r="G12" s="24">
        <v>-9.8159550000000012E-2</v>
      </c>
      <c r="H12" s="24">
        <v>-3.7964462999999997E-2</v>
      </c>
      <c r="I12" s="24">
        <v>-9.943718E-2</v>
      </c>
      <c r="J12" s="24">
        <v>-2.3066223E-2</v>
      </c>
      <c r="K12" s="24">
        <v>-9.6109029999999998E-2</v>
      </c>
      <c r="L12" s="24">
        <v>-0.14978771999999999</v>
      </c>
      <c r="M12" s="24">
        <v>-7.1896433999999995E-2</v>
      </c>
      <c r="N12" s="24">
        <v>-0.12350231</v>
      </c>
      <c r="O12" s="24">
        <v>-2.2719502000000001E-3</v>
      </c>
      <c r="P12" s="24">
        <v>-0.11514281999999999</v>
      </c>
      <c r="Q12" s="24">
        <v>-4.3265103999999999E-2</v>
      </c>
      <c r="R12" s="24">
        <v>-3.1921506000000002E-2</v>
      </c>
      <c r="S12" s="24">
        <v>-7.260585E-2</v>
      </c>
      <c r="T12" s="24">
        <v>1.0437369E-2</v>
      </c>
      <c r="U12" s="24">
        <v>-6.1160506999999996E-2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42250</v>
      </c>
      <c r="B13" s="24" t="e">
        <v>#N/A</v>
      </c>
      <c r="C13" s="24">
        <v>-4.2540429999999999E-3</v>
      </c>
      <c r="D13" s="24">
        <v>-0.12499993999999999</v>
      </c>
      <c r="E13" s="24">
        <v>-8.6085849999999992E-2</v>
      </c>
      <c r="F13" s="24">
        <v>-4.5004486999999996E-2</v>
      </c>
      <c r="G13" s="24">
        <v>-0.13265299999999999</v>
      </c>
      <c r="H13" s="24">
        <v>-0.16120904999999999</v>
      </c>
      <c r="I13" s="24">
        <v>-7.7083289999999999E-2</v>
      </c>
      <c r="J13" s="24">
        <v>-7.3850574000000002E-2</v>
      </c>
      <c r="K13" s="24">
        <v>-5.9908749999999997E-2</v>
      </c>
      <c r="L13" s="24">
        <v>-0.13587737</v>
      </c>
      <c r="M13" s="24">
        <v>-8.534383999999999E-2</v>
      </c>
      <c r="N13" s="24">
        <v>-4.2061806000000005E-3</v>
      </c>
      <c r="O13" s="24">
        <v>-9.7592719999999994E-2</v>
      </c>
      <c r="P13" s="24">
        <v>-0.12992281</v>
      </c>
      <c r="Q13" s="24">
        <v>-2.8702617E-2</v>
      </c>
      <c r="R13" s="24">
        <v>-4.0609180000000002E-2</v>
      </c>
      <c r="S13" s="24">
        <v>-0.125600395</v>
      </c>
      <c r="T13" s="24">
        <v>-0.12420064</v>
      </c>
      <c r="U13" s="24">
        <v>-0.13251668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42279</v>
      </c>
      <c r="B14" s="24" t="e">
        <v>#N/A</v>
      </c>
      <c r="C14" s="24">
        <v>-4.1014013000000002E-2</v>
      </c>
      <c r="D14" s="24">
        <v>-8.2949339999999996E-2</v>
      </c>
      <c r="E14" s="24">
        <v>-5.9760809999999994E-3</v>
      </c>
      <c r="F14" s="24">
        <v>-8.9537499999999999E-3</v>
      </c>
      <c r="G14" s="24">
        <v>-2.2657989999999999E-2</v>
      </c>
      <c r="H14" s="24">
        <v>4.0040016000000003E-3</v>
      </c>
      <c r="I14" s="24">
        <v>2.2573352000000001E-2</v>
      </c>
      <c r="J14" s="24">
        <v>-2.1084546999999999E-3</v>
      </c>
      <c r="K14" s="24">
        <v>5.6552051999999998E-2</v>
      </c>
      <c r="L14" s="24">
        <v>-4.9938083000000001E-2</v>
      </c>
      <c r="M14" s="24">
        <v>1.5790462000000002E-2</v>
      </c>
      <c r="N14" s="24">
        <v>6.3358544999999999E-3</v>
      </c>
      <c r="O14" s="24">
        <v>4.0014385999999999E-2</v>
      </c>
      <c r="P14" s="24">
        <v>6.9528699999999999E-2</v>
      </c>
      <c r="Q14" s="24">
        <v>2.9787302000000002E-2</v>
      </c>
      <c r="R14" s="24">
        <v>-2.6838123999999998E-2</v>
      </c>
      <c r="S14" s="24">
        <v>3.927493E-2</v>
      </c>
      <c r="T14" s="24">
        <v>-2.8085708999999999E-4</v>
      </c>
      <c r="U14" s="24">
        <v>1.5404344E-2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42311</v>
      </c>
      <c r="B15" s="24" t="e">
        <v>#N/A</v>
      </c>
      <c r="C15" s="24">
        <v>5.7915089999999995E-2</v>
      </c>
      <c r="D15" s="24">
        <v>0.20156336</v>
      </c>
      <c r="E15" s="24">
        <v>3.8935064999999998E-2</v>
      </c>
      <c r="F15" s="24">
        <v>-1.7593979999999999E-2</v>
      </c>
      <c r="G15" s="24">
        <v>3.5596490000000001E-2</v>
      </c>
      <c r="H15" s="24">
        <v>6.8793653999999996E-2</v>
      </c>
      <c r="I15" s="24">
        <v>5.886686E-2</v>
      </c>
      <c r="J15" s="24">
        <v>7.7794790000000003E-2</v>
      </c>
      <c r="K15" s="24">
        <v>0.12023163000000001</v>
      </c>
      <c r="L15" s="24">
        <v>7.6020836999999994E-2</v>
      </c>
      <c r="M15" s="24">
        <v>3.868568E-2</v>
      </c>
      <c r="N15" s="24">
        <v>0.14060866999999999</v>
      </c>
      <c r="O15" s="24">
        <v>-2.9463172E-3</v>
      </c>
      <c r="P15" s="24">
        <v>4.3411850000000002E-2</v>
      </c>
      <c r="Q15" s="24">
        <v>-1.7447232999999999E-2</v>
      </c>
      <c r="R15" s="24">
        <v>4.9221991999999999E-2</v>
      </c>
      <c r="S15" s="24">
        <v>0.16067647999999998</v>
      </c>
      <c r="T15" s="24">
        <v>-3.3707798000000004E-2</v>
      </c>
      <c r="U15" s="24">
        <v>9.9873539999999997E-2</v>
      </c>
      <c r="V15" s="24">
        <v>-3.7095547E-2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42341</v>
      </c>
      <c r="B16" s="24" t="e">
        <v>#N/A</v>
      </c>
      <c r="C16" s="24">
        <v>-9.7136440000000004E-2</v>
      </c>
      <c r="D16" s="24">
        <v>-4.5074405999999997E-2</v>
      </c>
      <c r="E16" s="24">
        <v>-5.4284929999999995E-2</v>
      </c>
      <c r="F16" s="24">
        <v>-0.11616648</v>
      </c>
      <c r="G16" s="24">
        <v>-8.4327699999999992E-2</v>
      </c>
      <c r="H16" s="24">
        <v>-8.3955525999999999E-3</v>
      </c>
      <c r="I16" s="24">
        <v>-5.8373869999999994E-2</v>
      </c>
      <c r="J16" s="24">
        <v>-6.4159750000000002E-2</v>
      </c>
      <c r="K16" s="24">
        <v>-6.9887695E-2</v>
      </c>
      <c r="L16" s="24">
        <v>-3.4719467000000004E-2</v>
      </c>
      <c r="M16" s="24">
        <v>-0.12959182999999999</v>
      </c>
      <c r="N16" s="24">
        <v>-0.21343142000000001</v>
      </c>
      <c r="O16" s="24">
        <v>-7.0398034999999998E-2</v>
      </c>
      <c r="P16" s="24">
        <v>-3.2824635999999997E-2</v>
      </c>
      <c r="Q16" s="24">
        <v>-0.11214953</v>
      </c>
      <c r="R16" s="24">
        <v>-5.0969123999999998E-2</v>
      </c>
      <c r="S16" s="24">
        <v>-0.12249541000000001</v>
      </c>
      <c r="T16" s="24">
        <v>-0.10581398</v>
      </c>
      <c r="U16" s="24">
        <v>-0.11321835999999999</v>
      </c>
      <c r="V16" s="24">
        <v>3.3196688000000002E-2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42369</v>
      </c>
      <c r="B17" s="24" t="e">
        <v>#N/A</v>
      </c>
      <c r="C17" s="24">
        <v>-3.9271711999999993E-3</v>
      </c>
      <c r="D17" s="24">
        <v>1.7501831000000002E-2</v>
      </c>
      <c r="E17" s="24">
        <v>-1.3338447E-2</v>
      </c>
      <c r="F17" s="24">
        <v>3.3047199999999997E-3</v>
      </c>
      <c r="G17" s="24">
        <v>-4.3408930000000005E-2</v>
      </c>
      <c r="H17" s="24">
        <v>-6.9766640000000005E-3</v>
      </c>
      <c r="I17" s="24">
        <v>-2.8453588000000002E-2</v>
      </c>
      <c r="J17" s="24">
        <v>-3.7002206000000003E-2</v>
      </c>
      <c r="K17" s="24">
        <v>-2.5332987000000001E-2</v>
      </c>
      <c r="L17" s="24">
        <v>-0.12538737</v>
      </c>
      <c r="M17" s="24">
        <v>-7.1117043000000005E-2</v>
      </c>
      <c r="N17" s="24">
        <v>-5.5151104999999999E-2</v>
      </c>
      <c r="O17" s="24">
        <v>3.5956620000000002E-2</v>
      </c>
      <c r="P17" s="24">
        <v>-2.1971107E-2</v>
      </c>
      <c r="Q17" s="24">
        <v>4.0590763000000005E-3</v>
      </c>
      <c r="R17" s="24">
        <v>-3.9235532000000004E-2</v>
      </c>
      <c r="S17" s="24">
        <v>-5.6292830000000002E-2</v>
      </c>
      <c r="T17" s="24">
        <v>3.2025814E-2</v>
      </c>
      <c r="U17" s="24">
        <v>-4.9117207999999999E-3</v>
      </c>
      <c r="V17" s="24">
        <v>-3.891915E-2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42403</v>
      </c>
      <c r="B18" s="24" t="e">
        <v>#N/A</v>
      </c>
      <c r="C18" s="24">
        <v>8.7718963999999996E-3</v>
      </c>
      <c r="D18" s="24">
        <v>2.5874375999999998E-2</v>
      </c>
      <c r="E18" s="24">
        <v>-6.0166063000000006E-2</v>
      </c>
      <c r="F18" s="24">
        <v>-5.3941910000000003E-2</v>
      </c>
      <c r="G18" s="24">
        <v>-3.0227960000000002E-2</v>
      </c>
      <c r="H18" s="24">
        <v>1.9379854000000002E-2</v>
      </c>
      <c r="I18" s="24">
        <v>-2.5058805999999999E-2</v>
      </c>
      <c r="J18" s="24">
        <v>-4.0337205000000001E-2</v>
      </c>
      <c r="K18" s="24">
        <v>-4.9124184000000001E-2</v>
      </c>
      <c r="L18" s="24">
        <v>-4.6421710000000005E-2</v>
      </c>
      <c r="M18" s="24">
        <v>-4.9668130000000005E-2</v>
      </c>
      <c r="N18" s="24">
        <v>-0.12939703</v>
      </c>
      <c r="O18" s="24">
        <v>-7.3818206999999997E-2</v>
      </c>
      <c r="P18" s="24">
        <v>-0.14589864</v>
      </c>
      <c r="Q18" s="24">
        <v>-6.3204823000000007E-2</v>
      </c>
      <c r="R18" s="24">
        <v>2.9114485000000002E-3</v>
      </c>
      <c r="S18" s="24">
        <v>4.1804193999999996E-2</v>
      </c>
      <c r="T18" s="24">
        <v>-6.0721040000000004E-2</v>
      </c>
      <c r="U18" s="24">
        <v>-7.5726804999999994E-2</v>
      </c>
      <c r="V18" s="24">
        <v>-0.13211864000000001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42432</v>
      </c>
      <c r="B19" s="24" t="e">
        <v>#N/A</v>
      </c>
      <c r="C19" s="24">
        <v>8.6024879999999998E-2</v>
      </c>
      <c r="D19" s="24">
        <v>9.995329E-2</v>
      </c>
      <c r="E19" s="24">
        <v>8.1046939999999998E-2</v>
      </c>
      <c r="F19" s="24">
        <v>6.1988234999999996E-2</v>
      </c>
      <c r="G19" s="24">
        <v>0.19264185</v>
      </c>
      <c r="H19" s="24">
        <v>3.9290189999999996E-2</v>
      </c>
      <c r="I19" s="24">
        <v>7.0682764000000009E-2</v>
      </c>
      <c r="J19" s="24">
        <v>5.4579734999999997E-2</v>
      </c>
      <c r="K19" s="24">
        <v>3.6205768999999999E-2</v>
      </c>
      <c r="L19" s="24">
        <v>0.20385397000000002</v>
      </c>
      <c r="M19" s="24">
        <v>9.7995040000000005E-2</v>
      </c>
      <c r="N19" s="24">
        <v>2.7402758999999999E-2</v>
      </c>
      <c r="O19" s="24">
        <v>1.6489983E-2</v>
      </c>
      <c r="P19" s="24">
        <v>5.7989955000000003E-2</v>
      </c>
      <c r="Q19" s="24">
        <v>6.6069483999999998E-2</v>
      </c>
      <c r="R19" s="24">
        <v>6.7782880000000004E-2</v>
      </c>
      <c r="S19" s="24">
        <v>4.3294550000000001E-2</v>
      </c>
      <c r="T19" s="24">
        <v>0.10976421</v>
      </c>
      <c r="U19" s="24">
        <v>5.7790755999999999E-2</v>
      </c>
      <c r="V19" s="24">
        <v>5.3520440000000002E-2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42461</v>
      </c>
      <c r="B20" s="24" t="e">
        <v>#N/A</v>
      </c>
      <c r="C20" s="24">
        <v>5.7477830000000001E-2</v>
      </c>
      <c r="D20" s="24">
        <v>8.492589E-3</v>
      </c>
      <c r="E20" s="24">
        <v>6.7677975000000001E-2</v>
      </c>
      <c r="F20" s="24">
        <v>0.107378845</v>
      </c>
      <c r="G20" s="24">
        <v>0.11482429500000001</v>
      </c>
      <c r="H20" s="24">
        <v>8.536589E-2</v>
      </c>
      <c r="I20" s="24">
        <v>3.4508586000000001E-2</v>
      </c>
      <c r="J20" s="24">
        <v>6.4445734000000005E-2</v>
      </c>
      <c r="K20" s="24">
        <v>6.3751580000000002E-2</v>
      </c>
      <c r="L20" s="24">
        <v>0.13268744999999998</v>
      </c>
      <c r="M20" s="24">
        <v>8.4735279999999996E-2</v>
      </c>
      <c r="N20" s="24">
        <v>6.7430614999999999E-2</v>
      </c>
      <c r="O20" s="24">
        <v>4.3646216000000002E-2</v>
      </c>
      <c r="P20" s="24">
        <v>5.0595283999999997E-2</v>
      </c>
      <c r="Q20" s="24">
        <v>4.0178537E-2</v>
      </c>
      <c r="R20" s="24">
        <v>1.5507579000000001E-2</v>
      </c>
      <c r="S20" s="24">
        <v>0.10576927</v>
      </c>
      <c r="T20" s="24">
        <v>2.2002459000000002E-2</v>
      </c>
      <c r="U20" s="24">
        <v>-4.3568490000000001E-2</v>
      </c>
      <c r="V20" s="24">
        <v>-2.1449566E-2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42493</v>
      </c>
      <c r="B21" s="24" t="e">
        <v>#N/A</v>
      </c>
      <c r="C21" s="24">
        <v>9.4646214999999992E-3</v>
      </c>
      <c r="D21" s="24">
        <v>-4.4210489999999998E-2</v>
      </c>
      <c r="E21" s="24">
        <v>-6.5300520000000001E-2</v>
      </c>
      <c r="F21" s="24">
        <v>-7.3595284999999996E-2</v>
      </c>
      <c r="G21" s="24">
        <v>0.15564942000000001</v>
      </c>
      <c r="H21" s="24">
        <v>-7.3033689999999998E-2</v>
      </c>
      <c r="I21" s="24">
        <v>-6.961566000000001E-2</v>
      </c>
      <c r="J21" s="24">
        <v>-2.1982133000000001E-2</v>
      </c>
      <c r="K21" s="24">
        <v>-1.0564804000000001E-2</v>
      </c>
      <c r="L21" s="24">
        <v>3.0122757E-2</v>
      </c>
      <c r="M21" s="24">
        <v>-1.4942229E-2</v>
      </c>
      <c r="N21" s="24">
        <v>-3.9473175999999999E-3</v>
      </c>
      <c r="O21" s="24">
        <v>-1.6284226999999998E-2</v>
      </c>
      <c r="P21" s="24">
        <v>-2.9272914000000001E-2</v>
      </c>
      <c r="Q21" s="24">
        <v>-2.8023243E-2</v>
      </c>
      <c r="R21" s="24">
        <v>-2.0346641999999999E-3</v>
      </c>
      <c r="S21" s="24">
        <v>-1.9679665999999998E-2</v>
      </c>
      <c r="T21" s="24">
        <v>-1.2029052E-2</v>
      </c>
      <c r="U21" s="24">
        <v>4.8445463000000001E-2</v>
      </c>
      <c r="V21" s="24">
        <v>9.3677879999999991E-2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42524</v>
      </c>
      <c r="B22" s="24" t="e">
        <v>#N/A</v>
      </c>
      <c r="C22" s="24">
        <v>-3.5092472999999999E-2</v>
      </c>
      <c r="D22" s="24">
        <v>1.4977932000000001E-2</v>
      </c>
      <c r="E22" s="24">
        <v>0.12510967000000001</v>
      </c>
      <c r="F22" s="24">
        <v>-4.9382743999999999E-2</v>
      </c>
      <c r="G22" s="24">
        <v>1.596272E-2</v>
      </c>
      <c r="H22" s="24">
        <v>-1.9393921000000001E-2</v>
      </c>
      <c r="I22" s="24">
        <v>6.6251039999999997E-2</v>
      </c>
      <c r="J22" s="24">
        <v>-5.1047620000000002E-2</v>
      </c>
      <c r="K22" s="24">
        <v>-9.7066163999999999E-4</v>
      </c>
      <c r="L22" s="24">
        <v>-1.5884519E-2</v>
      </c>
      <c r="M22" s="24">
        <v>4.0514590000000003E-2</v>
      </c>
      <c r="N22" s="24">
        <v>0.14266835999999999</v>
      </c>
      <c r="O22" s="24">
        <v>5.9443235000000004E-2</v>
      </c>
      <c r="P22" s="24">
        <v>2.4319053E-2</v>
      </c>
      <c r="Q22" s="24">
        <v>-5.4545402999999999E-2</v>
      </c>
      <c r="R22" s="24">
        <v>2.7584909999999997E-2</v>
      </c>
      <c r="S22" s="24">
        <v>-4.5518217E-2</v>
      </c>
      <c r="T22" s="24">
        <v>-2.3137032999999998E-2</v>
      </c>
      <c r="U22" s="24">
        <v>1.7931104E-2</v>
      </c>
      <c r="V22" s="24">
        <v>2.1096468E-3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42552</v>
      </c>
      <c r="B23" s="24" t="e">
        <v>#N/A</v>
      </c>
      <c r="C23" s="24">
        <v>5.0339700000000001E-2</v>
      </c>
      <c r="D23" s="24">
        <v>7.2662950000000004E-2</v>
      </c>
      <c r="E23" s="24">
        <v>2.7446031999999999E-2</v>
      </c>
      <c r="F23" s="24">
        <v>-4.9689110000000002E-2</v>
      </c>
      <c r="G23" s="24">
        <v>2.2058964E-2</v>
      </c>
      <c r="H23" s="24">
        <v>3.6755561999999999E-2</v>
      </c>
      <c r="I23" s="24">
        <v>3.8742660999999998E-2</v>
      </c>
      <c r="J23" s="24">
        <v>2.5695085999999999E-2</v>
      </c>
      <c r="K23" s="24">
        <v>2.6622653E-2</v>
      </c>
      <c r="L23" s="24">
        <v>0.12830758</v>
      </c>
      <c r="M23" s="24">
        <v>9.4413759999999996E-3</v>
      </c>
      <c r="N23" s="24">
        <v>-0.18616181999999998</v>
      </c>
      <c r="O23" s="24">
        <v>1.0428071000000001E-2</v>
      </c>
      <c r="P23" s="24">
        <v>2.1152258E-2</v>
      </c>
      <c r="Q23" s="24">
        <v>2.790463E-2</v>
      </c>
      <c r="R23" s="24">
        <v>5.959153E-3</v>
      </c>
      <c r="S23" s="24">
        <v>-5.8290960000000006E-3</v>
      </c>
      <c r="T23" s="24">
        <v>6.2384605000000003E-2</v>
      </c>
      <c r="U23" s="24">
        <v>-7.452607E-3</v>
      </c>
      <c r="V23" s="24">
        <v>-4.3005346999999998E-3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42585</v>
      </c>
      <c r="B24" s="24">
        <v>2.4681449999999997E-2</v>
      </c>
      <c r="C24" s="24">
        <v>2.5578856000000001E-2</v>
      </c>
      <c r="D24" s="24">
        <v>7.4846625E-2</v>
      </c>
      <c r="E24" s="24">
        <v>-8.7551474999999993E-3</v>
      </c>
      <c r="F24" s="24">
        <v>8.1000569999999994E-2</v>
      </c>
      <c r="G24" s="24">
        <v>0.11795032499999999</v>
      </c>
      <c r="H24" s="24">
        <v>-1.2077211999999999E-2</v>
      </c>
      <c r="I24" s="24">
        <v>6.4039349999999995E-2</v>
      </c>
      <c r="J24" s="24">
        <v>-1.7224311999999999E-2</v>
      </c>
      <c r="K24" s="24">
        <v>3.8614391999999997E-2</v>
      </c>
      <c r="L24" s="24">
        <v>8.2214240000000008E-2</v>
      </c>
      <c r="M24" s="24">
        <v>7.5908779999999995E-2</v>
      </c>
      <c r="N24" s="24">
        <v>1.4247775000000001E-2</v>
      </c>
      <c r="O24" s="24">
        <v>3.8543105000000001E-2</v>
      </c>
      <c r="P24" s="24">
        <v>2.833724E-2</v>
      </c>
      <c r="Q24" s="24">
        <v>7.7328086000000004E-2</v>
      </c>
      <c r="R24" s="24">
        <v>4.3238997000000001E-2</v>
      </c>
      <c r="S24" s="24">
        <v>-6.7152859999999995E-2</v>
      </c>
      <c r="T24" s="24">
        <v>2.2235632000000002E-2</v>
      </c>
      <c r="U24" s="24">
        <v>-2.0477771999999998E-3</v>
      </c>
      <c r="V24" s="24">
        <v>-4.4079485000000002E-2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42615</v>
      </c>
      <c r="B25" s="24">
        <v>2.5640964999999998E-2</v>
      </c>
      <c r="C25" s="24">
        <v>-1.6277193999999998E-2</v>
      </c>
      <c r="D25" s="24">
        <v>-1.6742765999999999E-2</v>
      </c>
      <c r="E25" s="24">
        <v>9.4726085999999998E-3</v>
      </c>
      <c r="F25" s="24">
        <v>-1.21212E-2</v>
      </c>
      <c r="G25" s="24">
        <v>-2.9403329999999998E-2</v>
      </c>
      <c r="H25" s="24">
        <v>7.3349475999999999E-3</v>
      </c>
      <c r="I25" s="24">
        <v>9.2592239999999999E-3</v>
      </c>
      <c r="J25" s="24">
        <v>3.7066936000000002E-2</v>
      </c>
      <c r="K25" s="24">
        <v>4.2464019999999998E-2</v>
      </c>
      <c r="L25" s="24">
        <v>4.1162251999999996E-2</v>
      </c>
      <c r="M25" s="24">
        <v>-3.7815153999999997E-2</v>
      </c>
      <c r="N25" s="24">
        <v>6.7226886999999999E-2</v>
      </c>
      <c r="O25" s="24">
        <v>2.6557683999999998E-2</v>
      </c>
      <c r="P25" s="24">
        <v>9.1323139999999997E-2</v>
      </c>
      <c r="Q25" s="24">
        <v>2.8042197000000001E-2</v>
      </c>
      <c r="R25" s="24">
        <v>9.2936753999999996E-3</v>
      </c>
      <c r="S25" s="24">
        <v>4.7452090000000002E-2</v>
      </c>
      <c r="T25" s="24">
        <v>3.2334327999999999E-3</v>
      </c>
      <c r="U25" s="24">
        <v>2.3255824999999997E-2</v>
      </c>
      <c r="V25" s="24">
        <v>-2.0343602000000002E-2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42646</v>
      </c>
      <c r="B26" s="24">
        <v>-1.4015138E-2</v>
      </c>
      <c r="C26" s="24">
        <v>-1.1475861E-2</v>
      </c>
      <c r="D26" s="24">
        <v>4.4891595999999999E-2</v>
      </c>
      <c r="E26" s="24">
        <v>-5.0215540000000003E-2</v>
      </c>
      <c r="F26" s="24">
        <v>1.8404961000000001E-2</v>
      </c>
      <c r="G26" s="24">
        <v>-1.4552951000000001E-2</v>
      </c>
      <c r="H26" s="24">
        <v>-1.0922372E-2</v>
      </c>
      <c r="I26" s="24">
        <v>2.8833508000000001E-2</v>
      </c>
      <c r="J26" s="24">
        <v>-4.5066059999999998E-2</v>
      </c>
      <c r="K26" s="24">
        <v>1.4685273E-2</v>
      </c>
      <c r="L26" s="24">
        <v>7.5581074000000007E-3</v>
      </c>
      <c r="M26" s="24">
        <v>2.2561908000000002E-2</v>
      </c>
      <c r="N26" s="24">
        <v>-5.5118265E-2</v>
      </c>
      <c r="O26" s="24">
        <v>-5.3067803000000002E-3</v>
      </c>
      <c r="P26" s="24">
        <v>1.4399052000000001E-2</v>
      </c>
      <c r="Q26" s="24">
        <v>-4.2542576999999998E-2</v>
      </c>
      <c r="R26" s="24">
        <v>-2.0072580000000003E-2</v>
      </c>
      <c r="S26" s="24">
        <v>-2.1364152000000001E-2</v>
      </c>
      <c r="T26" s="24">
        <v>-2.2560834999999998E-2</v>
      </c>
      <c r="U26" s="24">
        <v>-2.6738048E-3</v>
      </c>
      <c r="V26" s="24">
        <v>-7.9372350000000008E-2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42677</v>
      </c>
      <c r="B27" s="24">
        <v>2.0361066000000001E-2</v>
      </c>
      <c r="C27" s="24">
        <v>6.5604806000000002E-2</v>
      </c>
      <c r="D27" s="24">
        <v>-5.5925903000000006E-2</v>
      </c>
      <c r="E27" s="24">
        <v>-7.5834454999999995E-2</v>
      </c>
      <c r="F27" s="24">
        <v>-1.6430020000000002E-3</v>
      </c>
      <c r="G27" s="24">
        <v>-2.3809551999999998E-2</v>
      </c>
      <c r="H27" s="24">
        <v>-3.3128798000000001E-2</v>
      </c>
      <c r="I27" s="24">
        <v>-1.9108295000000001E-2</v>
      </c>
      <c r="J27" s="24">
        <v>-6.3059926000000001E-3</v>
      </c>
      <c r="K27" s="24">
        <v>-6.0303209999999996E-2</v>
      </c>
      <c r="L27" s="24">
        <v>2.4523853999999998E-2</v>
      </c>
      <c r="M27" s="24">
        <v>-2.7758002E-2</v>
      </c>
      <c r="N27" s="24">
        <v>0</v>
      </c>
      <c r="O27" s="24">
        <v>-4.7349094999999994E-2</v>
      </c>
      <c r="P27" s="24">
        <v>-4.8755407000000001E-2</v>
      </c>
      <c r="Q27" s="24">
        <v>-3.3455252999999997E-2</v>
      </c>
      <c r="R27" s="24">
        <v>1.435399E-3</v>
      </c>
      <c r="S27" s="24">
        <v>-4.4976290000000002E-2</v>
      </c>
      <c r="T27" s="24">
        <v>-4.2769790000000002E-2</v>
      </c>
      <c r="U27" s="24">
        <v>-6.5013409999999994E-2</v>
      </c>
      <c r="V27" s="24">
        <v>0.10426558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42706</v>
      </c>
      <c r="B28" s="24">
        <v>3.2756090000000002E-2</v>
      </c>
      <c r="C28" s="24">
        <v>-4.4844210000000002E-2</v>
      </c>
      <c r="D28" s="24">
        <v>-6.2377396000000002E-2</v>
      </c>
      <c r="E28" s="24">
        <v>-6.0387190000000007E-2</v>
      </c>
      <c r="F28" s="24">
        <v>-6.4728500000000008E-2</v>
      </c>
      <c r="G28" s="24">
        <v>4.6311616999999998E-3</v>
      </c>
      <c r="H28" s="24">
        <v>-6.7576169999999991E-2</v>
      </c>
      <c r="I28" s="24">
        <v>-9.7402333999999993E-3</v>
      </c>
      <c r="J28" s="24">
        <v>-0.1152507</v>
      </c>
      <c r="K28" s="24">
        <v>-2.2918940000000002E-2</v>
      </c>
      <c r="L28" s="24">
        <v>-0.10785686500000001</v>
      </c>
      <c r="M28" s="24">
        <v>-8.0527069999999992E-2</v>
      </c>
      <c r="N28" s="24">
        <v>9.5833420000000002E-2</v>
      </c>
      <c r="O28" s="24">
        <v>-7.1053505000000003E-2</v>
      </c>
      <c r="P28" s="24">
        <v>-7.5692533999999999E-3</v>
      </c>
      <c r="Q28" s="24">
        <v>-2.2174119999999999E-2</v>
      </c>
      <c r="R28" s="24">
        <v>5.7466030000000003E-3</v>
      </c>
      <c r="S28" s="24">
        <v>-0.15174889999999999</v>
      </c>
      <c r="T28" s="24">
        <v>6.2254670000000002E-3</v>
      </c>
      <c r="U28" s="24">
        <v>-4.7311840000000001E-2</v>
      </c>
      <c r="V28" s="24">
        <v>0.17281352999999999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42738</v>
      </c>
      <c r="B29" s="24">
        <v>-7.3518752999999992E-2</v>
      </c>
      <c r="C29" s="24">
        <v>-1.1806308999999999E-2</v>
      </c>
      <c r="D29" s="24">
        <v>1.8279314000000001E-2</v>
      </c>
      <c r="E29" s="24">
        <v>-5.3751470000000003E-4</v>
      </c>
      <c r="F29" s="24">
        <v>9.6624370000000001E-2</v>
      </c>
      <c r="G29" s="24">
        <v>2.037108E-2</v>
      </c>
      <c r="H29" s="24">
        <v>-1.3154745E-3</v>
      </c>
      <c r="I29" s="24">
        <v>-1.7871857E-3</v>
      </c>
      <c r="J29" s="24">
        <v>1.4095425999999999E-2</v>
      </c>
      <c r="K29" s="24">
        <v>2.6151537999999998E-2</v>
      </c>
      <c r="L29" s="24">
        <v>0.10149443</v>
      </c>
      <c r="M29" s="24">
        <v>6.3550353000000004E-2</v>
      </c>
      <c r="N29" s="24">
        <v>3.9120674000000001E-2</v>
      </c>
      <c r="O29" s="24">
        <v>1.7518400999999999E-2</v>
      </c>
      <c r="P29" s="24">
        <v>-2.7697742000000001E-2</v>
      </c>
      <c r="Q29" s="24">
        <v>7.0243360000000005E-2</v>
      </c>
      <c r="R29" s="24">
        <v>2.7489542999999998E-2</v>
      </c>
      <c r="S29" s="24">
        <v>2.1416425999999999E-2</v>
      </c>
      <c r="T29" s="24">
        <v>7.1768639999999995E-2</v>
      </c>
      <c r="U29" s="24">
        <v>2.2319197999999998E-2</v>
      </c>
      <c r="V29" s="24">
        <v>-1.0096729E-2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42769</v>
      </c>
      <c r="B30" s="24">
        <v>3.4689068999999996E-2</v>
      </c>
      <c r="C30" s="24">
        <v>8.0021500000000009E-2</v>
      </c>
      <c r="D30" s="24">
        <v>2.5092601999999999E-2</v>
      </c>
      <c r="E30" s="24">
        <v>6.1709404000000002E-2</v>
      </c>
      <c r="F30" s="24">
        <v>0.10850596</v>
      </c>
      <c r="G30" s="24">
        <v>7.0975540000000004E-2</v>
      </c>
      <c r="H30" s="24">
        <v>4.8771740000000001E-2</v>
      </c>
      <c r="I30" s="24">
        <v>6.5568330000000008E-2</v>
      </c>
      <c r="J30" s="24">
        <v>5.4778814000000002E-2</v>
      </c>
      <c r="K30" s="24">
        <v>9.0320219999999993E-2</v>
      </c>
      <c r="L30" s="24">
        <v>9.1120129999999994E-2</v>
      </c>
      <c r="M30" s="24">
        <v>5.0132393999999997E-2</v>
      </c>
      <c r="N30" s="24">
        <v>-1.9900501000000001E-2</v>
      </c>
      <c r="O30" s="24">
        <v>7.8722595999999992E-2</v>
      </c>
      <c r="P30" s="24">
        <v>6.6078305000000004E-2</v>
      </c>
      <c r="Q30" s="24">
        <v>1.03366375E-3</v>
      </c>
      <c r="R30" s="24">
        <v>2.5931000000000003E-2</v>
      </c>
      <c r="S30" s="24">
        <v>0.11970699</v>
      </c>
      <c r="T30" s="24">
        <v>-9.9706650000000001E-3</v>
      </c>
      <c r="U30" s="24">
        <v>3.0920029000000002E-2</v>
      </c>
      <c r="V30" s="24">
        <v>1.185298E-3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42797</v>
      </c>
      <c r="B31" s="24">
        <v>1.0404587E-2</v>
      </c>
      <c r="C31" s="24">
        <v>1.3177514E-2</v>
      </c>
      <c r="D31" s="24">
        <v>-1.0433376000000001E-2</v>
      </c>
      <c r="E31" s="24">
        <v>-1.9761681999999999E-2</v>
      </c>
      <c r="F31" s="24">
        <v>6.3944817000000001E-2</v>
      </c>
      <c r="G31" s="24">
        <v>-4.4275227E-2</v>
      </c>
      <c r="H31" s="24">
        <v>1.0183333999999999E-2</v>
      </c>
      <c r="I31" s="24">
        <v>1.0097742E-2</v>
      </c>
      <c r="J31" s="24">
        <v>4.2155503999999996E-2</v>
      </c>
      <c r="K31" s="24">
        <v>-2.0030557999999997E-2</v>
      </c>
      <c r="L31" s="24">
        <v>2.6063920000000001E-2</v>
      </c>
      <c r="M31" s="24">
        <v>1.5492677999999999E-2</v>
      </c>
      <c r="N31" s="24">
        <v>-3.8071274999999997E-3</v>
      </c>
      <c r="O31" s="24">
        <v>2.7883053000000001E-2</v>
      </c>
      <c r="P31" s="24">
        <v>3.2689452000000001E-2</v>
      </c>
      <c r="Q31" s="24">
        <v>2.0650506000000002E-2</v>
      </c>
      <c r="R31" s="24">
        <v>-1.0581492999999999E-2</v>
      </c>
      <c r="S31" s="24">
        <v>1.2510776999999999E-2</v>
      </c>
      <c r="T31" s="24">
        <v>5.3377149999999998E-3</v>
      </c>
      <c r="U31" s="24">
        <v>-1.8288195E-2</v>
      </c>
      <c r="V31" s="24">
        <v>-2.0520925999999998E-2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42828</v>
      </c>
      <c r="B32" s="24">
        <v>1.2776494000000001E-2</v>
      </c>
      <c r="C32" s="24">
        <v>7.5092077000000007E-2</v>
      </c>
      <c r="D32" s="24">
        <v>6.0016154999999995E-2</v>
      </c>
      <c r="E32" s="24">
        <v>2.0456552999999999E-2</v>
      </c>
      <c r="F32" s="24">
        <v>6.9348810000000004E-3</v>
      </c>
      <c r="G32" s="24">
        <v>7.0817470000000002E-3</v>
      </c>
      <c r="H32" s="24">
        <v>3.1921983000000001E-2</v>
      </c>
      <c r="I32" s="24">
        <v>4.6235679999999994E-2</v>
      </c>
      <c r="J32" s="24">
        <v>7.6730609999999991E-2</v>
      </c>
      <c r="K32" s="24">
        <v>7.5177549999999996E-2</v>
      </c>
      <c r="L32" s="24">
        <v>-1.7625749E-2</v>
      </c>
      <c r="M32" s="24">
        <v>-2.8738678000000004E-2</v>
      </c>
      <c r="N32" s="24">
        <v>1.9108295000000001E-2</v>
      </c>
      <c r="O32" s="24">
        <v>6.5639614999999998E-2</v>
      </c>
      <c r="P32" s="24">
        <v>3.4943461000000002E-2</v>
      </c>
      <c r="Q32" s="24">
        <v>-2.2255957E-2</v>
      </c>
      <c r="R32" s="24">
        <v>9.3603134000000004E-3</v>
      </c>
      <c r="S32" s="24">
        <v>7.0204734999999999E-3</v>
      </c>
      <c r="T32" s="24">
        <v>2.9404163000000001E-3</v>
      </c>
      <c r="U32" s="24">
        <v>4.4709443999999994E-2</v>
      </c>
      <c r="V32" s="24">
        <v>-6.4464209999999999E-3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42858</v>
      </c>
      <c r="B33" s="24">
        <v>-1.5477359E-2</v>
      </c>
      <c r="C33" s="24">
        <v>-1.4380276000000001E-2</v>
      </c>
      <c r="D33" s="24">
        <v>6.8860054000000007E-3</v>
      </c>
      <c r="E33" s="24">
        <v>4.9099444999999999E-2</v>
      </c>
      <c r="F33" s="24">
        <v>0.10055089</v>
      </c>
      <c r="G33" s="24">
        <v>-1.9337832999999999E-2</v>
      </c>
      <c r="H33" s="24">
        <v>3.9726496E-2</v>
      </c>
      <c r="I33" s="24">
        <v>2.3887752999999998E-2</v>
      </c>
      <c r="J33" s="24">
        <v>-9.6821784999999991E-4</v>
      </c>
      <c r="K33" s="24">
        <v>1.2405395999999999E-2</v>
      </c>
      <c r="L33" s="24">
        <v>-5.2773952000000003E-4</v>
      </c>
      <c r="M33" s="24">
        <v>6.4474820000000002E-2</v>
      </c>
      <c r="N33" s="24">
        <v>0.15375006000000002</v>
      </c>
      <c r="O33" s="24">
        <v>8.4851980000000011E-3</v>
      </c>
      <c r="P33" s="24">
        <v>1.5491604999999999E-2</v>
      </c>
      <c r="Q33" s="24">
        <v>-2.6383877E-2</v>
      </c>
      <c r="R33" s="24">
        <v>-1.0589181999999999E-2</v>
      </c>
      <c r="S33" s="24">
        <v>0.10094810000000001</v>
      </c>
      <c r="T33" s="24">
        <v>-1.1950612000000001E-2</v>
      </c>
      <c r="U33" s="24">
        <v>1.4264583999999999E-3</v>
      </c>
      <c r="V33" s="24">
        <v>1.865375E-2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42888</v>
      </c>
      <c r="B34" s="24">
        <v>4.6129227000000002E-2</v>
      </c>
      <c r="C34" s="24">
        <v>8.8003873999999999E-3</v>
      </c>
      <c r="D34" s="24">
        <v>3.1154989999999997E-2</v>
      </c>
      <c r="E34" s="24">
        <v>3.7385702E-2</v>
      </c>
      <c r="F34" s="24">
        <v>1.1681318000000001E-2</v>
      </c>
      <c r="G34" s="24">
        <v>2.4200678E-2</v>
      </c>
      <c r="H34" s="24">
        <v>1.8164634999999998E-2</v>
      </c>
      <c r="I34" s="24">
        <v>1.9247532000000001E-2</v>
      </c>
      <c r="J34" s="24">
        <v>7.9473259999999993E-3</v>
      </c>
      <c r="K34" s="24">
        <v>9.261620000000001E-2</v>
      </c>
      <c r="L34" s="24">
        <v>-7.7877520000000006E-2</v>
      </c>
      <c r="M34" s="24">
        <v>4.0665746000000003E-2</v>
      </c>
      <c r="N34" s="24">
        <v>5.7421445999999994E-2</v>
      </c>
      <c r="O34" s="24">
        <v>2.6799679E-2</v>
      </c>
      <c r="P34" s="24">
        <v>6.5323710000000007E-2</v>
      </c>
      <c r="Q34" s="24">
        <v>-7.7046155999999999E-3</v>
      </c>
      <c r="R34" s="24">
        <v>2.2249221999999999E-3</v>
      </c>
      <c r="S34" s="24">
        <v>6.458962E-2</v>
      </c>
      <c r="T34" s="24">
        <v>2.1014930000000001E-2</v>
      </c>
      <c r="U34" s="24">
        <v>4.0598273000000004E-2</v>
      </c>
      <c r="V34" s="24">
        <v>-9.1561079999999996E-3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42919</v>
      </c>
      <c r="B35" s="24">
        <v>3.4249901999999999E-2</v>
      </c>
      <c r="C35" s="24">
        <v>-2.2713481999999997E-2</v>
      </c>
      <c r="D35" s="24">
        <v>2.1936654999999999E-2</v>
      </c>
      <c r="E35" s="24">
        <v>-3.6444008E-2</v>
      </c>
      <c r="F35" s="24">
        <v>3.8032532000000004E-3</v>
      </c>
      <c r="G35" s="24">
        <v>8.4748270000000007E-3</v>
      </c>
      <c r="H35" s="24">
        <v>-1.2324929E-2</v>
      </c>
      <c r="I35" s="24">
        <v>2.4892688E-2</v>
      </c>
      <c r="J35" s="24">
        <v>4.7986627000000004E-2</v>
      </c>
      <c r="K35" s="24">
        <v>-1.2525499000000001E-2</v>
      </c>
      <c r="L35" s="24">
        <v>-6.8694949999999998E-3</v>
      </c>
      <c r="M35" s="24">
        <v>-5.5697859999999995E-2</v>
      </c>
      <c r="N35" s="24">
        <v>4.7131059999999995E-2</v>
      </c>
      <c r="O35" s="24">
        <v>-1.2587488000000001E-2</v>
      </c>
      <c r="P35" s="24">
        <v>1.3850093000000001E-2</v>
      </c>
      <c r="Q35" s="24">
        <v>-9.1938130000000007E-2</v>
      </c>
      <c r="R35" s="24">
        <v>7.5337887000000003E-3</v>
      </c>
      <c r="S35" s="24">
        <v>2.5781393000000002E-3</v>
      </c>
      <c r="T35" s="24">
        <v>1.5947104E-2</v>
      </c>
      <c r="U35" s="24">
        <v>3.9698839999999999E-2</v>
      </c>
      <c r="V35" s="24">
        <v>0.10902273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42950</v>
      </c>
      <c r="B36" s="24">
        <v>3.8338660999999996E-2</v>
      </c>
      <c r="C36" s="24">
        <v>8.8108900000000004E-2</v>
      </c>
      <c r="D36" s="24">
        <v>-2.8467118999999999E-2</v>
      </c>
      <c r="E36" s="24">
        <v>2.7793646000000001E-3</v>
      </c>
      <c r="F36" s="24">
        <v>7.0898533E-2</v>
      </c>
      <c r="G36" s="24">
        <v>5.8910129999999998E-2</v>
      </c>
      <c r="H36" s="24">
        <v>4.4080019999999994E-3</v>
      </c>
      <c r="I36" s="24">
        <v>3.0429959999999999E-2</v>
      </c>
      <c r="J36" s="24">
        <v>4.5825600000000001E-2</v>
      </c>
      <c r="K36" s="24">
        <v>1.2979269E-2</v>
      </c>
      <c r="L36" s="24">
        <v>0.11715115000000001</v>
      </c>
      <c r="M36" s="24">
        <v>5.0880312999999996E-2</v>
      </c>
      <c r="N36" s="24">
        <v>3.3268213000000005E-2</v>
      </c>
      <c r="O36" s="24">
        <v>6.6954730000000004E-2</v>
      </c>
      <c r="P36" s="24">
        <v>7.8866123999999996E-2</v>
      </c>
      <c r="Q36" s="24">
        <v>7.7300670000000002E-2</v>
      </c>
      <c r="R36" s="24">
        <v>-7.3444839999999999E-4</v>
      </c>
      <c r="S36" s="24">
        <v>6.8613170000000001E-2</v>
      </c>
      <c r="T36" s="24">
        <v>5.7714939999999999E-2</v>
      </c>
      <c r="U36" s="24">
        <v>-3.2258034000000005E-2</v>
      </c>
      <c r="V36" s="24">
        <v>-7.3572453999999995E-2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42979</v>
      </c>
      <c r="B37" s="24">
        <v>5.4700850000000002E-2</v>
      </c>
      <c r="C37" s="24">
        <v>6.3638449999999999E-2</v>
      </c>
      <c r="D37" s="24">
        <v>1.7280220999999998E-2</v>
      </c>
      <c r="E37" s="24">
        <v>-4.4347047999999997E-3</v>
      </c>
      <c r="F37" s="24">
        <v>5.5042385999999999E-2</v>
      </c>
      <c r="G37" s="24">
        <v>5.1460265999999998E-2</v>
      </c>
      <c r="H37" s="24">
        <v>7.5235366999999997E-3</v>
      </c>
      <c r="I37" s="24">
        <v>2.0861626000000001E-2</v>
      </c>
      <c r="J37" s="24">
        <v>6.9185494999999993E-3</v>
      </c>
      <c r="K37" s="24">
        <v>-2.9116869000000002E-4</v>
      </c>
      <c r="L37" s="24">
        <v>5.6726574999999994E-2</v>
      </c>
      <c r="M37" s="24">
        <v>5.8468819999999998E-2</v>
      </c>
      <c r="N37" s="24">
        <v>-3.2196999000000004E-2</v>
      </c>
      <c r="O37" s="24">
        <v>-1.4460087E-3</v>
      </c>
      <c r="P37" s="24">
        <v>4.6319723E-2</v>
      </c>
      <c r="Q37" s="24">
        <v>-6.6059229999999997E-2</v>
      </c>
      <c r="R37" s="24">
        <v>2.5452256000000003E-2</v>
      </c>
      <c r="S37" s="24">
        <v>7.2859763999999994E-2</v>
      </c>
      <c r="T37" s="24">
        <v>-6.6814419999999992E-3</v>
      </c>
      <c r="U37" s="24">
        <v>-3.4013987000000002E-3</v>
      </c>
      <c r="V37" s="24">
        <v>3.2398224000000003E-2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43011</v>
      </c>
      <c r="B38" s="24">
        <v>1.3290166999999999E-2</v>
      </c>
      <c r="C38" s="24">
        <v>2.8264879999999999E-2</v>
      </c>
      <c r="D38" s="24">
        <v>-1.2186110000000002E-2</v>
      </c>
      <c r="E38" s="24">
        <v>3.8418770000000005E-2</v>
      </c>
      <c r="F38" s="24">
        <v>-3.5023689999999996E-2</v>
      </c>
      <c r="G38" s="24">
        <v>6.7724942999999996E-2</v>
      </c>
      <c r="H38" s="24">
        <v>4.9781799999999996E-3</v>
      </c>
      <c r="I38" s="24">
        <v>-3.5297274999999996E-2</v>
      </c>
      <c r="J38" s="24">
        <v>-3.3826589999999997E-2</v>
      </c>
      <c r="K38" s="24">
        <v>1.7768620999999998E-2</v>
      </c>
      <c r="L38" s="24">
        <v>6.3284874000000005E-2</v>
      </c>
      <c r="M38" s="24">
        <v>-7.3124410000000001E-2</v>
      </c>
      <c r="N38" s="24">
        <v>-8.4148770000000012E-2</v>
      </c>
      <c r="O38" s="24">
        <v>-4.4309260000000003E-2</v>
      </c>
      <c r="P38" s="24">
        <v>4.5396089999999993E-2</v>
      </c>
      <c r="Q38" s="24">
        <v>-4.4512153000000006E-2</v>
      </c>
      <c r="R38" s="24">
        <v>4.4209720000000001E-2</v>
      </c>
      <c r="S38" s="24">
        <v>-0.10993213</v>
      </c>
      <c r="T38" s="24">
        <v>-1.6816080000000001E-2</v>
      </c>
      <c r="U38" s="24">
        <v>1.6382337E-2</v>
      </c>
      <c r="V38" s="24">
        <v>2.5335550000000003E-3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43042</v>
      </c>
      <c r="B39" s="24">
        <v>4.6385526999999996E-3</v>
      </c>
      <c r="C39" s="24">
        <v>9.4301699999999999E-3</v>
      </c>
      <c r="D39" s="24">
        <v>9.7196100000000001E-3</v>
      </c>
      <c r="E39" s="24">
        <v>0</v>
      </c>
      <c r="F39" s="24">
        <v>9.8297595999999998E-3</v>
      </c>
      <c r="G39" s="24">
        <v>5.0049542999999995E-2</v>
      </c>
      <c r="H39" s="24">
        <v>-1.2383877999999999E-2</v>
      </c>
      <c r="I39" s="24">
        <v>4.2916179999999998E-2</v>
      </c>
      <c r="J39" s="24">
        <v>-8.5886180000000006E-2</v>
      </c>
      <c r="K39" s="24">
        <v>8.4573630000000011E-2</v>
      </c>
      <c r="L39" s="24">
        <v>-8.9624819999999994E-2</v>
      </c>
      <c r="M39" s="24">
        <v>2.1004079999999998E-2</v>
      </c>
      <c r="N39" s="24">
        <v>3.2052994000000001E-3</v>
      </c>
      <c r="O39" s="24">
        <v>7.9090952999999992E-2</v>
      </c>
      <c r="P39" s="24">
        <v>1.3704895999999999E-2</v>
      </c>
      <c r="Q39" s="24">
        <v>-4.1480540000000003E-2</v>
      </c>
      <c r="R39" s="24">
        <v>6.8048240000000001E-3</v>
      </c>
      <c r="S39" s="24">
        <v>-1.7644226999999998E-2</v>
      </c>
      <c r="T39" s="24">
        <v>1.2257575999999999E-2</v>
      </c>
      <c r="U39" s="24">
        <v>8.529210000000001E-2</v>
      </c>
      <c r="V39" s="24">
        <v>-3.8028360000000004E-2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43070</v>
      </c>
      <c r="B40" s="24">
        <v>-4.7767162E-4</v>
      </c>
      <c r="C40" s="24">
        <v>-0.10276287999999999</v>
      </c>
      <c r="D40" s="24">
        <v>-1.5549779E-2</v>
      </c>
      <c r="E40" s="24">
        <v>-2.5737225999999998E-2</v>
      </c>
      <c r="F40" s="24">
        <v>-1.2354909999999998E-2</v>
      </c>
      <c r="G40" s="24">
        <v>-3.2090603999999995E-2</v>
      </c>
      <c r="H40" s="24">
        <v>2.225709E-2</v>
      </c>
      <c r="I40" s="24">
        <v>-2.400422E-2</v>
      </c>
      <c r="J40" s="24">
        <v>6.5828560000000006E-3</v>
      </c>
      <c r="K40" s="24">
        <v>-9.4999669999999998E-3</v>
      </c>
      <c r="L40" s="24">
        <v>-7.122934E-3</v>
      </c>
      <c r="M40" s="24">
        <v>6.2050460000000002E-2</v>
      </c>
      <c r="N40" s="24">
        <v>0</v>
      </c>
      <c r="O40" s="24">
        <v>-3.8472295000000004E-2</v>
      </c>
      <c r="P40" s="24">
        <v>-7.8992249999999993E-3</v>
      </c>
      <c r="Q40" s="24">
        <v>-7.6564610000000005E-2</v>
      </c>
      <c r="R40" s="24">
        <v>-1.0696053499999999E-3</v>
      </c>
      <c r="S40" s="24">
        <v>-7.4029090000000006E-2</v>
      </c>
      <c r="T40" s="24">
        <v>-6.7868233E-2</v>
      </c>
      <c r="U40" s="24">
        <v>3.7747622000000002E-2</v>
      </c>
      <c r="V40" s="24">
        <v>7.9357624000000006E-4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43103</v>
      </c>
      <c r="B41" s="24">
        <v>5.3122519999999999E-2</v>
      </c>
      <c r="C41" s="24">
        <v>0.19209122000000001</v>
      </c>
      <c r="D41" s="24">
        <v>6.8109155000000005E-2</v>
      </c>
      <c r="E41" s="24">
        <v>9.5668199999999995E-2</v>
      </c>
      <c r="F41" s="24">
        <v>5.8497070000000005E-2</v>
      </c>
      <c r="G41" s="24">
        <v>4.7464729999999997E-2</v>
      </c>
      <c r="H41" s="24">
        <v>7.8037860000000001E-2</v>
      </c>
      <c r="I41" s="24">
        <v>3.3599733999999999E-2</v>
      </c>
      <c r="J41" s="24">
        <v>8.475899700000001E-3</v>
      </c>
      <c r="K41" s="24">
        <v>5.0039529999999999E-2</v>
      </c>
      <c r="L41" s="24">
        <v>9.2508549999999995E-2</v>
      </c>
      <c r="M41" s="24">
        <v>0.11649822999999999</v>
      </c>
      <c r="N41" s="24">
        <v>0.14213120999999998</v>
      </c>
      <c r="O41" s="24">
        <v>6.7278384999999996E-2</v>
      </c>
      <c r="P41" s="24">
        <v>8.0767149999999996E-2</v>
      </c>
      <c r="Q41" s="24">
        <v>0.17958618000000001</v>
      </c>
      <c r="R41" s="24">
        <v>4.6409606999999999E-2</v>
      </c>
      <c r="S41" s="24">
        <v>0.15585613000000001</v>
      </c>
      <c r="T41" s="24">
        <v>5.206442E-2</v>
      </c>
      <c r="U41" s="24">
        <v>0.10264373</v>
      </c>
      <c r="V41" s="24">
        <v>6.2937736999999994E-2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43133</v>
      </c>
      <c r="B42" s="24">
        <v>3.9909960000000001E-2</v>
      </c>
      <c r="C42" s="24">
        <v>2.5297641999999999E-2</v>
      </c>
      <c r="D42" s="24">
        <v>2.8551220000000002E-2</v>
      </c>
      <c r="E42" s="24">
        <v>-6.509173E-2</v>
      </c>
      <c r="F42" s="24">
        <v>3.9665222E-2</v>
      </c>
      <c r="G42" s="24">
        <v>2.1352768E-3</v>
      </c>
      <c r="H42" s="24">
        <v>5.0327539999999997E-2</v>
      </c>
      <c r="I42" s="24">
        <v>1.5873075E-2</v>
      </c>
      <c r="J42" s="24">
        <v>4.9831269999999997E-2</v>
      </c>
      <c r="K42" s="24">
        <v>-3.2662629999999998E-2</v>
      </c>
      <c r="L42" s="24">
        <v>6.8025710000000003E-2</v>
      </c>
      <c r="M42" s="24">
        <v>-2.0785867999999999E-2</v>
      </c>
      <c r="N42" s="24">
        <v>6.5714240000000007E-2</v>
      </c>
      <c r="O42" s="24">
        <v>-2.4538160000000003E-2</v>
      </c>
      <c r="P42" s="24">
        <v>2.9133200000000001E-2</v>
      </c>
      <c r="Q42" s="24">
        <v>8.557439E-3</v>
      </c>
      <c r="R42" s="24">
        <v>2.7449608E-2</v>
      </c>
      <c r="S42" s="24">
        <v>1.4327883999999999E-2</v>
      </c>
      <c r="T42" s="24">
        <v>3.1144620000000001E-3</v>
      </c>
      <c r="U42" s="24">
        <v>1.4207721E-2</v>
      </c>
      <c r="V42" s="24">
        <v>2.9111505000000003E-2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43161</v>
      </c>
      <c r="B43" s="24">
        <v>-4.4203699999999999E-2</v>
      </c>
      <c r="C43" s="24">
        <v>-3.1567454000000002E-2</v>
      </c>
      <c r="D43" s="24">
        <v>-1.644963E-2</v>
      </c>
      <c r="E43" s="24">
        <v>-2.7957022000000002E-2</v>
      </c>
      <c r="F43" s="24">
        <v>-7.9103947000000008E-2</v>
      </c>
      <c r="G43" s="24">
        <v>-2.3674964999999999E-3</v>
      </c>
      <c r="H43" s="24">
        <v>-3.9693712999999999E-3</v>
      </c>
      <c r="I43" s="24">
        <v>-1.9332587999999998E-2</v>
      </c>
      <c r="J43" s="24">
        <v>-5.2382764999999998E-2</v>
      </c>
      <c r="K43" s="24">
        <v>-2.3500800000000002E-2</v>
      </c>
      <c r="L43" s="24">
        <v>1.1983991000000001E-2</v>
      </c>
      <c r="M43" s="24">
        <v>4.3035746E-2</v>
      </c>
      <c r="N43" s="24">
        <v>-8.3109909999999995E-2</v>
      </c>
      <c r="O43" s="24">
        <v>-2.6003419999999999E-2</v>
      </c>
      <c r="P43" s="24">
        <v>-3.8069963000000005E-2</v>
      </c>
      <c r="Q43" s="24">
        <v>-4.3030319999999997E-2</v>
      </c>
      <c r="R43" s="24">
        <v>-8.4111094000000001E-3</v>
      </c>
      <c r="S43" s="24">
        <v>-4.4842362E-3</v>
      </c>
      <c r="T43" s="24">
        <v>-4.2050780000000003E-2</v>
      </c>
      <c r="U43" s="24">
        <v>-3.7715435000000002E-3</v>
      </c>
      <c r="V43" s="24">
        <v>-2.0940482999999999E-2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43193</v>
      </c>
      <c r="B44" s="24">
        <v>-1.9019961000000002E-2</v>
      </c>
      <c r="C44" s="24">
        <v>-9.3668103000000003E-3</v>
      </c>
      <c r="D44" s="24">
        <v>-4.7386765000000004E-2</v>
      </c>
      <c r="E44" s="24">
        <v>-3.2632767999999999E-2</v>
      </c>
      <c r="F44" s="24">
        <v>-3.9908766999999998E-2</v>
      </c>
      <c r="G44" s="24">
        <v>1.6373992E-2</v>
      </c>
      <c r="H44" s="24">
        <v>2.4765134000000001E-2</v>
      </c>
      <c r="I44" s="24">
        <v>2.4574637E-2</v>
      </c>
      <c r="J44" s="24">
        <v>2.3149014000000002E-2</v>
      </c>
      <c r="K44" s="24">
        <v>4.5089839999999999E-2</v>
      </c>
      <c r="L44" s="24">
        <v>-3.9254308000000002E-2</v>
      </c>
      <c r="M44" s="24">
        <v>-5.6035640000000005E-2</v>
      </c>
      <c r="N44" s="24">
        <v>-6.4327536000000005E-2</v>
      </c>
      <c r="O44" s="24">
        <v>-1.4509559E-3</v>
      </c>
      <c r="P44" s="24">
        <v>-2.0875632999999998E-2</v>
      </c>
      <c r="Q44" s="24">
        <v>5.7669400000000003E-2</v>
      </c>
      <c r="R44" s="24">
        <v>-2.5794983E-2</v>
      </c>
      <c r="S44" s="24">
        <v>-5.6081114000000001E-2</v>
      </c>
      <c r="T44" s="24">
        <v>-4.8105716999999994E-3</v>
      </c>
      <c r="U44" s="24">
        <v>9.518660000000001E-2</v>
      </c>
      <c r="V44" s="24">
        <v>8.5178259999999992E-2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43223</v>
      </c>
      <c r="B45" s="24">
        <v>-4.0556965E-2</v>
      </c>
      <c r="C45" s="24">
        <v>-8.1316229999999993E-3</v>
      </c>
      <c r="D45" s="24">
        <v>-9.6927590000000008E-2</v>
      </c>
      <c r="E45" s="24">
        <v>-6.0891985999999995E-2</v>
      </c>
      <c r="F45" s="24">
        <v>-2.9295325000000001E-2</v>
      </c>
      <c r="G45" s="24">
        <v>3.7356614999999997E-3</v>
      </c>
      <c r="H45" s="24">
        <v>-3.3333359999999999E-2</v>
      </c>
      <c r="I45" s="24">
        <v>-5.7986199999999995E-2</v>
      </c>
      <c r="J45" s="24">
        <v>-3.6863624999999997E-2</v>
      </c>
      <c r="K45" s="24">
        <v>-1.4425576000000001E-2</v>
      </c>
      <c r="L45" s="24">
        <v>-7.0303619999999997E-2</v>
      </c>
      <c r="M45" s="24">
        <v>-4.4743060000000001E-2</v>
      </c>
      <c r="N45" s="24">
        <v>8.7500099999999997E-2</v>
      </c>
      <c r="O45" s="24">
        <v>-1.4530419999999999E-3</v>
      </c>
      <c r="P45" s="24">
        <v>-1.5398324000000001E-2</v>
      </c>
      <c r="Q45" s="24">
        <v>-1.5604198E-2</v>
      </c>
      <c r="R45" s="24">
        <v>1.4479637E-2</v>
      </c>
      <c r="S45" s="24">
        <v>-0.14531141</v>
      </c>
      <c r="T45" s="24">
        <v>-1.087606E-2</v>
      </c>
      <c r="U45" s="24">
        <v>-0.13728398</v>
      </c>
      <c r="V45" s="24">
        <v>3.0428766999999999E-2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43252</v>
      </c>
      <c r="B46" s="24">
        <v>9.1116430000000009E-3</v>
      </c>
      <c r="C46" s="24">
        <v>-4.7092495000000005E-2</v>
      </c>
      <c r="D46" s="24">
        <v>4.2122244999999996E-2</v>
      </c>
      <c r="E46" s="24">
        <v>3.0442476000000001E-3</v>
      </c>
      <c r="F46" s="24">
        <v>-6.606853E-2</v>
      </c>
      <c r="G46" s="24">
        <v>-1.0467588999999999E-2</v>
      </c>
      <c r="H46" s="24">
        <v>-5.2298839999999999E-2</v>
      </c>
      <c r="I46" s="24">
        <v>4.3088913E-2</v>
      </c>
      <c r="J46" s="24">
        <v>-8.9104949999999988E-2</v>
      </c>
      <c r="K46" s="24">
        <v>-1.3293922E-2</v>
      </c>
      <c r="L46" s="24">
        <v>-0.12079543</v>
      </c>
      <c r="M46" s="24">
        <v>-1.1130035E-2</v>
      </c>
      <c r="N46" s="24">
        <v>-0.10344839</v>
      </c>
      <c r="O46" s="24">
        <v>-1.6006947000000001E-2</v>
      </c>
      <c r="P46" s="24">
        <v>5.0676702999999997E-2</v>
      </c>
      <c r="Q46" s="24">
        <v>4.6836852999999998E-2</v>
      </c>
      <c r="R46" s="24">
        <v>-3.9635956E-2</v>
      </c>
      <c r="S46" s="24">
        <v>-0.11669456500000001</v>
      </c>
      <c r="T46" s="24">
        <v>-1.8326639999999999E-3</v>
      </c>
      <c r="U46" s="24">
        <v>-1.0875702000000001E-2</v>
      </c>
      <c r="V46" s="24">
        <v>4.9328922999999997E-2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43284</v>
      </c>
      <c r="B47" s="24">
        <v>-0.13948832999999999</v>
      </c>
      <c r="C47" s="24">
        <v>-5.5124701999999998E-2</v>
      </c>
      <c r="D47" s="24">
        <v>-0.13052625000000001</v>
      </c>
      <c r="E47" s="24">
        <v>-8.0430390000000004E-2</v>
      </c>
      <c r="F47" s="24">
        <v>-4.3325367000000004E-2</v>
      </c>
      <c r="G47" s="24">
        <v>-7.9477906000000001E-2</v>
      </c>
      <c r="H47" s="24">
        <v>-5.1119146000000004E-2</v>
      </c>
      <c r="I47" s="24">
        <v>-4.5869055000000006E-2</v>
      </c>
      <c r="J47" s="24">
        <v>6.6522600000000001E-2</v>
      </c>
      <c r="K47" s="24">
        <v>-0.10533487</v>
      </c>
      <c r="L47" s="24">
        <v>-7.6286735999999994E-2</v>
      </c>
      <c r="M47" s="24">
        <v>-8.8712330000000006E-2</v>
      </c>
      <c r="N47" s="24">
        <v>-3.2051085999999999E-2</v>
      </c>
      <c r="O47" s="24">
        <v>-1.7273187999999998E-2</v>
      </c>
      <c r="P47" s="24">
        <v>-8.637148E-2</v>
      </c>
      <c r="Q47" s="24">
        <v>4.5841932000000004E-3</v>
      </c>
      <c r="R47" s="24">
        <v>-5.4191710000000004E-2</v>
      </c>
      <c r="S47" s="24">
        <v>-4.0083050000000002E-2</v>
      </c>
      <c r="T47" s="24">
        <v>-3.4699500000000001E-2</v>
      </c>
      <c r="U47" s="24">
        <v>-0.1238426</v>
      </c>
      <c r="V47" s="24">
        <v>-1.2988090000000001E-2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43315</v>
      </c>
      <c r="B48" s="24">
        <v>-2.5583148000000003E-2</v>
      </c>
      <c r="C48" s="24">
        <v>2.5253534000000001E-2</v>
      </c>
      <c r="D48" s="24">
        <v>0.10018217</v>
      </c>
      <c r="E48" s="24">
        <v>9.7746849999999996E-2</v>
      </c>
      <c r="F48" s="24">
        <v>8.9995499999999992E-2</v>
      </c>
      <c r="G48" s="24">
        <v>2.2170663E-2</v>
      </c>
      <c r="H48" s="24">
        <v>6.3885209999999998E-2</v>
      </c>
      <c r="I48" s="24">
        <v>6.1006546000000002E-2</v>
      </c>
      <c r="J48" s="24">
        <v>9.5650309999999988E-2</v>
      </c>
      <c r="K48" s="24">
        <v>3.3465624000000001E-3</v>
      </c>
      <c r="L48" s="24">
        <v>0.15360987000000001</v>
      </c>
      <c r="M48" s="24">
        <v>3.7624119999999997E-2</v>
      </c>
      <c r="N48" s="24">
        <v>1.7660022000000001E-2</v>
      </c>
      <c r="O48" s="24">
        <v>7.7456235999999998E-2</v>
      </c>
      <c r="P48" s="24">
        <v>-2.8486012999999998E-2</v>
      </c>
      <c r="Q48" s="24">
        <v>9.991527E-2</v>
      </c>
      <c r="R48" s="24">
        <v>5.2544475000000007E-2</v>
      </c>
      <c r="S48" s="24">
        <v>-8.3588179999999998E-2</v>
      </c>
      <c r="T48" s="24">
        <v>5.3606870000000001E-2</v>
      </c>
      <c r="U48" s="24">
        <v>7.7939152999999997E-2</v>
      </c>
      <c r="V48" s="24">
        <v>2.0601630000000003E-2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43343</v>
      </c>
      <c r="B49" s="24">
        <v>-6.1776039999999997E-3</v>
      </c>
      <c r="C49" s="24">
        <v>-8.7578949999999989E-2</v>
      </c>
      <c r="D49" s="24">
        <v>-3.2698630999999999E-2</v>
      </c>
      <c r="E49" s="24">
        <v>-6.6405535000000002E-3</v>
      </c>
      <c r="F49" s="24">
        <v>1.1735081999999999E-2</v>
      </c>
      <c r="G49" s="24">
        <v>-6.7843676000000006E-2</v>
      </c>
      <c r="H49" s="24">
        <v>-3.9829015999999998E-3</v>
      </c>
      <c r="I49" s="24">
        <v>5.0344470000000001E-3</v>
      </c>
      <c r="J49" s="24">
        <v>-2.9870868000000002E-2</v>
      </c>
      <c r="K49" s="24">
        <v>2.0618557999999999E-2</v>
      </c>
      <c r="L49" s="24">
        <v>-0.13581889999999999</v>
      </c>
      <c r="M49" s="24">
        <v>-7.8898786999999998E-2</v>
      </c>
      <c r="N49" s="24">
        <v>-5.4229975E-2</v>
      </c>
      <c r="O49" s="24">
        <v>-1.9580126000000001E-3</v>
      </c>
      <c r="P49" s="24">
        <v>-1.6037524000000001E-2</v>
      </c>
      <c r="Q49" s="24">
        <v>-1.0586739000000001E-2</v>
      </c>
      <c r="R49" s="24">
        <v>5.3268669999999999E-3</v>
      </c>
      <c r="S49" s="24">
        <v>-0.25064886000000003</v>
      </c>
      <c r="T49" s="24">
        <v>-2.3241222000000002E-2</v>
      </c>
      <c r="U49" s="24">
        <v>1.4705896000000001E-2</v>
      </c>
      <c r="V49" s="24">
        <v>-5.4790077000000006E-2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43376</v>
      </c>
      <c r="B50" s="24">
        <v>1.2820481999999999E-2</v>
      </c>
      <c r="C50" s="24">
        <v>5.0300000000000004E-2</v>
      </c>
      <c r="D50" s="24">
        <v>-5.9905949999999999E-2</v>
      </c>
      <c r="E50" s="24">
        <v>-0.10422366999999999</v>
      </c>
      <c r="F50" s="24">
        <v>-2.7340531000000001E-2</v>
      </c>
      <c r="G50" s="24">
        <v>-1.8939376E-3</v>
      </c>
      <c r="H50" s="24">
        <v>-1.2919068000000001E-2</v>
      </c>
      <c r="I50" s="24">
        <v>-2.8209865000000001E-2</v>
      </c>
      <c r="J50" s="24">
        <v>-6.9527030000000002E-3</v>
      </c>
      <c r="K50" s="24">
        <v>-1.7379642000000001E-2</v>
      </c>
      <c r="L50" s="24">
        <v>0.13713407499999999</v>
      </c>
      <c r="M50" s="24">
        <v>-7.5997769999999992E-2</v>
      </c>
      <c r="N50" s="24">
        <v>-8.8302850000000002E-2</v>
      </c>
      <c r="O50" s="24">
        <v>-0.11855382</v>
      </c>
      <c r="P50" s="24">
        <v>-4.1159033999999997E-2</v>
      </c>
      <c r="Q50" s="24">
        <v>-1.6111135000000002E-2</v>
      </c>
      <c r="R50" s="24">
        <v>1.2055515999999999E-2</v>
      </c>
      <c r="S50" s="24">
        <v>0.14299858000000001</v>
      </c>
      <c r="T50" s="24">
        <v>-1.5427709000000001E-2</v>
      </c>
      <c r="U50" s="24">
        <v>-4.2270422000000004E-3</v>
      </c>
      <c r="V50" s="24">
        <v>2.1355867000000001E-2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43406</v>
      </c>
      <c r="B51" s="24">
        <v>-3.1630218000000002E-2</v>
      </c>
      <c r="C51" s="24">
        <v>-3.8005232999999999E-2</v>
      </c>
      <c r="D51" s="24">
        <v>4.0965080000000001E-2</v>
      </c>
      <c r="E51" s="24">
        <v>3.9009452E-2</v>
      </c>
      <c r="F51" s="24">
        <v>-4.8551917E-2</v>
      </c>
      <c r="G51" s="24">
        <v>-3.4697710999999999E-2</v>
      </c>
      <c r="H51" s="24">
        <v>-4.5185446999999997E-2</v>
      </c>
      <c r="I51" s="24">
        <v>-8.030385000000001E-2</v>
      </c>
      <c r="J51" s="24">
        <v>-0.11622328</v>
      </c>
      <c r="K51" s="24">
        <v>-8.1179199999999993E-2</v>
      </c>
      <c r="L51" s="24">
        <v>0.12764227</v>
      </c>
      <c r="M51" s="24">
        <v>3.0769229999999998E-2</v>
      </c>
      <c r="N51" s="24">
        <v>-5.7861567000000003E-2</v>
      </c>
      <c r="O51" s="24">
        <v>-5.7233570000000001E-3</v>
      </c>
      <c r="P51" s="24">
        <v>-3.6916256000000001E-2</v>
      </c>
      <c r="Q51" s="24">
        <v>4.68663E-2</v>
      </c>
      <c r="R51" s="24">
        <v>-3.4512818000000001E-2</v>
      </c>
      <c r="S51" s="24">
        <v>7.9653740000000001E-2</v>
      </c>
      <c r="T51" s="24">
        <v>-3.9255022999999997E-3</v>
      </c>
      <c r="U51" s="24">
        <v>-7.4590626000000007E-2</v>
      </c>
      <c r="V51" s="24">
        <v>-1.0620654E-2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43437</v>
      </c>
      <c r="B52" s="24">
        <v>-3.9339065999999999E-6</v>
      </c>
      <c r="C52" s="24">
        <v>1.8268824000000001E-3</v>
      </c>
      <c r="D52" s="24">
        <v>0.10450363</v>
      </c>
      <c r="E52" s="24">
        <v>5.3215739999999997E-2</v>
      </c>
      <c r="F52" s="24">
        <v>7.3410870000000003E-2</v>
      </c>
      <c r="G52" s="24">
        <v>7.3013306000000002E-3</v>
      </c>
      <c r="H52" s="24">
        <v>9.7918510000000007E-4</v>
      </c>
      <c r="I52" s="24">
        <v>1.1209369E-2</v>
      </c>
      <c r="J52" s="24">
        <v>-8.1711179999999994E-2</v>
      </c>
      <c r="K52" s="24">
        <v>2.5008202E-2</v>
      </c>
      <c r="L52" s="24">
        <v>-3.8932920000000003E-2</v>
      </c>
      <c r="M52" s="24">
        <v>4.8794510000000006E-2</v>
      </c>
      <c r="N52" s="24">
        <v>5.6074739999999998E-2</v>
      </c>
      <c r="O52" s="24">
        <v>6.2999725000000006E-2</v>
      </c>
      <c r="P52" s="24">
        <v>4.3679832999999994E-2</v>
      </c>
      <c r="Q52" s="24">
        <v>3.1013966E-2</v>
      </c>
      <c r="R52" s="24">
        <v>-5.4880379999999998E-3</v>
      </c>
      <c r="S52" s="24">
        <v>4.5709730000000004E-2</v>
      </c>
      <c r="T52" s="24">
        <v>-3.803277E-2</v>
      </c>
      <c r="U52" s="24">
        <v>4.5871495999999998E-2</v>
      </c>
      <c r="V52" s="24">
        <v>-8.7218880000000006E-3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43468</v>
      </c>
      <c r="B53" s="24">
        <v>-8.4253610000000007E-2</v>
      </c>
      <c r="C53" s="24">
        <v>-5.3551855000000002E-2</v>
      </c>
      <c r="D53" s="24">
        <v>-1.0776162000000001E-2</v>
      </c>
      <c r="E53" s="24">
        <v>1.5855074E-2</v>
      </c>
      <c r="F53" s="24">
        <v>-4.2424144999999996E-2</v>
      </c>
      <c r="G53" s="24">
        <v>-3.3698677999999998E-3</v>
      </c>
      <c r="H53" s="24">
        <v>-1.6489446000000001E-2</v>
      </c>
      <c r="I53" s="24">
        <v>-8.824944500000001E-2</v>
      </c>
      <c r="J53" s="24">
        <v>3.9648056000000001E-2</v>
      </c>
      <c r="K53" s="24">
        <v>-7.5627509999999995E-2</v>
      </c>
      <c r="L53" s="24">
        <v>3.8355470000000003E-2</v>
      </c>
      <c r="M53" s="24">
        <v>-5.9849976999999999E-2</v>
      </c>
      <c r="N53" s="24">
        <v>-0.11537438</v>
      </c>
      <c r="O53" s="24">
        <v>-2.1334289999999999E-2</v>
      </c>
      <c r="P53" s="24">
        <v>-0.12027109</v>
      </c>
      <c r="Q53" s="24">
        <v>-3.1253575999999998E-2</v>
      </c>
      <c r="R53" s="24">
        <v>-6.7307949999999991E-2</v>
      </c>
      <c r="S53" s="24">
        <v>-0.11343980000000001</v>
      </c>
      <c r="T53" s="24">
        <v>-4.0601672999999998E-2</v>
      </c>
      <c r="U53" s="24">
        <v>-8.532809999999999E-2</v>
      </c>
      <c r="V53" s="24">
        <v>-1.1958897E-2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43497</v>
      </c>
      <c r="B54" s="24">
        <v>0.1184243</v>
      </c>
      <c r="C54" s="24">
        <v>0.12855768000000001</v>
      </c>
      <c r="D54" s="24">
        <v>0.101042385</v>
      </c>
      <c r="E54" s="24">
        <v>6.5038204000000002E-2</v>
      </c>
      <c r="F54" s="24">
        <v>6.5313339999999998E-2</v>
      </c>
      <c r="G54" s="24">
        <v>6.7153690000000002E-2</v>
      </c>
      <c r="H54" s="24">
        <v>3.0701755999999997E-2</v>
      </c>
      <c r="I54" s="24">
        <v>8.9769000000000002E-2</v>
      </c>
      <c r="J54" s="24">
        <v>7.3223232999999999E-2</v>
      </c>
      <c r="K54" s="24">
        <v>0.12706793</v>
      </c>
      <c r="L54" s="24">
        <v>0.11002445</v>
      </c>
      <c r="M54" s="24">
        <v>0.12053929999999999</v>
      </c>
      <c r="N54" s="24">
        <v>7.0278170000000001E-2</v>
      </c>
      <c r="O54" s="24">
        <v>6.5075159999999996E-3</v>
      </c>
      <c r="P54" s="24">
        <v>0.15588236</v>
      </c>
      <c r="Q54" s="24">
        <v>4.7831535000000001E-2</v>
      </c>
      <c r="R54" s="24">
        <v>5.8569430000000006E-2</v>
      </c>
      <c r="S54" s="24">
        <v>0.23167027000000001</v>
      </c>
      <c r="T54" s="24">
        <v>1.3571382E-2</v>
      </c>
      <c r="U54" s="24">
        <v>7.6657533999999999E-2</v>
      </c>
      <c r="V54" s="24">
        <v>0.11474276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43525</v>
      </c>
      <c r="B55" s="24">
        <v>0.15821015999999999</v>
      </c>
      <c r="C55" s="24">
        <v>-4.2103050000000003E-2</v>
      </c>
      <c r="D55" s="24">
        <v>-5.7902335999999999E-2</v>
      </c>
      <c r="E55" s="24">
        <v>-5.5332603000000001E-2</v>
      </c>
      <c r="F55" s="24">
        <v>-3.3140004000000001E-2</v>
      </c>
      <c r="G55" s="24">
        <v>8.1622599999999993E-3</v>
      </c>
      <c r="H55" s="24">
        <v>-2.9460192000000003E-3</v>
      </c>
      <c r="I55" s="24">
        <v>9.9939109999999994E-3</v>
      </c>
      <c r="J55" s="24">
        <v>-3.4782529999999999E-2</v>
      </c>
      <c r="K55" s="24">
        <v>-1.545912E-2</v>
      </c>
      <c r="L55" s="24">
        <v>-6.7180690000000001E-2</v>
      </c>
      <c r="M55" s="24">
        <v>-6.2809587E-2</v>
      </c>
      <c r="N55" s="24">
        <v>9.439111E-2</v>
      </c>
      <c r="O55" s="24">
        <v>2.4631023000000001E-3</v>
      </c>
      <c r="P55" s="24">
        <v>3.8337587999999999E-2</v>
      </c>
      <c r="Q55" s="24">
        <v>-5.2909430000000007E-2</v>
      </c>
      <c r="R55" s="24">
        <v>-6.031275E-3</v>
      </c>
      <c r="S55" s="24">
        <v>-3.4166932000000004E-2</v>
      </c>
      <c r="T55" s="24">
        <v>3.4531355E-2</v>
      </c>
      <c r="U55" s="24">
        <v>7.3765159999999996E-2</v>
      </c>
      <c r="V55" s="24">
        <v>-1.2477040000000001E-3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43558</v>
      </c>
      <c r="B56" s="24">
        <v>5.5018900000000003E-2</v>
      </c>
      <c r="C56" s="24">
        <v>-2.0080328000000001E-2</v>
      </c>
      <c r="D56" s="24">
        <v>1.0436773E-2</v>
      </c>
      <c r="E56" s="24">
        <v>4.7040940000000003E-2</v>
      </c>
      <c r="F56" s="24">
        <v>2.270782E-2</v>
      </c>
      <c r="G56" s="24">
        <v>3.3690332999999996E-2</v>
      </c>
      <c r="H56" s="24">
        <v>-1.904136E-2</v>
      </c>
      <c r="I56" s="24">
        <v>5.1274420000000001E-2</v>
      </c>
      <c r="J56" s="24">
        <v>2.1713971999999998E-2</v>
      </c>
      <c r="K56" s="24">
        <v>1.744628E-3</v>
      </c>
      <c r="L56" s="24">
        <v>-2.7626871999999997E-2</v>
      </c>
      <c r="M56" s="24">
        <v>3.9078712000000002E-2</v>
      </c>
      <c r="N56" s="24">
        <v>4.125011E-2</v>
      </c>
      <c r="O56" s="24">
        <v>0.10319399999999999</v>
      </c>
      <c r="P56" s="24">
        <v>3.8065672000000002E-2</v>
      </c>
      <c r="Q56" s="24">
        <v>6.2979459999999996E-3</v>
      </c>
      <c r="R56" s="24">
        <v>4.6423673999999998E-3</v>
      </c>
      <c r="S56" s="24">
        <v>-0.10867976999999999</v>
      </c>
      <c r="T56" s="24">
        <v>6.8119764000000001E-3</v>
      </c>
      <c r="U56" s="24">
        <v>1.3142108999999999E-2</v>
      </c>
      <c r="V56" s="24">
        <v>5.5277944000000002E-2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43588</v>
      </c>
      <c r="B57" s="24">
        <v>-2.4031340000000002E-2</v>
      </c>
      <c r="C57" s="24">
        <v>-3.5291432999999997E-2</v>
      </c>
      <c r="D57" s="24">
        <v>-2.4100959999999998E-2</v>
      </c>
      <c r="E57" s="24">
        <v>2.3478270000000002E-2</v>
      </c>
      <c r="F57" s="24">
        <v>-3.0163407000000003E-2</v>
      </c>
      <c r="G57" s="24">
        <v>-4.3961644000000001E-2</v>
      </c>
      <c r="H57" s="24">
        <v>-7.6974629999999999E-3</v>
      </c>
      <c r="I57" s="24">
        <v>3.9075851000000002E-2</v>
      </c>
      <c r="J57" s="24">
        <v>4.0018079999999998E-2</v>
      </c>
      <c r="K57" s="24">
        <v>-2.7232467999999999E-2</v>
      </c>
      <c r="L57" s="24">
        <v>2.4282932000000001E-4</v>
      </c>
      <c r="M57" s="24">
        <v>4.2514562999999998E-2</v>
      </c>
      <c r="N57" s="24">
        <v>2.0408154000000001E-2</v>
      </c>
      <c r="O57" s="24">
        <v>-9.4653963999999993E-3</v>
      </c>
      <c r="P57" s="24">
        <v>1.6367674000000002E-2</v>
      </c>
      <c r="Q57" s="24">
        <v>3.8911580000000001E-2</v>
      </c>
      <c r="R57" s="24">
        <v>1.8186092000000001E-2</v>
      </c>
      <c r="S57" s="24">
        <v>-6.6284839999999998E-2</v>
      </c>
      <c r="T57" s="24">
        <v>3.8565636E-2</v>
      </c>
      <c r="U57" s="24">
        <v>-2.5943339999999999E-2</v>
      </c>
      <c r="V57" s="24">
        <v>5.5045843000000004E-2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43619</v>
      </c>
      <c r="B58" s="24">
        <v>-9.6817440000000005E-2</v>
      </c>
      <c r="C58" s="24">
        <v>-6.3960314000000004E-2</v>
      </c>
      <c r="D58" s="24">
        <v>-5.0960780000000004E-3</v>
      </c>
      <c r="E58" s="24">
        <v>1.3310552E-2</v>
      </c>
      <c r="F58" s="24">
        <v>-3.8444877000000002E-2</v>
      </c>
      <c r="G58" s="24">
        <v>-6.5274896999999998E-2</v>
      </c>
      <c r="H58" s="24">
        <v>6.7460540000000002E-4</v>
      </c>
      <c r="I58" s="24">
        <v>-8.8114150000000002E-2</v>
      </c>
      <c r="J58" s="24">
        <v>-7.2391330000000004E-2</v>
      </c>
      <c r="K58" s="24">
        <v>-7.8450499999999992E-2</v>
      </c>
      <c r="L58" s="24">
        <v>1.8693924000000001E-2</v>
      </c>
      <c r="M58" s="24">
        <v>-6.3088236000000006E-2</v>
      </c>
      <c r="N58" s="24">
        <v>9.2941280000000001E-2</v>
      </c>
      <c r="O58" s="24">
        <v>2.2484540000000001E-2</v>
      </c>
      <c r="P58" s="24">
        <v>-0.13781357</v>
      </c>
      <c r="Q58" s="24">
        <v>-3.8239896000000002E-2</v>
      </c>
      <c r="R58" s="24">
        <v>-3.5037696E-2</v>
      </c>
      <c r="S58" s="24">
        <v>-1.0517061000000001E-2</v>
      </c>
      <c r="T58" s="24">
        <v>-8.0130339999999994E-2</v>
      </c>
      <c r="U58" s="24">
        <v>-2.7239740000000002E-2</v>
      </c>
      <c r="V58" s="24">
        <v>-9.565216E-2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43649</v>
      </c>
      <c r="B59" s="24">
        <v>8.2077139999999993E-2</v>
      </c>
      <c r="C59" s="24">
        <v>3.9204717E-2</v>
      </c>
      <c r="D59" s="24">
        <v>4.6762824000000001E-2</v>
      </c>
      <c r="E59" s="24">
        <v>1.8178343999999999E-2</v>
      </c>
      <c r="F59" s="24">
        <v>7.0619225999999993E-2</v>
      </c>
      <c r="G59" s="24">
        <v>7.2150350000000002E-2</v>
      </c>
      <c r="H59" s="24">
        <v>3.2031535999999999E-2</v>
      </c>
      <c r="I59" s="24">
        <v>6.1107755E-2</v>
      </c>
      <c r="J59" s="24">
        <v>5.1708219999999999E-2</v>
      </c>
      <c r="K59" s="24">
        <v>2.7552127999999999E-2</v>
      </c>
      <c r="L59" s="24">
        <v>5.9075116999999996E-2</v>
      </c>
      <c r="M59" s="24">
        <v>4.0491579999999999E-2</v>
      </c>
      <c r="N59" s="24">
        <v>5.7431099999999999E-2</v>
      </c>
      <c r="O59" s="24">
        <v>-7.5053570000000007E-3</v>
      </c>
      <c r="P59" s="24">
        <v>9.1489790000000001E-2</v>
      </c>
      <c r="Q59" s="24">
        <v>2.9717087999999999E-2</v>
      </c>
      <c r="R59" s="24">
        <v>7.3008657000000005E-2</v>
      </c>
      <c r="S59" s="24">
        <v>0.14938604</v>
      </c>
      <c r="T59" s="24">
        <v>-1.20806694E-3</v>
      </c>
      <c r="U59" s="24">
        <v>1.1823297E-2</v>
      </c>
      <c r="V59" s="24">
        <v>3.703642E-2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43679</v>
      </c>
      <c r="B60" s="24">
        <v>-6.1273629999999996E-2</v>
      </c>
      <c r="C60" s="24">
        <v>-7.8387680000000001E-2</v>
      </c>
      <c r="D60" s="24">
        <v>-3.0998826E-2</v>
      </c>
      <c r="E60" s="24">
        <v>-3.2614707999999999E-2</v>
      </c>
      <c r="F60" s="24">
        <v>-8.0706180000000002E-2</v>
      </c>
      <c r="G60" s="24">
        <v>-6.3281592999999997E-2</v>
      </c>
      <c r="H60" s="24">
        <v>-5.8178186E-2</v>
      </c>
      <c r="I60" s="24">
        <v>-3.2340407000000002E-2</v>
      </c>
      <c r="J60" s="24">
        <v>-8.5266059999999991E-2</v>
      </c>
      <c r="K60" s="24">
        <v>-7.6143026000000003E-2</v>
      </c>
      <c r="L60" s="24">
        <v>9.1147420000000008E-4</v>
      </c>
      <c r="M60" s="24">
        <v>-8.1928199999999993E-2</v>
      </c>
      <c r="N60" s="24">
        <v>-2.3517369999999999E-2</v>
      </c>
      <c r="O60" s="24">
        <v>-9.3907240000000003E-2</v>
      </c>
      <c r="P60" s="24">
        <v>-7.2694120000000001E-2</v>
      </c>
      <c r="Q60" s="24">
        <v>-4.9320579999999996E-2</v>
      </c>
      <c r="R60" s="24">
        <v>-3.0946075999999999E-2</v>
      </c>
      <c r="S60" s="24">
        <v>1.6607284999999999E-2</v>
      </c>
      <c r="T60" s="24">
        <v>3.3431292000000001E-2</v>
      </c>
      <c r="U60" s="24">
        <v>-1.1685133E-2</v>
      </c>
      <c r="V60" s="24">
        <v>-3.5304784999999998E-2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43711</v>
      </c>
      <c r="B61" s="24">
        <v>2.2002220000000003E-2</v>
      </c>
      <c r="C61" s="24">
        <v>-5.7955446000000001E-2</v>
      </c>
      <c r="D61" s="24">
        <v>-1.5402793999999999E-2</v>
      </c>
      <c r="E61" s="24">
        <v>-3.1999946000000001E-2</v>
      </c>
      <c r="F61" s="24">
        <v>-5.8984940000000007E-2</v>
      </c>
      <c r="G61" s="24">
        <v>-3.0398548000000001E-2</v>
      </c>
      <c r="H61" s="24">
        <v>-2.3296833000000003E-2</v>
      </c>
      <c r="I61" s="24">
        <v>1.9935489000000001E-2</v>
      </c>
      <c r="J61" s="24">
        <v>1.8145680000000001E-2</v>
      </c>
      <c r="K61" s="24">
        <v>-1.2651144999999999E-2</v>
      </c>
      <c r="L61" s="24">
        <v>-9.084695999999999E-2</v>
      </c>
      <c r="M61" s="24">
        <v>-3.7532448999999996E-2</v>
      </c>
      <c r="N61" s="24">
        <v>-5.7591677000000001E-2</v>
      </c>
      <c r="O61" s="24">
        <v>-3.2387315999999999E-2</v>
      </c>
      <c r="P61" s="24">
        <v>4.1071176999999993E-3</v>
      </c>
      <c r="Q61" s="24">
        <v>-3.4523606E-3</v>
      </c>
      <c r="R61" s="24">
        <v>-2.5203109000000001E-2</v>
      </c>
      <c r="S61" s="24">
        <v>-3.0338346999999998E-2</v>
      </c>
      <c r="T61" s="24">
        <v>-8.1763270000000006E-3</v>
      </c>
      <c r="U61" s="24">
        <v>-2.6135683E-2</v>
      </c>
      <c r="V61" s="24">
        <v>-5.7241144000000001E-2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43741</v>
      </c>
      <c r="B62" s="24">
        <v>-8.2526803000000006E-3</v>
      </c>
      <c r="C62" s="24">
        <v>6.9495796999999998E-2</v>
      </c>
      <c r="D62" s="24">
        <v>-3.9711177E-2</v>
      </c>
      <c r="E62" s="24">
        <v>-3.3353029999999999E-2</v>
      </c>
      <c r="F62" s="24">
        <v>-1.3119578E-2</v>
      </c>
      <c r="G62" s="24">
        <v>5.6196449999999995E-3</v>
      </c>
      <c r="H62" s="24">
        <v>0</v>
      </c>
      <c r="I62" s="24">
        <v>4.8289776E-2</v>
      </c>
      <c r="J62" s="24">
        <v>3.3691406E-2</v>
      </c>
      <c r="K62" s="24">
        <v>5.0310969999999997E-2</v>
      </c>
      <c r="L62" s="24">
        <v>3.1805633999999999E-2</v>
      </c>
      <c r="M62" s="24">
        <v>-1.2860358000000001E-2</v>
      </c>
      <c r="N62" s="24">
        <v>-1.3333321E-2</v>
      </c>
      <c r="O62" s="24">
        <v>5.1641703000000004E-2</v>
      </c>
      <c r="P62" s="24">
        <v>9.2477800000000006E-3</v>
      </c>
      <c r="Q62" s="24">
        <v>1.737988E-2</v>
      </c>
      <c r="R62" s="24">
        <v>-1.9217550999999999E-2</v>
      </c>
      <c r="S62" s="24">
        <v>4.8134684999999997E-2</v>
      </c>
      <c r="T62" s="24">
        <v>-4.1577044000000001E-2</v>
      </c>
      <c r="U62" s="24">
        <v>2.8753996E-2</v>
      </c>
      <c r="V62" s="24">
        <v>-7.9628230000000008E-3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43770</v>
      </c>
      <c r="B63" s="24">
        <v>5.3183794000000006E-2</v>
      </c>
      <c r="C63" s="24">
        <v>-6.2316894999999997E-2</v>
      </c>
      <c r="D63" s="24">
        <v>5.4302335E-2</v>
      </c>
      <c r="E63" s="24">
        <v>9.3435169999999998E-2</v>
      </c>
      <c r="F63" s="24">
        <v>9.7488989999999998E-2</v>
      </c>
      <c r="G63" s="24">
        <v>6.0882329999999998E-2</v>
      </c>
      <c r="H63" s="24">
        <v>2.6743769999999997E-2</v>
      </c>
      <c r="I63" s="24">
        <v>7.7049613000000003E-2</v>
      </c>
      <c r="J63" s="24">
        <v>6.6131353000000004E-2</v>
      </c>
      <c r="K63" s="24">
        <v>7.804084E-2</v>
      </c>
      <c r="L63" s="24">
        <v>9.4417460000000009E-2</v>
      </c>
      <c r="M63" s="24">
        <v>5.0850986999999993E-2</v>
      </c>
      <c r="N63" s="24">
        <v>0.12387382499999999</v>
      </c>
      <c r="O63" s="24">
        <v>6.2746285999999998E-2</v>
      </c>
      <c r="P63" s="24">
        <v>4.6167373999999997E-2</v>
      </c>
      <c r="Q63" s="24">
        <v>1.4752269E-2</v>
      </c>
      <c r="R63" s="24">
        <v>-1.1280834999999999E-2</v>
      </c>
      <c r="S63" s="24">
        <v>-4.7837734E-2</v>
      </c>
      <c r="T63" s="24">
        <v>4.9364209999999999E-2</v>
      </c>
      <c r="U63" s="24">
        <v>3.2298206999999995E-2</v>
      </c>
      <c r="V63" s="24">
        <v>-2.3076951999999998E-2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43802</v>
      </c>
      <c r="B64" s="24">
        <v>-3.4352480999999997E-2</v>
      </c>
      <c r="C64" s="24">
        <v>-0.13916497999999999</v>
      </c>
      <c r="D64" s="24">
        <v>-3.2091915999999998E-2</v>
      </c>
      <c r="E64" s="24">
        <v>-4.2167068000000002E-2</v>
      </c>
      <c r="F64" s="24">
        <v>-6.9089292999999996E-2</v>
      </c>
      <c r="G64" s="24">
        <v>-5.3229810000000002E-2</v>
      </c>
      <c r="H64" s="24">
        <v>-3.9774716000000002E-2</v>
      </c>
      <c r="I64" s="24">
        <v>4.3280125000000006E-3</v>
      </c>
      <c r="J64" s="24">
        <v>-5.1395654999999998E-2</v>
      </c>
      <c r="K64" s="24">
        <v>-4.4266940000000005E-2</v>
      </c>
      <c r="L64" s="24">
        <v>-4.3690442999999995E-2</v>
      </c>
      <c r="M64" s="24">
        <v>-1.8796205999999999E-2</v>
      </c>
      <c r="N64" s="24">
        <v>-2.5050104000000004E-2</v>
      </c>
      <c r="O64" s="24">
        <v>-1.9680619E-2</v>
      </c>
      <c r="P64" s="24">
        <v>-3.2002330000000002E-3</v>
      </c>
      <c r="Q64" s="24">
        <v>-1.6806781E-2</v>
      </c>
      <c r="R64" s="24">
        <v>-1.5629351E-2</v>
      </c>
      <c r="S64" s="24">
        <v>6.5112589999999998E-2</v>
      </c>
      <c r="T64" s="24">
        <v>-3.7776171999999997E-2</v>
      </c>
      <c r="U64" s="24">
        <v>-5.2346649999999995E-2</v>
      </c>
      <c r="V64" s="24">
        <v>-3.0810832999999998E-3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43833</v>
      </c>
      <c r="B65" s="24">
        <v>9.9794389999999997E-2</v>
      </c>
      <c r="C65" s="24">
        <v>0.11989474</v>
      </c>
      <c r="D65" s="24">
        <v>4.8973919999999997E-2</v>
      </c>
      <c r="E65" s="24">
        <v>-1.0179043E-2</v>
      </c>
      <c r="F65" s="24">
        <v>4.6792150000000005E-2</v>
      </c>
      <c r="G65" s="24">
        <v>9.1792470000000001E-2</v>
      </c>
      <c r="H65" s="24">
        <v>5.9431075999999999E-2</v>
      </c>
      <c r="I65" s="24">
        <v>6.6869379999999992E-2</v>
      </c>
      <c r="J65" s="24">
        <v>8.258414E-2</v>
      </c>
      <c r="K65" s="24">
        <v>8.3591099999999988E-2</v>
      </c>
      <c r="L65" s="24">
        <v>0.12936818999999999</v>
      </c>
      <c r="M65" s="24">
        <v>7.9141974000000004E-2</v>
      </c>
      <c r="N65" s="24">
        <v>5.0969123999999998E-2</v>
      </c>
      <c r="O65" s="24">
        <v>1.8698215000000001E-2</v>
      </c>
      <c r="P65" s="24">
        <v>0.10827839</v>
      </c>
      <c r="Q65" s="24">
        <v>2.5396109E-2</v>
      </c>
      <c r="R65" s="24">
        <v>1.7440318999999999E-2</v>
      </c>
      <c r="S65" s="24">
        <v>1.9963979999999999E-2</v>
      </c>
      <c r="T65" s="24">
        <v>-9.6296669999999997E-3</v>
      </c>
      <c r="U65" s="24">
        <v>2.9408336E-2</v>
      </c>
      <c r="V65" s="24">
        <v>6.1604260000000001E-2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43864</v>
      </c>
      <c r="B66" s="24">
        <v>-0.11712891</v>
      </c>
      <c r="C66" s="24">
        <v>-8.2078509999999993E-2</v>
      </c>
      <c r="D66" s="24">
        <v>-5.5903077000000002E-2</v>
      </c>
      <c r="E66" s="24">
        <v>-8.3431539999999998E-2</v>
      </c>
      <c r="F66" s="24">
        <v>-5.7964143999999995E-2</v>
      </c>
      <c r="G66" s="24">
        <v>-7.2279334000000001E-2</v>
      </c>
      <c r="H66" s="24">
        <v>-6.2631186999999991E-2</v>
      </c>
      <c r="I66" s="24">
        <v>-6.234783E-2</v>
      </c>
      <c r="J66" s="24">
        <v>1.8074989E-2</v>
      </c>
      <c r="K66" s="24">
        <v>-3.8253129000000004E-2</v>
      </c>
      <c r="L66" s="24">
        <v>-7.4182153000000001E-2</v>
      </c>
      <c r="M66" s="24">
        <v>-6.6251334999999995E-2</v>
      </c>
      <c r="N66" s="24">
        <v>-5.9760989999999993E-2</v>
      </c>
      <c r="O66" s="24">
        <v>-2.6872455999999999E-2</v>
      </c>
      <c r="P66" s="24">
        <v>-6.1855609999999998E-2</v>
      </c>
      <c r="Q66" s="24">
        <v>-1.9388080000000002E-2</v>
      </c>
      <c r="R66" s="24">
        <v>-6.2013626000000002E-2</v>
      </c>
      <c r="S66" s="24">
        <v>3.4792423000000003E-2</v>
      </c>
      <c r="T66" s="24">
        <v>-2.1690369000000001E-2</v>
      </c>
      <c r="U66" s="24">
        <v>-7.0229949999999999E-2</v>
      </c>
      <c r="V66" s="24">
        <v>-3.0451894E-2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43893</v>
      </c>
      <c r="B67" s="24">
        <v>0.14412415000000001</v>
      </c>
      <c r="C67" s="24">
        <v>-9.2634319999999992E-2</v>
      </c>
      <c r="D67" s="24">
        <v>-8.1159409999999987E-2</v>
      </c>
      <c r="E67" s="24">
        <v>-4.2457339999999996E-2</v>
      </c>
      <c r="F67" s="24">
        <v>-8.6543259999999997E-2</v>
      </c>
      <c r="G67" s="24">
        <v>-7.5284480000000001E-2</v>
      </c>
      <c r="H67" s="24">
        <v>-4.4792832999999997E-2</v>
      </c>
      <c r="I67" s="24">
        <v>2.0779370999999998E-3</v>
      </c>
      <c r="J67" s="24">
        <v>-7.957220000000001E-2</v>
      </c>
      <c r="K67" s="24">
        <v>-5.2065609999999998E-2</v>
      </c>
      <c r="L67" s="24">
        <v>-0.13369339999999999</v>
      </c>
      <c r="M67" s="24">
        <v>-8.6298890000000003E-2</v>
      </c>
      <c r="N67" s="24">
        <v>-0.19491523999999999</v>
      </c>
      <c r="O67" s="24">
        <v>-6.1104655000000001E-2</v>
      </c>
      <c r="P67" s="24">
        <v>2.6898502999999997E-2</v>
      </c>
      <c r="Q67" s="24">
        <v>-9.6720039999999993E-2</v>
      </c>
      <c r="R67" s="24">
        <v>-8.0905859999999996E-2</v>
      </c>
      <c r="S67" s="24">
        <v>-8.9660170000000011E-2</v>
      </c>
      <c r="T67" s="24">
        <v>-7.8746140000000006E-2</v>
      </c>
      <c r="U67" s="24">
        <v>-8.2219304999999993E-2</v>
      </c>
      <c r="V67" s="24">
        <v>-7.5312432999999998E-2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43924</v>
      </c>
      <c r="B68" s="24">
        <v>-0.10658914</v>
      </c>
      <c r="C68" s="24">
        <v>-0.21180427999999998</v>
      </c>
      <c r="D68" s="24">
        <v>-0.37043716000000004</v>
      </c>
      <c r="E68" s="24">
        <v>-0.24420559</v>
      </c>
      <c r="F68" s="24">
        <v>-0.27656078000000001</v>
      </c>
      <c r="G68" s="24">
        <v>-0.30987692</v>
      </c>
      <c r="H68" s="24">
        <v>-0.15201245999999999</v>
      </c>
      <c r="I68" s="24">
        <v>-0.1565578</v>
      </c>
      <c r="J68" s="24">
        <v>-0.40506619999999999</v>
      </c>
      <c r="K68" s="24">
        <v>-0.18692595000000001</v>
      </c>
      <c r="L68" s="24">
        <v>-0.43387897000000003</v>
      </c>
      <c r="M68" s="24">
        <v>-0.35589100000000001</v>
      </c>
      <c r="N68" s="24">
        <v>-0.30394739999999998</v>
      </c>
      <c r="O68" s="24">
        <v>-0.31132662</v>
      </c>
      <c r="P68" s="24">
        <v>-0.10237980000000001</v>
      </c>
      <c r="Q68" s="24">
        <v>-5.4385184999999996E-2</v>
      </c>
      <c r="R68" s="24">
        <v>-0.17176480000000002</v>
      </c>
      <c r="S68" s="24">
        <v>-0.25933283000000001</v>
      </c>
      <c r="T68" s="24">
        <v>-0.24232365</v>
      </c>
      <c r="U68" s="24">
        <v>-0.21813547</v>
      </c>
      <c r="V68" s="24">
        <v>-7.7793955999999997E-2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43952</v>
      </c>
      <c r="B69" s="24">
        <v>-2.6283859999999999E-3</v>
      </c>
      <c r="C69" s="24">
        <v>0.10838771</v>
      </c>
      <c r="D69" s="24">
        <v>0.11309946</v>
      </c>
      <c r="E69" s="24">
        <v>3.8222194000000001E-2</v>
      </c>
      <c r="F69" s="24">
        <v>9.6896289999999996E-2</v>
      </c>
      <c r="G69" s="24">
        <v>0.13717424</v>
      </c>
      <c r="H69" s="24">
        <v>6.0829519999999998E-2</v>
      </c>
      <c r="I69" s="24">
        <v>0.10663795000000001</v>
      </c>
      <c r="J69" s="24">
        <v>9.765625E-2</v>
      </c>
      <c r="K69" s="24">
        <v>0.10387587999999999</v>
      </c>
      <c r="L69" s="24">
        <v>8.2147710000000013E-2</v>
      </c>
      <c r="M69" s="24">
        <v>0.14928198000000001</v>
      </c>
      <c r="N69" s="24">
        <v>0.14366854000000001</v>
      </c>
      <c r="O69" s="24">
        <v>0.19127666000000002</v>
      </c>
      <c r="P69" s="24">
        <v>2.6512384E-2</v>
      </c>
      <c r="Q69" s="24">
        <v>4.5067069999999994E-2</v>
      </c>
      <c r="R69" s="24">
        <v>0.142970085</v>
      </c>
      <c r="S69" s="24">
        <v>3.5924911000000004E-2</v>
      </c>
      <c r="T69" s="24">
        <v>0.12924433000000002</v>
      </c>
      <c r="U69" s="24">
        <v>0.11038661</v>
      </c>
      <c r="V69" s="24">
        <v>7.9214569999999998E-4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43985</v>
      </c>
      <c r="B70" s="24">
        <v>9.1806769999999996E-2</v>
      </c>
      <c r="C70" s="24">
        <v>6.4313173000000001E-2</v>
      </c>
      <c r="D70" s="24">
        <v>0.26559484</v>
      </c>
      <c r="E70" s="24">
        <v>0.20205475000000001</v>
      </c>
      <c r="F70" s="24">
        <v>0.19703245</v>
      </c>
      <c r="G70" s="24">
        <v>0.16328095999999998</v>
      </c>
      <c r="H70" s="24">
        <v>0.17636835000000001</v>
      </c>
      <c r="I70" s="24">
        <v>8.6920380000000005E-2</v>
      </c>
      <c r="J70" s="24">
        <v>0.22562265000000001</v>
      </c>
      <c r="K70" s="24">
        <v>0.17636441999999999</v>
      </c>
      <c r="L70" s="24">
        <v>0.28880404999999998</v>
      </c>
      <c r="M70" s="24">
        <v>0.23183167000000002</v>
      </c>
      <c r="N70" s="24">
        <v>0.13939392</v>
      </c>
      <c r="O70" s="24">
        <v>0.10564459</v>
      </c>
      <c r="P70" s="24">
        <v>0.11509800000000001</v>
      </c>
      <c r="Q70" s="24">
        <v>5.3807615999999996E-2</v>
      </c>
      <c r="R70" s="24">
        <v>5.5713533999999995E-2</v>
      </c>
      <c r="S70" s="24">
        <v>0.18426502</v>
      </c>
      <c r="T70" s="24">
        <v>1.794374E-2</v>
      </c>
      <c r="U70" s="24">
        <v>0.19127511999999999</v>
      </c>
      <c r="V70" s="24">
        <v>9.2204209999999995E-2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44014</v>
      </c>
      <c r="B71" s="24">
        <v>0.10239899</v>
      </c>
      <c r="C71" s="24">
        <v>6.0710670000000001E-2</v>
      </c>
      <c r="D71" s="24">
        <v>-5.0614714999999998E-2</v>
      </c>
      <c r="E71" s="24">
        <v>1.350677E-2</v>
      </c>
      <c r="F71" s="24">
        <v>-1.0379910000000001E-2</v>
      </c>
      <c r="G71" s="24">
        <v>-1.3508737E-2</v>
      </c>
      <c r="H71" s="24">
        <v>-1.5306473000000001E-2</v>
      </c>
      <c r="I71" s="24">
        <v>5.6719540000000006E-2</v>
      </c>
      <c r="J71" s="24">
        <v>-4.692495E-2</v>
      </c>
      <c r="K71" s="24">
        <v>-4.0934682000000003E-3</v>
      </c>
      <c r="L71" s="24">
        <v>-1.8869996E-2</v>
      </c>
      <c r="M71" s="24">
        <v>-2.5991199999999999E-3</v>
      </c>
      <c r="N71" s="24">
        <v>-2.9283047E-2</v>
      </c>
      <c r="O71" s="24">
        <v>5.0432324000000001E-2</v>
      </c>
      <c r="P71" s="24">
        <v>6.4734696999999994E-2</v>
      </c>
      <c r="Q71" s="24">
        <v>1.5406847E-2</v>
      </c>
      <c r="R71" s="24">
        <v>-1.3899207E-3</v>
      </c>
      <c r="S71" s="24">
        <v>3.2255053999999998E-2</v>
      </c>
      <c r="T71" s="24">
        <v>1.5138865E-2</v>
      </c>
      <c r="U71" s="24">
        <v>-2.6760578E-2</v>
      </c>
      <c r="V71" s="24">
        <v>-1.1452556000000001E-2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44046</v>
      </c>
      <c r="B72" s="24">
        <v>0.12598192</v>
      </c>
      <c r="C72" s="24">
        <v>-4.7636627999999995E-3</v>
      </c>
      <c r="D72" s="24">
        <v>-1.5135168999999999E-2</v>
      </c>
      <c r="E72" s="24">
        <v>-0.10038881999999999</v>
      </c>
      <c r="F72" s="24">
        <v>5.1206589999999996E-2</v>
      </c>
      <c r="G72" s="24">
        <v>8.1734899999999999E-2</v>
      </c>
      <c r="H72" s="24">
        <v>3.3320545999999999E-2</v>
      </c>
      <c r="I72" s="24">
        <v>7.3984503999999993E-2</v>
      </c>
      <c r="J72" s="24">
        <v>-6.421983E-3</v>
      </c>
      <c r="K72" s="24">
        <v>4.4185639999999998E-2</v>
      </c>
      <c r="L72" s="24">
        <v>8.1805939999999994E-2</v>
      </c>
      <c r="M72" s="24">
        <v>7.3589086999999997E-3</v>
      </c>
      <c r="N72" s="24">
        <v>-7.5225233999999998E-3</v>
      </c>
      <c r="O72" s="24">
        <v>4.7415136999999996E-2</v>
      </c>
      <c r="P72" s="24">
        <v>6.8874598000000009E-2</v>
      </c>
      <c r="Q72" s="24">
        <v>2.6913643000000001E-2</v>
      </c>
      <c r="R72" s="24">
        <v>-3.7193893999999998E-2</v>
      </c>
      <c r="S72" s="24">
        <v>-7.8857540000000004E-2</v>
      </c>
      <c r="T72" s="24">
        <v>3.7623643999999998E-2</v>
      </c>
      <c r="U72" s="24">
        <v>2.5325655999999998E-2</v>
      </c>
      <c r="V72" s="24">
        <v>-4.8452616000000002E-3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44077</v>
      </c>
      <c r="B73" s="24">
        <v>1.7976880000000001E-2</v>
      </c>
      <c r="C73" s="24">
        <v>-5.5228289999999999E-2</v>
      </c>
      <c r="D73" s="24">
        <v>5.9824347E-2</v>
      </c>
      <c r="E73" s="24">
        <v>2.7505160000000002E-3</v>
      </c>
      <c r="F73" s="24">
        <v>-2.6315867999999999E-2</v>
      </c>
      <c r="G73" s="24">
        <v>2.777934E-2</v>
      </c>
      <c r="H73" s="24">
        <v>-3.6323189999999998E-2</v>
      </c>
      <c r="I73" s="24">
        <v>-5.8531759999999999E-3</v>
      </c>
      <c r="J73" s="24">
        <v>1.2311459E-2</v>
      </c>
      <c r="K73" s="24">
        <v>3.8215517999999997E-2</v>
      </c>
      <c r="L73" s="24">
        <v>-2.4160683000000002E-2</v>
      </c>
      <c r="M73" s="24">
        <v>-8.3873869999999996E-3</v>
      </c>
      <c r="N73" s="24">
        <v>2.9812932E-2</v>
      </c>
      <c r="O73" s="24">
        <v>5.6271553000000002E-2</v>
      </c>
      <c r="P73" s="24">
        <v>2.8653622E-2</v>
      </c>
      <c r="Q73" s="24">
        <v>3.7500024E-2</v>
      </c>
      <c r="R73" s="24">
        <v>-7.0237519999999994E-3</v>
      </c>
      <c r="S73" s="24">
        <v>-8.8847749999999989E-2</v>
      </c>
      <c r="T73" s="24">
        <v>3.8645147999999997E-2</v>
      </c>
      <c r="U73" s="24">
        <v>4.8694369999999994E-2</v>
      </c>
      <c r="V73" s="24">
        <v>7.0786476000000001E-2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44106</v>
      </c>
      <c r="B74" s="24">
        <v>-3.2155990000000002E-2</v>
      </c>
      <c r="C74" s="24">
        <v>-6.2743606999999993E-2</v>
      </c>
      <c r="D74" s="24">
        <v>-9.8394574999999998E-2</v>
      </c>
      <c r="E74" s="24">
        <v>5.7209969999999999E-2</v>
      </c>
      <c r="F74" s="24">
        <v>-5.8654310000000001E-2</v>
      </c>
      <c r="G74" s="24">
        <v>-5.8225870000000006E-2</v>
      </c>
      <c r="H74" s="24">
        <v>8.076906E-3</v>
      </c>
      <c r="I74" s="24">
        <v>1.8342376000000001E-2</v>
      </c>
      <c r="J74" s="24">
        <v>1.1249542E-2</v>
      </c>
      <c r="K74" s="24">
        <v>2.9857874E-2</v>
      </c>
      <c r="L74" s="24">
        <v>-0.12668812000000002</v>
      </c>
      <c r="M74" s="24">
        <v>2.3465157E-2</v>
      </c>
      <c r="N74" s="24">
        <v>-2.6987195000000002E-2</v>
      </c>
      <c r="O74" s="24">
        <v>1.4285803E-2</v>
      </c>
      <c r="P74" s="24">
        <v>-1.3861119999999999E-2</v>
      </c>
      <c r="Q74" s="24">
        <v>2.1227717E-2</v>
      </c>
      <c r="R74" s="24">
        <v>-5.6717040000000003E-2</v>
      </c>
      <c r="S74" s="24">
        <v>3.0472280000000003E-3</v>
      </c>
      <c r="T74" s="24">
        <v>-3.5369813E-2</v>
      </c>
      <c r="U74" s="24">
        <v>-6.7287680000000004E-4</v>
      </c>
      <c r="V74" s="24">
        <v>2.3434758000000003E-2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44138</v>
      </c>
      <c r="B75" s="24">
        <v>4.7657967000000002E-2</v>
      </c>
      <c r="C75" s="24">
        <v>9.1476439999999999E-3</v>
      </c>
      <c r="D75" s="24">
        <v>9.5347519999999991E-2</v>
      </c>
      <c r="E75" s="24">
        <v>6.7457320000000001E-2</v>
      </c>
      <c r="F75" s="24">
        <v>-6.1698318000000002E-2</v>
      </c>
      <c r="G75" s="24">
        <v>2.6855469E-2</v>
      </c>
      <c r="H75" s="24">
        <v>-2.6325761999999999E-2</v>
      </c>
      <c r="I75" s="24">
        <v>2.4905442999999999E-2</v>
      </c>
      <c r="J75" s="24">
        <v>4.0288687000000004E-2</v>
      </c>
      <c r="K75" s="24">
        <v>3.466785E-2</v>
      </c>
      <c r="L75" s="24">
        <v>1.3254762E-2</v>
      </c>
      <c r="M75" s="24">
        <v>3.1991482000000002E-2</v>
      </c>
      <c r="N75" s="24">
        <v>-7.0095777999999997E-2</v>
      </c>
      <c r="O75" s="24">
        <v>-4.1080713000000001E-3</v>
      </c>
      <c r="P75" s="24">
        <v>5.4196596E-2</v>
      </c>
      <c r="Q75" s="24">
        <v>-3.7359475999999996E-2</v>
      </c>
      <c r="R75" s="24">
        <v>-1.3098657E-2</v>
      </c>
      <c r="S75" s="24">
        <v>-7.24051E-2</v>
      </c>
      <c r="T75" s="24">
        <v>4.7619342999999995E-3</v>
      </c>
      <c r="U75" s="24">
        <v>1.4814734000000001E-2</v>
      </c>
      <c r="V75" s="24">
        <v>-1.4695822999999998E-2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44168</v>
      </c>
      <c r="B76" s="24">
        <v>6.8624853999999999E-2</v>
      </c>
      <c r="C76" s="24">
        <v>0.1615163</v>
      </c>
      <c r="D76" s="24">
        <v>0.19140004999999999</v>
      </c>
      <c r="E76" s="24">
        <v>0.14409733</v>
      </c>
      <c r="F76" s="24">
        <v>0.20182286999999999</v>
      </c>
      <c r="G76" s="24">
        <v>0.13883364000000001</v>
      </c>
      <c r="H76" s="24">
        <v>0.12539185</v>
      </c>
      <c r="I76" s="24">
        <v>0.11108696</v>
      </c>
      <c r="J76" s="24">
        <v>0.24277460000000001</v>
      </c>
      <c r="K76" s="24">
        <v>0.19733142999999997</v>
      </c>
      <c r="L76" s="24">
        <v>0.28888083000000003</v>
      </c>
      <c r="M76" s="24">
        <v>0.12503231000000001</v>
      </c>
      <c r="N76" s="24">
        <v>0.35954439999999999</v>
      </c>
      <c r="O76" s="24">
        <v>0.10989976</v>
      </c>
      <c r="P76" s="24">
        <v>3.4615396999999999E-2</v>
      </c>
      <c r="Q76" s="24">
        <v>7.9661490000000001E-2</v>
      </c>
      <c r="R76" s="24">
        <v>0.17766703</v>
      </c>
      <c r="S76" s="24">
        <v>0.26692139999999998</v>
      </c>
      <c r="T76" s="24">
        <v>0.11848343</v>
      </c>
      <c r="U76" s="24">
        <v>9.0245610000000004E-2</v>
      </c>
      <c r="V76" s="24">
        <v>8.5674650000000005E-2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44196</v>
      </c>
      <c r="B77" s="24">
        <v>4.4608593000000002E-2</v>
      </c>
      <c r="C77" s="24">
        <v>7.7222466000000003E-2</v>
      </c>
      <c r="D77" s="24">
        <v>3.8472772000000002E-2</v>
      </c>
      <c r="E77" s="24">
        <v>-5.4190159999999996E-3</v>
      </c>
      <c r="F77" s="24">
        <v>3.5696745000000002E-2</v>
      </c>
      <c r="G77" s="24">
        <v>1.4545918E-2</v>
      </c>
      <c r="H77" s="24">
        <v>2.7855635000000002E-3</v>
      </c>
      <c r="I77" s="24">
        <v>5.6178093000000005E-2</v>
      </c>
      <c r="J77" s="24">
        <v>1.1392831999999999E-2</v>
      </c>
      <c r="K77" s="24">
        <v>7.375777E-2</v>
      </c>
      <c r="L77" s="24">
        <v>5.3077816999999999E-2</v>
      </c>
      <c r="M77" s="24">
        <v>4.8601029999999996E-2</v>
      </c>
      <c r="N77" s="24">
        <v>3.6623359000000001E-2</v>
      </c>
      <c r="O77" s="24">
        <v>6.8570850000000003E-2</v>
      </c>
      <c r="P77" s="24">
        <v>1.1059284000000001E-2</v>
      </c>
      <c r="Q77" s="24">
        <v>-2.7026534000000003E-3</v>
      </c>
      <c r="R77" s="24">
        <v>7.6687335999999998E-3</v>
      </c>
      <c r="S77" s="24">
        <v>0.14548779000000001</v>
      </c>
      <c r="T77" s="24">
        <v>6.2358379999999998E-4</v>
      </c>
      <c r="U77" s="24">
        <v>6.8943619999999997E-2</v>
      </c>
      <c r="V77" s="24">
        <v>-3.0362605999999996E-3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44230</v>
      </c>
      <c r="B78" s="24">
        <v>7.2586300000000006E-2</v>
      </c>
      <c r="C78" s="24">
        <v>1.2247681999999999E-2</v>
      </c>
      <c r="D78" s="24">
        <v>8.1127879999999992E-3</v>
      </c>
      <c r="E78" s="24">
        <v>-4.7400656000000006E-2</v>
      </c>
      <c r="F78" s="24">
        <v>-4.7318934999999998E-3</v>
      </c>
      <c r="G78" s="24">
        <v>1.4417529E-2</v>
      </c>
      <c r="H78" s="24">
        <v>-4.1319369999999994E-2</v>
      </c>
      <c r="I78" s="24">
        <v>8.571970000000001E-2</v>
      </c>
      <c r="J78" s="24">
        <v>-3.5822331999999998E-2</v>
      </c>
      <c r="K78" s="24">
        <v>8.0999370000000001E-2</v>
      </c>
      <c r="L78" s="24">
        <v>-2.8055072E-2</v>
      </c>
      <c r="M78" s="24">
        <v>3.5127760000000001E-2</v>
      </c>
      <c r="N78" s="24">
        <v>-6.2058153000000005E-2</v>
      </c>
      <c r="O78" s="24">
        <v>4.4505119999999995E-2</v>
      </c>
      <c r="P78" s="24">
        <v>0.13375329999999999</v>
      </c>
      <c r="Q78" s="24">
        <v>5.9620139999999999E-3</v>
      </c>
      <c r="R78" s="24">
        <v>2.2354841E-2</v>
      </c>
      <c r="S78" s="24">
        <v>8.3773609999999998E-2</v>
      </c>
      <c r="T78" s="24">
        <v>0.13474570999999999</v>
      </c>
      <c r="U78" s="24">
        <v>2.344191E-2</v>
      </c>
      <c r="V78" s="24">
        <v>-9.6432567E-3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44258</v>
      </c>
      <c r="B79" s="24">
        <v>-3.5041570000000001E-2</v>
      </c>
      <c r="C79" s="24">
        <v>8.7965970000000004E-2</v>
      </c>
      <c r="D79" s="24">
        <v>-9.3181132999999999E-3</v>
      </c>
      <c r="E79" s="24">
        <v>-7.3835850000000007E-3</v>
      </c>
      <c r="F79" s="24">
        <v>-1.0565519000000001E-3</v>
      </c>
      <c r="G79" s="24">
        <v>6.5989137000000003E-2</v>
      </c>
      <c r="H79" s="24">
        <v>-8.6925030000000007E-3</v>
      </c>
      <c r="I79" s="24">
        <v>1.8566727999999998E-2</v>
      </c>
      <c r="J79" s="24">
        <v>1.5440226E-2</v>
      </c>
      <c r="K79" s="24">
        <v>-4.1388930000000004E-2</v>
      </c>
      <c r="L79" s="24">
        <v>-0.10657787000000001</v>
      </c>
      <c r="M79" s="24">
        <v>5.8395743E-2</v>
      </c>
      <c r="N79" s="24">
        <v>7.2445629999999997E-2</v>
      </c>
      <c r="O79" s="24">
        <v>1.8567085000000001E-2</v>
      </c>
      <c r="P79" s="24">
        <v>-4.6840962999999999E-2</v>
      </c>
      <c r="Q79" s="24">
        <v>-4.0409509999999996E-2</v>
      </c>
      <c r="R79" s="24">
        <v>4.1606189999999994E-2</v>
      </c>
      <c r="S79" s="24">
        <v>-4.1086315999999998E-2</v>
      </c>
      <c r="T79" s="24">
        <v>-2.8379379999999999E-2</v>
      </c>
      <c r="U79" s="24">
        <v>-1.6759752999999999E-2</v>
      </c>
      <c r="V79" s="24">
        <v>8.1142540000000013E-2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44287</v>
      </c>
      <c r="B80" s="24">
        <v>-5.4471196999999999E-2</v>
      </c>
      <c r="C80" s="24">
        <v>3.0958771999999999E-2</v>
      </c>
      <c r="D80" s="24">
        <v>-6.2419770000000006E-2</v>
      </c>
      <c r="E80" s="24">
        <v>-5.4980635999999999E-2</v>
      </c>
      <c r="F80" s="24">
        <v>-1.797992E-2</v>
      </c>
      <c r="G80" s="24">
        <v>-7.6303599999999999E-2</v>
      </c>
      <c r="H80" s="24">
        <v>-4.7497750000000004E-3</v>
      </c>
      <c r="I80" s="24">
        <v>2.7427554E-2</v>
      </c>
      <c r="J80" s="24">
        <v>5.8921336999999997E-2</v>
      </c>
      <c r="K80" s="24">
        <v>1.7046094000000001E-2</v>
      </c>
      <c r="L80" s="24">
        <v>1.3358235000000001E-2</v>
      </c>
      <c r="M80" s="24">
        <v>4.7470329999999998E-2</v>
      </c>
      <c r="N80" s="24">
        <v>5.1932809999999996E-2</v>
      </c>
      <c r="O80" s="24">
        <v>-9.5816849999999995E-3</v>
      </c>
      <c r="P80" s="24">
        <v>-5.2342890000000003E-2</v>
      </c>
      <c r="Q80" s="24">
        <v>7.1308255000000001E-2</v>
      </c>
      <c r="R80" s="24">
        <v>3.4255504999999999E-2</v>
      </c>
      <c r="S80" s="24">
        <v>-0.13652867000000002</v>
      </c>
      <c r="T80" s="24">
        <v>3.7663340000000003E-2</v>
      </c>
      <c r="U80" s="24">
        <v>5.3977250000000004E-2</v>
      </c>
      <c r="V80" s="24">
        <v>7.925546E-2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44319</v>
      </c>
      <c r="B81" s="24">
        <v>1.2001872E-2</v>
      </c>
      <c r="C81" s="24">
        <v>-4.2565584000000004E-2</v>
      </c>
      <c r="D81" s="24">
        <v>-1.8239856000000002E-2</v>
      </c>
      <c r="E81" s="24">
        <v>-3.4224986999999998E-4</v>
      </c>
      <c r="F81" s="24">
        <v>8.3468075000000003E-2</v>
      </c>
      <c r="G81" s="24">
        <v>-7.7367187000000004E-2</v>
      </c>
      <c r="H81" s="24">
        <v>1.762116E-2</v>
      </c>
      <c r="I81" s="24">
        <v>5.8365106999999999E-2</v>
      </c>
      <c r="J81" s="24">
        <v>3.5449861999999999E-2</v>
      </c>
      <c r="K81" s="24">
        <v>-3.4182667999999999E-3</v>
      </c>
      <c r="L81" s="24">
        <v>9.4420669999999998E-2</v>
      </c>
      <c r="M81" s="24">
        <v>-1.5702665000000001E-2</v>
      </c>
      <c r="N81" s="24">
        <v>6.3103199999999998E-2</v>
      </c>
      <c r="O81" s="24">
        <v>-2.0292580000000001E-2</v>
      </c>
      <c r="P81" s="24">
        <v>-1.3868808999999999E-2</v>
      </c>
      <c r="Q81" s="24">
        <v>3.3280969000000001E-2</v>
      </c>
      <c r="R81" s="24">
        <v>-8.2316995E-3</v>
      </c>
      <c r="S81" s="24">
        <v>-9.6720460000000001E-3</v>
      </c>
      <c r="T81" s="24">
        <v>1.5555501000000001E-2</v>
      </c>
      <c r="U81" s="24">
        <v>3.2346249999999997E-3</v>
      </c>
      <c r="V81" s="24">
        <v>4.8122406E-2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44350</v>
      </c>
      <c r="B82" s="24">
        <v>5.6926009999999999E-2</v>
      </c>
      <c r="C82" s="24">
        <v>-0.11327648</v>
      </c>
      <c r="D82" s="24">
        <v>4.784012E-2</v>
      </c>
      <c r="E82" s="24">
        <v>7.5659036999999998E-2</v>
      </c>
      <c r="F82" s="24">
        <v>0.12425446499999999</v>
      </c>
      <c r="G82" s="24">
        <v>3.9737225000000001E-2</v>
      </c>
      <c r="H82" s="24">
        <v>-7.2149633999999997E-3</v>
      </c>
      <c r="I82" s="24">
        <v>-1.0026693E-2</v>
      </c>
      <c r="J82" s="24">
        <v>4.1820170000000004E-2</v>
      </c>
      <c r="K82" s="24">
        <v>2.5890707999999998E-2</v>
      </c>
      <c r="L82" s="24">
        <v>0.14397752999999999</v>
      </c>
      <c r="M82" s="24">
        <v>8.8852879999999995E-2</v>
      </c>
      <c r="N82" s="24">
        <v>4.5391320000000004E-3</v>
      </c>
      <c r="O82" s="24">
        <v>8.3092450000000012E-2</v>
      </c>
      <c r="P82" s="24">
        <v>2.9351709999999999E-3</v>
      </c>
      <c r="Q82" s="24">
        <v>-1.5977681000000001E-2</v>
      </c>
      <c r="R82" s="24">
        <v>2.1741747999999998E-2</v>
      </c>
      <c r="S82" s="24">
        <v>-3.9490402000000001E-2</v>
      </c>
      <c r="T82" s="24">
        <v>8.0612660000000003E-2</v>
      </c>
      <c r="U82" s="24">
        <v>6.8242789999999998E-2</v>
      </c>
      <c r="V82" s="24">
        <v>3.8216472000000001E-2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44379</v>
      </c>
      <c r="B83" s="24">
        <v>-2.8484702000000001E-2</v>
      </c>
      <c r="C83" s="24">
        <v>8.6120369999999995E-3</v>
      </c>
      <c r="D83" s="24">
        <v>-7.4837503E-2</v>
      </c>
      <c r="E83" s="24">
        <v>5.518317E-3</v>
      </c>
      <c r="F83" s="24">
        <v>-2.7882636000000002E-2</v>
      </c>
      <c r="G83" s="24">
        <v>-0.12417734</v>
      </c>
      <c r="H83" s="24">
        <v>-4.4590290000000005E-2</v>
      </c>
      <c r="I83" s="24">
        <v>1.5350580000000001E-2</v>
      </c>
      <c r="J83" s="24">
        <v>1.4543295000000001E-2</v>
      </c>
      <c r="K83" s="24">
        <v>3.0198097000000003E-3</v>
      </c>
      <c r="L83" s="24">
        <v>1.1403561E-3</v>
      </c>
      <c r="M83" s="24">
        <v>-8.1007479999999993E-2</v>
      </c>
      <c r="N83" s="24">
        <v>-2.780676E-2</v>
      </c>
      <c r="O83" s="24">
        <v>-1.1986433999999999E-2</v>
      </c>
      <c r="P83" s="24">
        <v>-1.5427171999999999E-2</v>
      </c>
      <c r="Q83" s="24">
        <v>2.2572279E-3</v>
      </c>
      <c r="R83" s="24">
        <v>-2.4147690000000003E-2</v>
      </c>
      <c r="S83" s="24">
        <v>-2.4887323000000003E-2</v>
      </c>
      <c r="T83" s="24">
        <v>-2.9872655999999996E-3</v>
      </c>
      <c r="U83" s="24">
        <v>5.0804853000000004E-2</v>
      </c>
      <c r="V83" s="24">
        <v>2.7491211999999998E-2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44411</v>
      </c>
      <c r="B84" s="24">
        <v>-1.8278599E-2</v>
      </c>
      <c r="C84" s="24">
        <v>-8.0678639999999996E-2</v>
      </c>
      <c r="D84" s="24">
        <v>-3.3751130000000003E-3</v>
      </c>
      <c r="E84" s="24">
        <v>-7.9031229999999994E-2</v>
      </c>
      <c r="F84" s="24">
        <v>-1.3680458000000001E-3</v>
      </c>
      <c r="G84" s="24">
        <v>-6.7221107000000002E-2</v>
      </c>
      <c r="H84" s="24">
        <v>-2.7069450000000002E-2</v>
      </c>
      <c r="I84" s="24">
        <v>3.7406683E-3</v>
      </c>
      <c r="J84" s="24">
        <v>2.9752016000000003E-2</v>
      </c>
      <c r="K84" s="24">
        <v>-3.1720400000000003E-2</v>
      </c>
      <c r="L84" s="24">
        <v>-5.338967E-2</v>
      </c>
      <c r="M84" s="24">
        <v>6.9246289999999999E-3</v>
      </c>
      <c r="N84" s="24">
        <v>1.1440873000000001E-2</v>
      </c>
      <c r="O84" s="24">
        <v>3.1989217E-2</v>
      </c>
      <c r="P84" s="24">
        <v>-0.11418639999999999</v>
      </c>
      <c r="Q84" s="24">
        <v>-5.2577256999999998E-4</v>
      </c>
      <c r="R84" s="24">
        <v>-2.4060965E-2</v>
      </c>
      <c r="S84" s="24">
        <v>5.1353929999999999E-2</v>
      </c>
      <c r="T84" s="24">
        <v>1.4015436000000001E-3</v>
      </c>
      <c r="U84" s="24">
        <v>-4.7391056999999993E-2</v>
      </c>
      <c r="V84" s="24">
        <v>1.9337058000000001E-2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44442</v>
      </c>
      <c r="B85" s="24">
        <v>2.1210908999999998E-3</v>
      </c>
      <c r="C85" s="24">
        <v>7.6836230000000005E-2</v>
      </c>
      <c r="D85" s="24">
        <v>4.3057559999999995E-2</v>
      </c>
      <c r="E85" s="24">
        <v>5.3979277999999999E-2</v>
      </c>
      <c r="F85" s="24">
        <v>6.9863080000000008E-2</v>
      </c>
      <c r="G85" s="24">
        <v>-5.5720806000000003E-3</v>
      </c>
      <c r="H85" s="24">
        <v>6.6129090000000001E-2</v>
      </c>
      <c r="I85" s="24">
        <v>1.8633485000000002E-2</v>
      </c>
      <c r="J85" s="24">
        <v>9.6307990000000007E-3</v>
      </c>
      <c r="K85" s="24">
        <v>-2.6096701999999999E-2</v>
      </c>
      <c r="L85" s="24">
        <v>-5.9548797999999993E-2</v>
      </c>
      <c r="M85" s="24">
        <v>-4.8543214999999997E-3</v>
      </c>
      <c r="N85" s="24">
        <v>2.6864528999999998E-2</v>
      </c>
      <c r="O85" s="24">
        <v>8.4916000000000005E-2</v>
      </c>
      <c r="P85" s="24">
        <v>9.3876123000000006E-3</v>
      </c>
      <c r="Q85" s="24">
        <v>3.5244583999999995E-2</v>
      </c>
      <c r="R85" s="24">
        <v>7.1287989999999996E-2</v>
      </c>
      <c r="S85" s="24">
        <v>6.2610983999999995E-2</v>
      </c>
      <c r="T85" s="24">
        <v>4.1987420000000004E-2</v>
      </c>
      <c r="U85" s="24">
        <v>1.5075445E-2</v>
      </c>
      <c r="V85" s="24">
        <v>2.4636626000000002E-2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44470</v>
      </c>
      <c r="B86" s="24">
        <v>-8.8194009999999993E-3</v>
      </c>
      <c r="C86" s="24">
        <v>-8.0097970000000004E-2</v>
      </c>
      <c r="D86" s="24">
        <v>1.4378548E-2</v>
      </c>
      <c r="E86" s="24">
        <v>-8.2074999999999995E-3</v>
      </c>
      <c r="F86" s="24">
        <v>-3.9692699999999997E-2</v>
      </c>
      <c r="G86" s="24">
        <v>-1.3821483000000001E-2</v>
      </c>
      <c r="H86" s="24">
        <v>-4.4629334999999999E-2</v>
      </c>
      <c r="I86" s="24">
        <v>-5.6859729999999997E-2</v>
      </c>
      <c r="J86" s="24">
        <v>-3.5572350000000003E-2</v>
      </c>
      <c r="K86" s="24">
        <v>-8.2212090000000002E-2</v>
      </c>
      <c r="L86" s="24">
        <v>-7.7266272999999996E-2</v>
      </c>
      <c r="M86" s="24">
        <v>-4.1463429999999996E-2</v>
      </c>
      <c r="N86" s="24">
        <v>-5.1979303000000004E-2</v>
      </c>
      <c r="O86" s="24">
        <v>-1.1066377000000001E-2</v>
      </c>
      <c r="P86" s="24">
        <v>-7.1765660000000009E-2</v>
      </c>
      <c r="Q86" s="24">
        <v>3.0487776000000001E-2</v>
      </c>
      <c r="R86" s="24">
        <v>-2.7364193999999998E-2</v>
      </c>
      <c r="S86" s="24">
        <v>-0.10656082</v>
      </c>
      <c r="T86" s="24">
        <v>-6.3801410000000006E-3</v>
      </c>
      <c r="U86" s="24">
        <v>-5.2475332999999999E-2</v>
      </c>
      <c r="V86" s="24">
        <v>9.1367960000000008E-3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44503</v>
      </c>
      <c r="B87" s="24">
        <v>1.7914414E-2</v>
      </c>
      <c r="C87" s="24">
        <v>-1.5969574E-2</v>
      </c>
      <c r="D87" s="24">
        <v>7.3159455999999998E-2</v>
      </c>
      <c r="E87" s="24">
        <v>6.0244920000000007E-2</v>
      </c>
      <c r="F87" s="24">
        <v>3.3333301999999995E-2</v>
      </c>
      <c r="G87" s="24">
        <v>0.11969697999999999</v>
      </c>
      <c r="H87" s="24">
        <v>1.3855934E-2</v>
      </c>
      <c r="I87" s="24">
        <v>3.1032799999999999E-2</v>
      </c>
      <c r="J87" s="24">
        <v>6.1818360000000004E-3</v>
      </c>
      <c r="K87" s="24">
        <v>-1.2299656999999999E-2</v>
      </c>
      <c r="L87" s="24">
        <v>-9.1898440000000012E-2</v>
      </c>
      <c r="M87" s="24">
        <v>1.8871903000000002E-2</v>
      </c>
      <c r="N87" s="24">
        <v>3.6673903000000001E-2</v>
      </c>
      <c r="O87" s="24">
        <v>9.9694729999999995E-3</v>
      </c>
      <c r="P87" s="24">
        <v>3.1852841E-2</v>
      </c>
      <c r="Q87" s="24">
        <v>3.1064986999999999E-2</v>
      </c>
      <c r="R87" s="24">
        <v>4.2051076999999994E-3</v>
      </c>
      <c r="S87" s="24">
        <v>2.2450923999999997E-2</v>
      </c>
      <c r="T87" s="24">
        <v>4.4271708E-2</v>
      </c>
      <c r="U87" s="24">
        <v>5.4859039999999998E-2</v>
      </c>
      <c r="V87" s="24">
        <v>2.1205663999999999E-2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44533</v>
      </c>
      <c r="B88" s="24">
        <v>1.7948626999999998E-2</v>
      </c>
      <c r="C88" s="24">
        <v>-4.2117413999999999E-2</v>
      </c>
      <c r="D88" s="24">
        <v>-1.661694E-2</v>
      </c>
      <c r="E88" s="24">
        <v>-1.6234755999999999E-2</v>
      </c>
      <c r="F88" s="24">
        <v>-0.10709679</v>
      </c>
      <c r="G88" s="24">
        <v>-5.6833562999999997E-2</v>
      </c>
      <c r="H88" s="24">
        <v>-3.9047241000000003E-2</v>
      </c>
      <c r="I88" s="24">
        <v>3.1352878000000001E-2</v>
      </c>
      <c r="J88" s="24">
        <v>-4.3620767999999997E-2</v>
      </c>
      <c r="K88" s="24">
        <v>-1.0188638999999999E-2</v>
      </c>
      <c r="L88" s="24">
        <v>-8.9880230000000012E-3</v>
      </c>
      <c r="M88" s="24">
        <v>-4.7658680000000002E-2</v>
      </c>
      <c r="N88" s="24">
        <v>-7.0753040000000003E-2</v>
      </c>
      <c r="O88" s="24">
        <v>-3.8477004000000002E-2</v>
      </c>
      <c r="P88" s="24">
        <v>-8.565217E-2</v>
      </c>
      <c r="Q88" s="24">
        <v>-2.1042584999999999E-2</v>
      </c>
      <c r="R88" s="24">
        <v>-1.4721632E-2</v>
      </c>
      <c r="S88" s="24">
        <v>-0.14592868000000001</v>
      </c>
      <c r="T88" s="24">
        <v>6.4731360000000002E-2</v>
      </c>
      <c r="U88" s="24">
        <v>8.9153050000000001E-3</v>
      </c>
      <c r="V88" s="24">
        <v>-6.5328955999999994E-2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44564</v>
      </c>
      <c r="B89" s="24">
        <v>6.2065124999999997E-3</v>
      </c>
      <c r="C89" s="24">
        <v>-3.3788979999999996E-2</v>
      </c>
      <c r="D89" s="24">
        <v>1.2302280000000001E-2</v>
      </c>
      <c r="E89" s="24">
        <v>-3.3301710000000003E-3</v>
      </c>
      <c r="F89" s="24">
        <v>4.0929200000000006E-2</v>
      </c>
      <c r="G89" s="24">
        <v>0.10544062</v>
      </c>
      <c r="H89" s="24">
        <v>4.7558665E-2</v>
      </c>
      <c r="I89" s="24">
        <v>4.9083113999999997E-2</v>
      </c>
      <c r="J89" s="24">
        <v>9.4950790000000007E-2</v>
      </c>
      <c r="K89" s="24">
        <v>1.0736585E-2</v>
      </c>
      <c r="L89" s="24">
        <v>-1.1101961E-2</v>
      </c>
      <c r="M89" s="24">
        <v>3.9470314999999999E-2</v>
      </c>
      <c r="N89" s="24">
        <v>2.9556155000000001E-2</v>
      </c>
      <c r="O89" s="24">
        <v>3.9340614999999995E-2</v>
      </c>
      <c r="P89" s="24">
        <v>2.1506547999999999E-3</v>
      </c>
      <c r="Q89" s="24">
        <v>-1.1315227000000001E-2</v>
      </c>
      <c r="R89" s="24">
        <v>4.3716430000000001E-2</v>
      </c>
      <c r="S89" s="24">
        <v>7.5482845000000007E-2</v>
      </c>
      <c r="T89" s="24">
        <v>1.8968582000000001E-2</v>
      </c>
      <c r="U89" s="24">
        <v>4.9408554999999993E-2</v>
      </c>
      <c r="V89" s="24">
        <v>3.9788008E-2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44595</v>
      </c>
      <c r="B90" s="24">
        <v>-8.0156209999999992E-2</v>
      </c>
      <c r="C90" s="24">
        <v>6.2526940000000003E-2</v>
      </c>
      <c r="D90" s="24">
        <v>-2.1552444000000003E-3</v>
      </c>
      <c r="E90" s="24">
        <v>3.0041456000000001E-2</v>
      </c>
      <c r="F90" s="24">
        <v>-7.9513789999999997E-3</v>
      </c>
      <c r="G90" s="24">
        <v>4.4344783000000006E-2</v>
      </c>
      <c r="H90" s="24">
        <v>-1.8429457999999999E-2</v>
      </c>
      <c r="I90" s="24">
        <v>-3.8410008000000002E-2</v>
      </c>
      <c r="J90" s="24">
        <v>-3.8278400000000004E-2</v>
      </c>
      <c r="K90" s="24">
        <v>-7.5520160000000003E-2</v>
      </c>
      <c r="L90" s="24">
        <v>0.15826023</v>
      </c>
      <c r="M90" s="24">
        <v>6.7544579999999993E-2</v>
      </c>
      <c r="N90" s="24">
        <v>7.8937530000000006E-2</v>
      </c>
      <c r="O90" s="24">
        <v>-2.254194E-2</v>
      </c>
      <c r="P90" s="24">
        <v>-1.1631608E-2</v>
      </c>
      <c r="Q90" s="24">
        <v>0.11347866</v>
      </c>
      <c r="R90" s="24">
        <v>6.8954230000000004E-3</v>
      </c>
      <c r="S90" s="24">
        <v>-3.3016503000000003E-2</v>
      </c>
      <c r="T90" s="24">
        <v>-6.0641766000000001E-4</v>
      </c>
      <c r="U90" s="24">
        <v>-7.0991993000000003E-2</v>
      </c>
      <c r="V90" s="24">
        <v>8.0270770000000005E-2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44623</v>
      </c>
      <c r="B91" s="24">
        <v>2.9962063000000001E-3</v>
      </c>
      <c r="C91" s="24">
        <v>7.4269532999999999E-2</v>
      </c>
      <c r="D91" s="24">
        <v>3.4125328000000003E-2</v>
      </c>
      <c r="E91" s="24">
        <v>5.2746533999999999E-3</v>
      </c>
      <c r="F91" s="24">
        <v>-0.19047619000000002</v>
      </c>
      <c r="G91" s="24">
        <v>0.14758277</v>
      </c>
      <c r="H91" s="24">
        <v>5.2244900000000004E-2</v>
      </c>
      <c r="I91" s="24">
        <v>-1.4708102000000001E-2</v>
      </c>
      <c r="J91" s="24">
        <v>2.9696821999999998E-2</v>
      </c>
      <c r="K91" s="24">
        <v>5.5563450000000001E-4</v>
      </c>
      <c r="L91" s="24">
        <v>9.0880390000000005E-2</v>
      </c>
      <c r="M91" s="24">
        <v>7.3418259999999999E-2</v>
      </c>
      <c r="N91" s="24">
        <v>-0.11581140500000001</v>
      </c>
      <c r="O91" s="24">
        <v>-6.6769123E-2</v>
      </c>
      <c r="P91" s="24">
        <v>-8.7054615000000002E-2</v>
      </c>
      <c r="Q91" s="24">
        <v>6.4672946999999995E-2</v>
      </c>
      <c r="R91" s="24">
        <v>1.6194820000000002E-2</v>
      </c>
      <c r="S91" s="24">
        <v>-1.9141257000000002E-2</v>
      </c>
      <c r="T91" s="24">
        <v>0.11529123000000001</v>
      </c>
      <c r="U91" s="24">
        <v>-1.0121465E-3</v>
      </c>
      <c r="V91" s="24">
        <v>4.9239040000000005E-2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44652</v>
      </c>
      <c r="B92" s="24">
        <v>-6.3978075999999995E-2</v>
      </c>
      <c r="C92" s="24">
        <v>0.11635817</v>
      </c>
      <c r="D92" s="24">
        <v>3.5923123000000001E-2</v>
      </c>
      <c r="E92" s="24">
        <v>-3.8271666000000003E-2</v>
      </c>
      <c r="F92" s="24">
        <v>0.12929522999999998</v>
      </c>
      <c r="G92" s="24">
        <v>4.2128563000000001E-2</v>
      </c>
      <c r="H92" s="24">
        <v>6.2063930000000002E-3</v>
      </c>
      <c r="I92" s="24">
        <v>-3.3783734000000003E-2</v>
      </c>
      <c r="J92" s="24">
        <v>0.10875225000000001</v>
      </c>
      <c r="K92" s="24">
        <v>-1.3885020999999999E-2</v>
      </c>
      <c r="L92" s="24">
        <v>0.13219559</v>
      </c>
      <c r="M92" s="24">
        <v>4.6895265999999998E-2</v>
      </c>
      <c r="N92" s="24">
        <v>6.3529489999999994E-2</v>
      </c>
      <c r="O92" s="24">
        <v>6.872201E-2</v>
      </c>
      <c r="P92" s="24">
        <v>-3.3197999999999998E-2</v>
      </c>
      <c r="Q92" s="24">
        <v>5.7182310000000007E-3</v>
      </c>
      <c r="R92" s="24">
        <v>3.0835866999999999E-3</v>
      </c>
      <c r="S92" s="24">
        <v>0.10495794</v>
      </c>
      <c r="T92" s="24">
        <v>3.5277604999999997E-2</v>
      </c>
      <c r="U92" s="24">
        <v>-2.7862190999999998E-2</v>
      </c>
      <c r="V92" s="24">
        <v>2.0264506000000002E-2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44684</v>
      </c>
      <c r="B93" s="24">
        <v>-0.10984033999999999</v>
      </c>
      <c r="C93" s="24">
        <v>-0.13434857</v>
      </c>
      <c r="D93" s="24">
        <v>1.8548370000000002E-2</v>
      </c>
      <c r="E93" s="24">
        <v>-7.670086999999999E-2</v>
      </c>
      <c r="F93" s="24">
        <v>-0.18772559999999999</v>
      </c>
      <c r="G93" s="24">
        <v>-0.15079783999999999</v>
      </c>
      <c r="H93" s="24">
        <v>-4.7802629999999999E-2</v>
      </c>
      <c r="I93" s="24">
        <v>-8.6355505000000013E-2</v>
      </c>
      <c r="J93" s="24">
        <v>-0.10765891999999999</v>
      </c>
      <c r="K93" s="24">
        <v>-5.5618105000000001E-2</v>
      </c>
      <c r="L93" s="24">
        <v>-0.17807870000000001</v>
      </c>
      <c r="M93" s="24">
        <v>-0.15332860000000001</v>
      </c>
      <c r="N93" s="24">
        <v>-3.0236064999999999E-2</v>
      </c>
      <c r="O93" s="24">
        <v>-3.2371759999999999E-2</v>
      </c>
      <c r="P93" s="24">
        <v>-6.2283096000000003E-2</v>
      </c>
      <c r="Q93" s="24">
        <v>-6.2344074000000001E-3</v>
      </c>
      <c r="R93" s="24">
        <v>-2.8813124000000002E-2</v>
      </c>
      <c r="S93" s="24">
        <v>5.3937910000000006E-2</v>
      </c>
      <c r="T93" s="24">
        <v>-1.6207396999999998E-2</v>
      </c>
      <c r="U93" s="24">
        <v>-0.10265768</v>
      </c>
      <c r="V93" s="24">
        <v>5.5404544E-2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44715</v>
      </c>
      <c r="B94" s="24">
        <v>4.2724849999999995E-2</v>
      </c>
      <c r="C94" s="24">
        <v>0.20211102</v>
      </c>
      <c r="D94" s="24">
        <v>-1.9794165999999998E-2</v>
      </c>
      <c r="E94" s="24">
        <v>-1.4598547999999999E-2</v>
      </c>
      <c r="F94" s="24">
        <v>3.1111119999999999E-2</v>
      </c>
      <c r="G94" s="24">
        <v>-1.7225206E-2</v>
      </c>
      <c r="H94" s="24">
        <v>-4.3724720000000002E-2</v>
      </c>
      <c r="I94" s="24">
        <v>8.9001656000000002E-4</v>
      </c>
      <c r="J94" s="24">
        <v>3.7044525000000002E-2</v>
      </c>
      <c r="K94" s="24">
        <v>-7.4553490000000004E-4</v>
      </c>
      <c r="L94" s="24">
        <v>9.5430609999999999E-2</v>
      </c>
      <c r="M94" s="24">
        <v>0</v>
      </c>
      <c r="N94" s="24">
        <v>1.9011378000000002E-2</v>
      </c>
      <c r="O94" s="24">
        <v>-5.8488845999999997E-2</v>
      </c>
      <c r="P94" s="24">
        <v>1.1102437999999999E-2</v>
      </c>
      <c r="Q94" s="24">
        <v>-4.7678766000000004E-2</v>
      </c>
      <c r="R94" s="24">
        <v>-2.7961135E-3</v>
      </c>
      <c r="S94" s="24">
        <v>-2.0380497000000001E-2</v>
      </c>
      <c r="T94" s="24">
        <v>-8.3333309999999994E-2</v>
      </c>
      <c r="U94" s="24">
        <v>-8.1881470000000012E-2</v>
      </c>
      <c r="V94" s="24">
        <v>-9.7068130000000002E-2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44743</v>
      </c>
      <c r="B95" s="24">
        <v>8.9142440000000003E-2</v>
      </c>
      <c r="C95" s="24">
        <v>-0.18820160000000002</v>
      </c>
      <c r="D95" s="24">
        <v>-9.5251560000000013E-2</v>
      </c>
      <c r="E95" s="24">
        <v>-8.9221529999999993E-2</v>
      </c>
      <c r="F95" s="24">
        <v>-9.5289470000000001E-2</v>
      </c>
      <c r="G95" s="24">
        <v>-0.14318538</v>
      </c>
      <c r="H95" s="24">
        <v>-4.8245669999999997E-2</v>
      </c>
      <c r="I95" s="24">
        <v>-0.12715625999999999</v>
      </c>
      <c r="J95" s="24">
        <v>-7.9198599999999994E-2</v>
      </c>
      <c r="K95" s="24">
        <v>-0.14353918999999998</v>
      </c>
      <c r="L95" s="24">
        <v>-0.19525797</v>
      </c>
      <c r="M95" s="24">
        <v>-9.4129199999999996E-2</v>
      </c>
      <c r="N95" s="24">
        <v>-0.13062244000000001</v>
      </c>
      <c r="O95" s="24">
        <v>-4.5685289999999996E-2</v>
      </c>
      <c r="P95" s="24">
        <v>8.1808569999999997E-2</v>
      </c>
      <c r="Q95" s="24">
        <v>-5.1761207999999996E-2</v>
      </c>
      <c r="R95" s="24">
        <v>-4.5518820000000002E-2</v>
      </c>
      <c r="S95" s="24">
        <v>-8.477520999999999E-2</v>
      </c>
      <c r="T95" s="24">
        <v>-7.6852919999999991E-2</v>
      </c>
      <c r="U95" s="24">
        <v>-8.4124029999999989E-2</v>
      </c>
      <c r="V95" s="24">
        <v>-8.2797410000000002E-2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44776</v>
      </c>
      <c r="B96" s="24">
        <v>-9.1460109999999997E-2</v>
      </c>
      <c r="C96" s="24">
        <v>7.4166655999999997E-2</v>
      </c>
      <c r="D96" s="24">
        <v>5.8397410000000004E-2</v>
      </c>
      <c r="E96" s="24">
        <v>1.9984365E-2</v>
      </c>
      <c r="F96" s="24">
        <v>-1.8543959000000002E-2</v>
      </c>
      <c r="G96" s="24">
        <v>-1.8896996999999999E-2</v>
      </c>
      <c r="H96" s="24">
        <v>2.3150206E-2</v>
      </c>
      <c r="I96" s="24">
        <v>2.8321147000000001E-2</v>
      </c>
      <c r="J96" s="24">
        <v>-2.0662904000000003E-2</v>
      </c>
      <c r="K96" s="24">
        <v>5.3310037000000005E-2</v>
      </c>
      <c r="L96" s="24">
        <v>5.2826047000000001E-2</v>
      </c>
      <c r="M96" s="24">
        <v>-1.1092721999999999E-2</v>
      </c>
      <c r="N96" s="24">
        <v>6.5834760000000006E-2</v>
      </c>
      <c r="O96" s="24">
        <v>9.5491409999999999E-2</v>
      </c>
      <c r="P96" s="24">
        <v>-0.11785781999999999</v>
      </c>
      <c r="Q96" s="24">
        <v>7.5706720000000005E-2</v>
      </c>
      <c r="R96" s="24">
        <v>1.4027118999999999E-2</v>
      </c>
      <c r="S96" s="24">
        <v>2.6493549999999998E-2</v>
      </c>
      <c r="T96" s="24">
        <v>6.3912152999999999E-2</v>
      </c>
      <c r="U96" s="24">
        <v>5.1105022E-2</v>
      </c>
      <c r="V96" s="24">
        <v>6.1927676000000001E-2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44806</v>
      </c>
      <c r="B97" s="24">
        <v>-3.5973369999999998E-2</v>
      </c>
      <c r="C97" s="24">
        <v>0.14856481999999999</v>
      </c>
      <c r="D97" s="24">
        <v>2.8229356000000001E-2</v>
      </c>
      <c r="E97" s="24">
        <v>9.2201230000000002E-3</v>
      </c>
      <c r="F97" s="24">
        <v>-0.15255426999999999</v>
      </c>
      <c r="G97" s="24">
        <v>-1.9654095E-2</v>
      </c>
      <c r="H97" s="24">
        <v>-1.5971660999999998E-2</v>
      </c>
      <c r="I97" s="24">
        <v>-3.5664796999999998E-2</v>
      </c>
      <c r="J97" s="24">
        <v>1.758337E-3</v>
      </c>
      <c r="K97" s="24">
        <v>-7.4925539999999999E-2</v>
      </c>
      <c r="L97" s="24">
        <v>8.3157899999999993E-2</v>
      </c>
      <c r="M97" s="24">
        <v>-5.4415345000000004E-2</v>
      </c>
      <c r="N97" s="24">
        <v>-8.7202249999999995E-2</v>
      </c>
      <c r="O97" s="24">
        <v>-8.7861420000000003E-3</v>
      </c>
      <c r="P97" s="24">
        <v>-1.8883228000000002E-2</v>
      </c>
      <c r="Q97" s="24">
        <v>-9.7995996000000002E-3</v>
      </c>
      <c r="R97" s="24">
        <v>1.7194152000000001E-2</v>
      </c>
      <c r="S97" s="24">
        <v>0.15840077</v>
      </c>
      <c r="T97" s="24">
        <v>-3.3373712999999999E-2</v>
      </c>
      <c r="U97" s="24">
        <v>-3.2851696000000003E-3</v>
      </c>
      <c r="V97" s="24">
        <v>9.0765949999999996E-4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44837</v>
      </c>
      <c r="B98" s="24">
        <v>-7.4631332999999994E-2</v>
      </c>
      <c r="C98" s="24">
        <v>-0.15535295500000001</v>
      </c>
      <c r="D98" s="24">
        <v>-1.9966780999999999E-2</v>
      </c>
      <c r="E98" s="24">
        <v>-0.15188425999999999</v>
      </c>
      <c r="F98" s="24">
        <v>-8.5053680000000007E-2</v>
      </c>
      <c r="G98" s="24">
        <v>7.618189E-3</v>
      </c>
      <c r="H98" s="24">
        <v>-8.0703369999999996E-2</v>
      </c>
      <c r="I98" s="24">
        <v>-0.10417090999999999</v>
      </c>
      <c r="J98" s="24">
        <v>-7.0207120000000001E-3</v>
      </c>
      <c r="K98" s="24">
        <v>-0.13427501999999999</v>
      </c>
      <c r="L98" s="24">
        <v>5.4421663000000002E-2</v>
      </c>
      <c r="M98" s="24">
        <v>-6.4361390000000004E-2</v>
      </c>
      <c r="N98" s="24">
        <v>-3.3613443E-2</v>
      </c>
      <c r="O98" s="24">
        <v>-4.4319987000000005E-2</v>
      </c>
      <c r="P98" s="24">
        <v>-0.11423844000000001</v>
      </c>
      <c r="Q98" s="24">
        <v>-3.5087645000000001E-2</v>
      </c>
      <c r="R98" s="24">
        <v>-3.9515436000000001E-2</v>
      </c>
      <c r="S98" s="24">
        <v>5.4609059999999994E-2</v>
      </c>
      <c r="T98" s="24">
        <v>-3.6409259999999999E-2</v>
      </c>
      <c r="U98" s="24">
        <v>-0.15227425</v>
      </c>
      <c r="V98" s="24">
        <v>-3.9673567E-2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44868</v>
      </c>
      <c r="B99" s="24">
        <v>-5.5609703000000003E-2</v>
      </c>
      <c r="C99" s="24">
        <v>-3.198743E-3</v>
      </c>
      <c r="D99" s="24">
        <v>-1.7402351E-2</v>
      </c>
      <c r="E99" s="24">
        <v>5.8348299999999999E-2</v>
      </c>
      <c r="F99" s="24">
        <v>0.13086640999999999</v>
      </c>
      <c r="G99" s="24">
        <v>4.9343467000000002E-2</v>
      </c>
      <c r="H99" s="24">
        <v>-5.8851839999999999E-3</v>
      </c>
      <c r="I99" s="24">
        <v>-4.4724703000000005E-2</v>
      </c>
      <c r="J99" s="24">
        <v>0.13411414999999999</v>
      </c>
      <c r="K99" s="24">
        <v>7.4555993000000001E-2</v>
      </c>
      <c r="L99" s="24">
        <v>1.5360951000000001E-2</v>
      </c>
      <c r="M99" s="24">
        <v>1.2948513E-2</v>
      </c>
      <c r="N99" s="24">
        <v>7.7803134999999995E-2</v>
      </c>
      <c r="O99" s="24">
        <v>2.9289603000000001E-2</v>
      </c>
      <c r="P99" s="24">
        <v>-0.11378503000000001</v>
      </c>
      <c r="Q99" s="24">
        <v>-1.8648088E-2</v>
      </c>
      <c r="R99" s="24">
        <v>4.3368219999999999E-2</v>
      </c>
      <c r="S99" s="24">
        <v>0.15161562000000001</v>
      </c>
      <c r="T99" s="24">
        <v>0</v>
      </c>
      <c r="U99" s="24">
        <v>-0.11586314</v>
      </c>
      <c r="V99" s="24">
        <v>-1.4164388000000002E-2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44897</v>
      </c>
      <c r="B100" s="24">
        <v>0.11225891</v>
      </c>
      <c r="C100" s="24">
        <v>9.8275070000000006E-2</v>
      </c>
      <c r="D100" s="24">
        <v>3.5853148000000001E-2</v>
      </c>
      <c r="E100" s="24">
        <v>0.11280751</v>
      </c>
      <c r="F100" s="24">
        <v>0.20430969999999998</v>
      </c>
      <c r="G100" s="24">
        <v>0.12931357999999998</v>
      </c>
      <c r="H100" s="24">
        <v>0.1361618</v>
      </c>
      <c r="I100" s="24">
        <v>0.21560621000000002</v>
      </c>
      <c r="J100" s="24">
        <v>3.6236048E-2</v>
      </c>
      <c r="K100" s="24">
        <v>0.14241778999999999</v>
      </c>
      <c r="L100" s="24">
        <v>-5.2344920000000003E-2</v>
      </c>
      <c r="M100" s="24">
        <v>0.14593876</v>
      </c>
      <c r="N100" s="24">
        <v>0.12314235999999999</v>
      </c>
      <c r="O100" s="24">
        <v>4.3395876999999999E-2</v>
      </c>
      <c r="P100" s="24">
        <v>0.25916159</v>
      </c>
      <c r="Q100" s="24">
        <v>-3.1829000000000003E-2</v>
      </c>
      <c r="R100" s="24">
        <v>9.8485946999999994E-3</v>
      </c>
      <c r="S100" s="24">
        <v>0.2093525</v>
      </c>
      <c r="T100" s="24">
        <v>1.4332175000000001E-2</v>
      </c>
      <c r="U100" s="24">
        <v>0.12928761</v>
      </c>
      <c r="V100" s="24">
        <v>-6.1302605000000003E-2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44929</v>
      </c>
      <c r="B101" s="24">
        <v>-9.8037720000000001E-4</v>
      </c>
      <c r="C101" s="24">
        <v>-1.3602197E-2</v>
      </c>
      <c r="D101" s="24">
        <v>-5.561489E-2</v>
      </c>
      <c r="E101" s="24">
        <v>1.6136288999999998E-2</v>
      </c>
      <c r="F101" s="24">
        <v>5.8677554E-2</v>
      </c>
      <c r="G101" s="24">
        <v>-1.0094344999999999E-2</v>
      </c>
      <c r="H101" s="24">
        <v>-1.0048627999999999E-2</v>
      </c>
      <c r="I101" s="24">
        <v>-5.9195876000000001E-2</v>
      </c>
      <c r="J101" s="24">
        <v>-3.4197806999999997E-2</v>
      </c>
      <c r="K101" s="24">
        <v>-5.6297960000000001E-2</v>
      </c>
      <c r="L101" s="24">
        <v>-0.11030709999999999</v>
      </c>
      <c r="M101" s="24">
        <v>3.203106E-2</v>
      </c>
      <c r="N101" s="24">
        <v>4.0333750000000002E-2</v>
      </c>
      <c r="O101" s="24">
        <v>-4.7727227000000004E-2</v>
      </c>
      <c r="P101" s="24">
        <v>4.3502330000000006E-2</v>
      </c>
      <c r="Q101" s="24">
        <v>-8.0047489999999999E-2</v>
      </c>
      <c r="R101" s="24">
        <v>2.2745609999999999E-2</v>
      </c>
      <c r="S101" s="24">
        <v>0.12874423999999998</v>
      </c>
      <c r="T101" s="24">
        <v>-2.8713763E-2</v>
      </c>
      <c r="U101" s="24">
        <v>-3.2272457999999997E-2</v>
      </c>
      <c r="V101" s="24">
        <v>-8.3443520000000011E-3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44960</v>
      </c>
      <c r="B102" s="24">
        <v>6.8571450000000006E-2</v>
      </c>
      <c r="C102" s="24">
        <v>0.10634254999999999</v>
      </c>
      <c r="D102" s="24">
        <v>4.5049070000000004E-2</v>
      </c>
      <c r="E102" s="24">
        <v>9.3443869999999998E-2</v>
      </c>
      <c r="F102" s="24">
        <v>4.5222879999999993E-2</v>
      </c>
      <c r="G102" s="24">
        <v>6.3513994000000004E-2</v>
      </c>
      <c r="H102" s="24">
        <v>4.7387003999999996E-2</v>
      </c>
      <c r="I102" s="24">
        <v>0.11645198000000001</v>
      </c>
      <c r="J102" s="24">
        <v>0.13150572999999999</v>
      </c>
      <c r="K102" s="24">
        <v>0.143785</v>
      </c>
      <c r="L102" s="24">
        <v>0.10544622000000001</v>
      </c>
      <c r="M102" s="24">
        <v>3.2235979999999997E-2</v>
      </c>
      <c r="N102" s="24">
        <v>0.13124537</v>
      </c>
      <c r="O102" s="24">
        <v>-4.3914080000000001E-2</v>
      </c>
      <c r="P102" s="24">
        <v>6.9843172999999995E-2</v>
      </c>
      <c r="Q102" s="24">
        <v>-1.8786848000000002E-2</v>
      </c>
      <c r="R102" s="24">
        <v>5.5927039999999996E-3</v>
      </c>
      <c r="S102" s="24">
        <v>-0.10063559</v>
      </c>
      <c r="T102" s="24">
        <v>-2.3194194000000001E-2</v>
      </c>
      <c r="U102" s="24">
        <v>-3.2494067999999997E-3</v>
      </c>
      <c r="V102" s="24">
        <v>2.3400783999999999E-3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44988</v>
      </c>
      <c r="B103" s="24">
        <v>-8.0214139999999993E-3</v>
      </c>
      <c r="C103" s="24">
        <v>6.1792135E-3</v>
      </c>
      <c r="D103" s="24">
        <v>-3.4997880000000002E-2</v>
      </c>
      <c r="E103" s="24">
        <v>-6.8573419999999996E-2</v>
      </c>
      <c r="F103" s="24">
        <v>-3.1078636999999999E-2</v>
      </c>
      <c r="G103" s="24">
        <v>-1.6553103999999999E-2</v>
      </c>
      <c r="H103" s="24">
        <v>-6.9767419999999997E-2</v>
      </c>
      <c r="I103" s="24">
        <v>-4.6604872000000006E-3</v>
      </c>
      <c r="J103" s="24">
        <v>5.8813214000000003E-2</v>
      </c>
      <c r="K103" s="24">
        <v>-4.4164060000000005E-2</v>
      </c>
      <c r="L103" s="24">
        <v>-4.7868670000000002E-2</v>
      </c>
      <c r="M103" s="24">
        <v>-6.5780760000000008E-2</v>
      </c>
      <c r="N103" s="24">
        <v>7.1522713000000002E-2</v>
      </c>
      <c r="O103" s="24">
        <v>7.4887276000000003E-4</v>
      </c>
      <c r="P103" s="24">
        <v>-3.8637280000000003E-2</v>
      </c>
      <c r="Q103" s="24">
        <v>9.2997549999999998E-3</v>
      </c>
      <c r="R103" s="24">
        <v>-4.8259854000000005E-2</v>
      </c>
      <c r="S103" s="24">
        <v>3.8574814999999998E-2</v>
      </c>
      <c r="T103" s="24">
        <v>6.7842009999999993E-4</v>
      </c>
      <c r="U103" s="24">
        <v>-5.7049750000000003E-2</v>
      </c>
      <c r="V103" s="24">
        <v>-3.1387805999999997E-2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45019</v>
      </c>
      <c r="B104" s="24">
        <v>-9.2841386999999997E-3</v>
      </c>
      <c r="C104" s="24">
        <v>-3.9576948000000001E-2</v>
      </c>
      <c r="D104" s="24">
        <v>5.0420164999999996E-2</v>
      </c>
      <c r="E104" s="24">
        <v>-1.1098981E-3</v>
      </c>
      <c r="F104" s="24">
        <v>-6.9181920000000001E-3</v>
      </c>
      <c r="G104" s="24">
        <v>9.9010469999999996E-3</v>
      </c>
      <c r="H104" s="24">
        <v>1.6363620999999998E-2</v>
      </c>
      <c r="I104" s="24">
        <v>1.6722440999999998E-2</v>
      </c>
      <c r="J104" s="24">
        <v>-1.7244279000000001E-2</v>
      </c>
      <c r="K104" s="24">
        <v>4.2904615000000004E-3</v>
      </c>
      <c r="L104" s="24">
        <v>1.4679432000000001E-3</v>
      </c>
      <c r="M104" s="24">
        <v>1.303935E-2</v>
      </c>
      <c r="N104" s="24">
        <v>-4.7062397000000006E-2</v>
      </c>
      <c r="O104" s="24">
        <v>-1.4966309000000001E-2</v>
      </c>
      <c r="P104" s="24">
        <v>-1.2472749E-2</v>
      </c>
      <c r="Q104" s="24">
        <v>-1.6260206999999999E-2</v>
      </c>
      <c r="R104" s="24">
        <v>-4.0513276999999993E-3</v>
      </c>
      <c r="S104" s="24">
        <v>-7.0031223000000004E-2</v>
      </c>
      <c r="T104" s="24">
        <v>-2.6779711000000001E-2</v>
      </c>
      <c r="U104" s="24">
        <v>7.6923130000000006E-2</v>
      </c>
      <c r="V104" s="24">
        <v>6.0524820000000007E-2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45049</v>
      </c>
      <c r="B105" s="24">
        <v>-3.5066544999999998E-2</v>
      </c>
      <c r="C105" s="24">
        <v>-3.5524370000000001E-4</v>
      </c>
      <c r="D105" s="24">
        <v>1.6421079999999998E-2</v>
      </c>
      <c r="E105" s="24">
        <v>-4.4444799999999998E-3</v>
      </c>
      <c r="F105" s="24">
        <v>0.11399627000000001</v>
      </c>
      <c r="G105" s="24">
        <v>-2.2875666999999998E-3</v>
      </c>
      <c r="H105" s="24">
        <v>-2.1019757E-2</v>
      </c>
      <c r="I105" s="24">
        <v>-4.3859663E-2</v>
      </c>
      <c r="J105" s="24">
        <v>2.5139212999999997E-2</v>
      </c>
      <c r="K105" s="24">
        <v>-1.281625E-2</v>
      </c>
      <c r="L105" s="24">
        <v>1.0993003999999999E-2</v>
      </c>
      <c r="M105" s="24">
        <v>-7.4889064000000002E-3</v>
      </c>
      <c r="N105" s="24">
        <v>2.0335793000000001E-2</v>
      </c>
      <c r="O105" s="24">
        <v>3.6211609999999998E-2</v>
      </c>
      <c r="P105" s="24">
        <v>-6.6359279999999993E-2</v>
      </c>
      <c r="Q105" s="24">
        <v>4.4628024000000002E-2</v>
      </c>
      <c r="R105" s="24">
        <v>-4.1909036999999996E-2</v>
      </c>
      <c r="S105" s="24">
        <v>-8.2621939999999991E-2</v>
      </c>
      <c r="T105" s="24">
        <v>5.3988220000000003E-2</v>
      </c>
      <c r="U105" s="24">
        <v>-4.3338656000000003E-2</v>
      </c>
      <c r="V105" s="24">
        <v>1.2878895E-2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45079</v>
      </c>
      <c r="B106" s="24">
        <v>-5.5451154999999995E-2</v>
      </c>
      <c r="C106" s="24">
        <v>5.4015636000000006E-2</v>
      </c>
      <c r="D106" s="24">
        <v>-1.4912963E-2</v>
      </c>
      <c r="E106" s="24">
        <v>-3.0133903000000004E-2</v>
      </c>
      <c r="F106" s="24">
        <v>4.0363790000000004E-2</v>
      </c>
      <c r="G106" s="24">
        <v>2.2076368000000001E-3</v>
      </c>
      <c r="H106" s="24">
        <v>-5.0708054999999995E-2</v>
      </c>
      <c r="I106" s="24">
        <v>8.1651450000000014E-2</v>
      </c>
      <c r="J106" s="24">
        <v>-1.6458034999999999E-3</v>
      </c>
      <c r="K106" s="24">
        <v>8.4553959999999997E-2</v>
      </c>
      <c r="L106" s="24">
        <v>0.10873508</v>
      </c>
      <c r="M106" s="24">
        <v>-8.4885599999999992E-2</v>
      </c>
      <c r="N106" s="24">
        <v>8.5416080000000005E-2</v>
      </c>
      <c r="O106" s="24">
        <v>3.3235549999999996E-2</v>
      </c>
      <c r="P106" s="24">
        <v>-2.2546708999999998E-2</v>
      </c>
      <c r="Q106" s="24">
        <v>8.4389449999999998E-3</v>
      </c>
      <c r="R106" s="24">
        <v>-1.3696551E-3</v>
      </c>
      <c r="S106" s="24">
        <v>5.8823585999999997E-2</v>
      </c>
      <c r="T106" s="24">
        <v>-2.2471905E-2</v>
      </c>
      <c r="U106" s="24">
        <v>7.885897E-2</v>
      </c>
      <c r="V106" s="24">
        <v>2.4432778000000002E-2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45110</v>
      </c>
      <c r="B107" s="24">
        <v>-1.9865273999999999E-2</v>
      </c>
      <c r="C107" s="24">
        <v>3.9515614999999997E-2</v>
      </c>
      <c r="D107" s="24">
        <v>-7.5962543000000007E-3</v>
      </c>
      <c r="E107" s="24">
        <v>1.6748905000000001E-2</v>
      </c>
      <c r="F107" s="24">
        <v>5.9562799999999999E-2</v>
      </c>
      <c r="G107" s="24">
        <v>2.9785275000000003E-2</v>
      </c>
      <c r="H107" s="24">
        <v>-8.8567734000000002E-3</v>
      </c>
      <c r="I107" s="24">
        <v>8.6938139999999994E-3</v>
      </c>
      <c r="J107" s="24">
        <v>4.7757982999999997E-2</v>
      </c>
      <c r="K107" s="24">
        <v>-5.6783556999999993E-3</v>
      </c>
      <c r="L107" s="24">
        <v>9.9568610000000002E-2</v>
      </c>
      <c r="M107" s="24">
        <v>4.5663238000000002E-2</v>
      </c>
      <c r="N107" s="24">
        <v>9.7342730000000002E-2</v>
      </c>
      <c r="O107" s="24">
        <v>3.7673472999999999E-2</v>
      </c>
      <c r="P107" s="24">
        <v>8.4244009999999998E-3</v>
      </c>
      <c r="Q107" s="24">
        <v>-3.2481253000000002E-2</v>
      </c>
      <c r="R107" s="24">
        <v>-1.5909076000000001E-2</v>
      </c>
      <c r="S107" s="24">
        <v>-5.1822242999999997E-2</v>
      </c>
      <c r="T107" s="24">
        <v>1.0546683999999999E-2</v>
      </c>
      <c r="U107" s="24">
        <v>3.3437014000000001E-2</v>
      </c>
      <c r="V107" s="24">
        <v>1.7538309000000002E-2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45141</v>
      </c>
      <c r="B108" s="24">
        <v>5.2560209999999996E-2</v>
      </c>
      <c r="C108" s="24">
        <v>5.3962469999999998E-3</v>
      </c>
      <c r="D108" s="24">
        <v>3.89266E-3</v>
      </c>
      <c r="E108" s="24">
        <v>5.7274103000000002E-3</v>
      </c>
      <c r="F108" s="24">
        <v>4.2289852999999995E-2</v>
      </c>
      <c r="G108" s="24">
        <v>6.5796614000000003E-2</v>
      </c>
      <c r="H108" s="24">
        <v>5.5363417000000005E-2</v>
      </c>
      <c r="I108" s="24">
        <v>-3.0901849999999998E-2</v>
      </c>
      <c r="J108" s="24">
        <v>-2.9957174999999999E-2</v>
      </c>
      <c r="K108" s="24">
        <v>1.0186672000000001E-2</v>
      </c>
      <c r="L108" s="24">
        <v>-1.6448378999999999E-2</v>
      </c>
      <c r="M108" s="24">
        <v>2.6573061999999998E-2</v>
      </c>
      <c r="N108" s="24">
        <v>3.0991197000000002E-2</v>
      </c>
      <c r="O108" s="24">
        <v>-4.3389199999999996E-3</v>
      </c>
      <c r="P108" s="24">
        <v>6.5537689999999996E-2</v>
      </c>
      <c r="Q108" s="24">
        <v>4.6629189999999994E-2</v>
      </c>
      <c r="R108" s="24">
        <v>1.4712929999999999E-2</v>
      </c>
      <c r="S108" s="24">
        <v>0.15706455</v>
      </c>
      <c r="T108" s="24">
        <v>5.2233695999999996E-2</v>
      </c>
      <c r="U108" s="24">
        <v>0.10233259</v>
      </c>
      <c r="V108" s="24">
        <v>-1.379478E-2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45170</v>
      </c>
      <c r="B109" s="24">
        <v>-6.7010344999999999E-2</v>
      </c>
      <c r="C109" s="24">
        <v>-4.5286837000000003E-2</v>
      </c>
      <c r="D109" s="24">
        <v>4.3082237000000002E-4</v>
      </c>
      <c r="E109" s="24">
        <v>-6.9855746999999996E-2</v>
      </c>
      <c r="F109" s="24">
        <v>-4.6511592999999997E-2</v>
      </c>
      <c r="G109" s="24">
        <v>-1.7378032000000002E-2</v>
      </c>
      <c r="H109" s="24">
        <v>-5.6206584000000007E-3</v>
      </c>
      <c r="I109" s="24">
        <v>-7.3753000000000004E-3</v>
      </c>
      <c r="J109" s="24">
        <v>4.2483807000000002E-3</v>
      </c>
      <c r="K109" s="24">
        <v>-3.4224570000000003E-2</v>
      </c>
      <c r="L109" s="24">
        <v>-2.6323974E-2</v>
      </c>
      <c r="M109" s="24">
        <v>-3.7851035999999998E-2</v>
      </c>
      <c r="N109" s="24">
        <v>-3.9647519999999999E-2</v>
      </c>
      <c r="O109" s="24">
        <v>1.4678955E-2</v>
      </c>
      <c r="P109" s="24">
        <v>-5.2838030000000001E-2</v>
      </c>
      <c r="Q109" s="24">
        <v>-3.6500155999999999E-2</v>
      </c>
      <c r="R109" s="24">
        <v>2.1255612E-2</v>
      </c>
      <c r="S109" s="24">
        <v>0.13011265</v>
      </c>
      <c r="T109" s="24">
        <v>-1.2410223E-2</v>
      </c>
      <c r="U109" s="24">
        <v>3.2764554000000001E-2</v>
      </c>
      <c r="V109" s="24">
        <v>5.1532984000000007E-3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45202</v>
      </c>
      <c r="B110" s="24">
        <v>-4.1429520000000004E-2</v>
      </c>
      <c r="C110" s="24">
        <v>-0.12438506000000001</v>
      </c>
      <c r="D110" s="24">
        <v>-4.5650300000000005E-2</v>
      </c>
      <c r="E110" s="24">
        <v>5.7142970000000001E-3</v>
      </c>
      <c r="F110" s="24">
        <v>-0.14426570999999999</v>
      </c>
      <c r="G110" s="24">
        <v>-9.4573379999999999E-2</v>
      </c>
      <c r="H110" s="24">
        <v>-4.0508629999999997E-2</v>
      </c>
      <c r="I110" s="24">
        <v>-3.5620569999999997E-2</v>
      </c>
      <c r="J110" s="24">
        <v>-9.2743280000000011E-2</v>
      </c>
      <c r="K110" s="24">
        <v>-8.4638480000000002E-2</v>
      </c>
      <c r="L110" s="24">
        <v>-7.3155219999999993E-2</v>
      </c>
      <c r="M110" s="24">
        <v>-7.9441667000000007E-2</v>
      </c>
      <c r="N110" s="24">
        <v>-0.14004320000000001</v>
      </c>
      <c r="O110" s="24">
        <v>-6.5551996000000005E-3</v>
      </c>
      <c r="P110" s="24">
        <v>-7.9537990000000003E-2</v>
      </c>
      <c r="Q110" s="24">
        <v>-2.3955464000000003E-2</v>
      </c>
      <c r="R110" s="24">
        <v>-7.3140739999999996E-2</v>
      </c>
      <c r="S110" s="24">
        <v>3.7765502999999999E-2</v>
      </c>
      <c r="T110" s="24">
        <v>2.9100537000000003E-2</v>
      </c>
      <c r="U110" s="24">
        <v>-0.14672840000000001</v>
      </c>
      <c r="V110" s="24">
        <v>-5.6396426999999999E-2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45233</v>
      </c>
      <c r="B111" s="24">
        <v>-1.1534511999999999E-2</v>
      </c>
      <c r="C111" s="24">
        <v>3.4109116000000002E-2</v>
      </c>
      <c r="D111" s="24">
        <v>-3.7454844000000001E-2</v>
      </c>
      <c r="E111" s="24">
        <v>-1.0957718E-2</v>
      </c>
      <c r="F111" s="24">
        <v>0.23711336</v>
      </c>
      <c r="G111" s="24">
        <v>1.1585951000000001E-2</v>
      </c>
      <c r="H111" s="24">
        <v>4.1727899999999998E-2</v>
      </c>
      <c r="I111" s="24">
        <v>3.6483169000000003E-2</v>
      </c>
      <c r="J111" s="24">
        <v>6.7611217000000001E-2</v>
      </c>
      <c r="K111" s="24">
        <v>3.1282306000000003E-2</v>
      </c>
      <c r="L111" s="24">
        <v>9.471512E-2</v>
      </c>
      <c r="M111" s="24">
        <v>0.11745238000000001</v>
      </c>
      <c r="N111" s="24">
        <v>9.570121999999999E-2</v>
      </c>
      <c r="O111" s="24">
        <v>4.5506953999999997E-3</v>
      </c>
      <c r="P111" s="24">
        <v>2.3910999999999998E-2</v>
      </c>
      <c r="Q111" s="24">
        <v>-3.3675790000000004E-2</v>
      </c>
      <c r="R111" s="24">
        <v>-1.9028544000000001E-2</v>
      </c>
      <c r="S111" s="24">
        <v>-0.12079853</v>
      </c>
      <c r="T111" s="24">
        <v>-6.4910053999999995E-2</v>
      </c>
      <c r="U111" s="24">
        <v>-2.9821873000000002E-2</v>
      </c>
      <c r="V111" s="24">
        <v>1.4747738999999999E-2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45261</v>
      </c>
      <c r="B112" s="24">
        <v>-6.1953664E-3</v>
      </c>
      <c r="C112" s="24">
        <v>7.4893354999999995E-2</v>
      </c>
      <c r="D112" s="24">
        <v>3.0942319999999999E-2</v>
      </c>
      <c r="E112" s="24">
        <v>3.8571953999999999E-2</v>
      </c>
      <c r="F112" s="24">
        <v>0.10539208999999999</v>
      </c>
      <c r="G112" s="24">
        <v>6.6734432999999996E-2</v>
      </c>
      <c r="H112" s="24">
        <v>6.5976380000000003E-3</v>
      </c>
      <c r="I112" s="24">
        <v>7.1709633000000009E-2</v>
      </c>
      <c r="J112" s="24">
        <v>7.1728586999999996E-2</v>
      </c>
      <c r="K112" s="24">
        <v>6.1169743999999998E-2</v>
      </c>
      <c r="L112" s="24">
        <v>7.8996778000000004E-2</v>
      </c>
      <c r="M112" s="24">
        <v>6.6617729999999993E-3</v>
      </c>
      <c r="N112" s="24">
        <v>7.2737694000000006E-2</v>
      </c>
      <c r="O112" s="24">
        <v>5.0962566999999993E-2</v>
      </c>
      <c r="P112" s="24">
        <v>-2.1734059999999999E-2</v>
      </c>
      <c r="Q112" s="24">
        <v>2.4808050000000002E-2</v>
      </c>
      <c r="R112" s="24">
        <v>-2.7786373999999999E-2</v>
      </c>
      <c r="S112" s="24">
        <v>2.5582074999999999E-2</v>
      </c>
      <c r="T112" s="24">
        <v>1.580751E-2</v>
      </c>
      <c r="U112" s="24">
        <v>6.2674759999999996E-2</v>
      </c>
      <c r="V112" s="24">
        <v>1.1473656E-2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45294</v>
      </c>
      <c r="B113" s="24">
        <v>-3.0139803999999999E-2</v>
      </c>
      <c r="C113" s="24">
        <v>4.2533874999999997E-3</v>
      </c>
      <c r="D113" s="24">
        <v>1.0834813E-2</v>
      </c>
      <c r="E113" s="24">
        <v>2.8129100000000001E-2</v>
      </c>
      <c r="F113" s="24">
        <v>6.8671702999999994E-3</v>
      </c>
      <c r="G113" s="24">
        <v>9.1697929999999997E-2</v>
      </c>
      <c r="H113" s="24">
        <v>8.1462860000000008E-3</v>
      </c>
      <c r="I113" s="24">
        <v>1.8720627E-2</v>
      </c>
      <c r="J113" s="24">
        <v>4.5196176000000005E-2</v>
      </c>
      <c r="K113" s="24">
        <v>2.6643037999999997E-2</v>
      </c>
      <c r="L113" s="24">
        <v>3.6445736999999999E-2</v>
      </c>
      <c r="M113" s="24">
        <v>-1.3079166E-2</v>
      </c>
      <c r="N113" s="24">
        <v>3.6485195E-3</v>
      </c>
      <c r="O113" s="24">
        <v>4.7198296000000001E-2</v>
      </c>
      <c r="P113" s="24">
        <v>-2.4127006999999999E-2</v>
      </c>
      <c r="Q113" s="24">
        <v>3.9193153000000001E-2</v>
      </c>
      <c r="R113" s="24">
        <v>3.5723804999999997E-2</v>
      </c>
      <c r="S113" s="24">
        <v>-0.10382920000000001</v>
      </c>
      <c r="T113" s="24">
        <v>9.2549324000000006E-3</v>
      </c>
      <c r="U113" s="24">
        <v>1.7960191E-2</v>
      </c>
      <c r="V113" s="24">
        <v>7.4576497000000005E-2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45324</v>
      </c>
      <c r="B114" s="24">
        <v>-9.1374580000000011E-2</v>
      </c>
      <c r="C114" s="24">
        <v>-9.1895760000000007E-2</v>
      </c>
      <c r="D114" s="24">
        <v>4.5347213999999999E-4</v>
      </c>
      <c r="E114" s="24">
        <v>3.0995727000000001E-2</v>
      </c>
      <c r="F114" s="24">
        <v>2.9011846000000001E-2</v>
      </c>
      <c r="G114" s="24">
        <v>-5.3465365999999998E-5</v>
      </c>
      <c r="H114" s="24">
        <v>2.3629664999999999E-3</v>
      </c>
      <c r="I114" s="24">
        <v>1.0383725E-2</v>
      </c>
      <c r="J114" s="24">
        <v>3.4566880000000001E-2</v>
      </c>
      <c r="K114" s="24">
        <v>-1.168108E-2</v>
      </c>
      <c r="L114" s="24">
        <v>-5.1118255000000001E-2</v>
      </c>
      <c r="M114" s="24">
        <v>-1.9109964E-2</v>
      </c>
      <c r="N114" s="24">
        <v>7.1913240000000003E-2</v>
      </c>
      <c r="O114" s="24">
        <v>3.6735891999999999E-2</v>
      </c>
      <c r="P114" s="24">
        <v>-0.10504097</v>
      </c>
      <c r="Q114" s="24">
        <v>-4.7698317000000004E-2</v>
      </c>
      <c r="R114" s="24">
        <v>-3.1854630000000002E-2</v>
      </c>
      <c r="S114" s="24">
        <v>0.13527179</v>
      </c>
      <c r="T114" s="24">
        <v>-6.7476033999999997E-3</v>
      </c>
      <c r="U114" s="24">
        <v>7.0037839999999999E-3</v>
      </c>
      <c r="V114" s="24">
        <v>2.3770332000000002E-4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45352</v>
      </c>
      <c r="B115" s="24">
        <v>0.13654089</v>
      </c>
      <c r="C115" s="24">
        <v>5.4980040000000001E-2</v>
      </c>
      <c r="D115" s="24">
        <v>1.9039034999999999E-2</v>
      </c>
      <c r="E115" s="24">
        <v>3.9083003999999998E-2</v>
      </c>
      <c r="F115" s="24">
        <v>3.5682797000000002E-2</v>
      </c>
      <c r="G115" s="24">
        <v>5.3234339999999998E-2</v>
      </c>
      <c r="H115" s="24">
        <v>2.0273447E-2</v>
      </c>
      <c r="I115" s="24">
        <v>4.6916960000000001E-2</v>
      </c>
      <c r="J115" s="24">
        <v>-3.3853471000000003E-2</v>
      </c>
      <c r="K115" s="24">
        <v>3.7054776999999997E-2</v>
      </c>
      <c r="L115" s="24">
        <v>1.6222954000000001E-2</v>
      </c>
      <c r="M115" s="24">
        <v>-2.460903E-2</v>
      </c>
      <c r="N115" s="24">
        <v>2.6329159999999997E-2</v>
      </c>
      <c r="O115" s="24">
        <v>3.0669927999999999E-2</v>
      </c>
      <c r="P115" s="24">
        <v>9.9611520000000009E-2</v>
      </c>
      <c r="Q115" s="24">
        <v>5.5329084000000001E-2</v>
      </c>
      <c r="R115" s="24">
        <v>-1.20368E-2</v>
      </c>
      <c r="S115" s="24">
        <v>3.0902028000000002E-2</v>
      </c>
      <c r="T115" s="24">
        <v>-1.3587474999999999E-3</v>
      </c>
      <c r="U115" s="24">
        <v>5.1004649999999999E-2</v>
      </c>
      <c r="V115" s="24">
        <v>6.5114020000000009E-2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45385</v>
      </c>
      <c r="B116" s="24">
        <v>7.2463750000000002E-3</v>
      </c>
      <c r="C116" s="24">
        <v>2.7190328E-2</v>
      </c>
      <c r="D116" s="24">
        <v>-2.5800705E-2</v>
      </c>
      <c r="E116" s="24">
        <v>-1.1573254999999999E-2</v>
      </c>
      <c r="F116" s="24">
        <v>1.1059164999999999E-2</v>
      </c>
      <c r="G116" s="24">
        <v>0.13937579999999999</v>
      </c>
      <c r="H116" s="24">
        <v>1.0166406999999999E-2</v>
      </c>
      <c r="I116" s="24">
        <v>4.5881270000000002E-2</v>
      </c>
      <c r="J116" s="24">
        <v>5.1492929999999999E-2</v>
      </c>
      <c r="K116" s="24">
        <v>2.4179935E-2</v>
      </c>
      <c r="L116" s="24">
        <v>-3.3433734999999999E-2</v>
      </c>
      <c r="M116" s="24">
        <v>4.1261435000000006E-2</v>
      </c>
      <c r="N116" s="24">
        <v>-3.2313824000000005E-2</v>
      </c>
      <c r="O116" s="24">
        <v>-4.6224593999999999E-3</v>
      </c>
      <c r="P116" s="24">
        <v>1.8925071000000002E-2</v>
      </c>
      <c r="Q116" s="24">
        <v>-4.9117090000000002E-2</v>
      </c>
      <c r="R116" s="24">
        <v>6.0478449999999996E-3</v>
      </c>
      <c r="S116" s="24">
        <v>-2.2954344999999998E-2</v>
      </c>
      <c r="T116" s="24">
        <v>1.6326547E-2</v>
      </c>
      <c r="U116" s="24">
        <v>-2.9411912000000002E-3</v>
      </c>
      <c r="V116" s="24">
        <v>-1.0040164000000001E-2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45415</v>
      </c>
      <c r="B117" s="24">
        <v>3.4456609999999999E-2</v>
      </c>
      <c r="C117" s="24">
        <v>1.2132406E-2</v>
      </c>
      <c r="D117" s="24">
        <v>-4.3835582999999997E-2</v>
      </c>
      <c r="E117" s="24">
        <v>-4.9030360000000002E-2</v>
      </c>
      <c r="F117" s="24">
        <v>2.1034956E-2</v>
      </c>
      <c r="G117" s="24">
        <v>1.9799589999999999E-2</v>
      </c>
      <c r="H117" s="24">
        <v>4.2543530000000003E-2</v>
      </c>
      <c r="I117" s="24">
        <v>-7.3453783999999998E-3</v>
      </c>
      <c r="J117" s="24">
        <v>-3.2164513999999998E-2</v>
      </c>
      <c r="K117" s="24">
        <v>-1.9849598E-2</v>
      </c>
      <c r="L117" s="24">
        <v>6.8557259999999995E-3</v>
      </c>
      <c r="M117" s="24">
        <v>4.9217579999999997E-2</v>
      </c>
      <c r="N117" s="24">
        <v>5.8628559999999996E-2</v>
      </c>
      <c r="O117" s="24">
        <v>2.0317316000000002E-2</v>
      </c>
      <c r="P117" s="24">
        <v>0.1087172</v>
      </c>
      <c r="Q117" s="24">
        <v>5.2235125999999998E-3</v>
      </c>
      <c r="R117" s="24">
        <v>-4.1942000000000004E-3</v>
      </c>
      <c r="S117" s="24">
        <v>0.14704250999999999</v>
      </c>
      <c r="T117" s="24">
        <v>-2.4096369999999999E-2</v>
      </c>
      <c r="U117" s="24">
        <v>-8.5545779999999988E-2</v>
      </c>
      <c r="V117" s="24">
        <v>-1.8480956999999999E-2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45446</v>
      </c>
      <c r="B118" s="24">
        <v>-3.4772992000000003E-2</v>
      </c>
      <c r="C118" s="24">
        <v>2.7243018000000001E-2</v>
      </c>
      <c r="D118" s="24">
        <v>-4.2502459999999999E-2</v>
      </c>
      <c r="E118" s="24">
        <v>-5.4251614000000004E-2</v>
      </c>
      <c r="F118" s="24">
        <v>3.8318872000000004E-2</v>
      </c>
      <c r="G118" s="24">
        <v>5.7881235999999996E-2</v>
      </c>
      <c r="H118" s="24">
        <v>1.1408448E-2</v>
      </c>
      <c r="I118" s="24">
        <v>4.522085E-2</v>
      </c>
      <c r="J118" s="24">
        <v>-0.13278447999999998</v>
      </c>
      <c r="K118" s="24">
        <v>-3.0224025000000002E-2</v>
      </c>
      <c r="L118" s="24">
        <v>-8.4494000000000014E-2</v>
      </c>
      <c r="M118" s="24">
        <v>3.1273364999999998E-3</v>
      </c>
      <c r="N118" s="24">
        <v>-6.5013169999999995E-3</v>
      </c>
      <c r="O118" s="24">
        <v>3.9256573000000003E-2</v>
      </c>
      <c r="P118" s="24">
        <v>-1.7645775999999998E-2</v>
      </c>
      <c r="Q118" s="24">
        <v>-3.1177760000000002E-2</v>
      </c>
      <c r="R118" s="24">
        <v>-1.7709076000000001E-2</v>
      </c>
      <c r="S118" s="24">
        <v>3.3734918000000003E-2</v>
      </c>
      <c r="T118" s="24">
        <v>-5.7613190000000002E-2</v>
      </c>
      <c r="U118" s="24">
        <v>3.1451582999999998E-2</v>
      </c>
      <c r="V118" s="24">
        <v>-6.2916159999999999E-2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45476</v>
      </c>
      <c r="B119" s="24">
        <v>-3.3540307999999998E-2</v>
      </c>
      <c r="C119" s="24">
        <v>-5.1705956000000004E-2</v>
      </c>
      <c r="D119" s="24">
        <v>1.3992548E-2</v>
      </c>
      <c r="E119" s="24">
        <v>1.5936017E-2</v>
      </c>
      <c r="F119" s="24">
        <v>6.2395334000000004E-3</v>
      </c>
      <c r="G119" s="24">
        <v>-2.4781108E-2</v>
      </c>
      <c r="H119" s="24">
        <v>1.1168599E-2</v>
      </c>
      <c r="I119" s="24">
        <v>8.6922409999999992E-2</v>
      </c>
      <c r="J119" s="24">
        <v>5.092025E-3</v>
      </c>
      <c r="K119" s="24">
        <v>5.7585835000000002E-2</v>
      </c>
      <c r="L119" s="24">
        <v>-2.0590722999999998E-2</v>
      </c>
      <c r="M119" s="24">
        <v>5.8568119999999994E-2</v>
      </c>
      <c r="N119" s="24">
        <v>-1.6856253000000002E-2</v>
      </c>
      <c r="O119" s="24">
        <v>2.9379605999999999E-2</v>
      </c>
      <c r="P119" s="24">
        <v>-9.5304250000000004E-3</v>
      </c>
      <c r="Q119" s="24">
        <v>6.8208099999999994E-2</v>
      </c>
      <c r="R119" s="24">
        <v>-3.7869929999999996E-2</v>
      </c>
      <c r="S119" s="24">
        <v>6.241679E-3</v>
      </c>
      <c r="T119" s="24">
        <v>4.6935916000000001E-2</v>
      </c>
      <c r="U119" s="24">
        <v>-2.6192367000000001E-2</v>
      </c>
      <c r="V119" s="24">
        <v>3.3006668000000001E-3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45506</v>
      </c>
      <c r="B120" s="24">
        <v>-3.5419463999999999E-3</v>
      </c>
      <c r="C120" s="24">
        <v>-4.2463600000000004E-2</v>
      </c>
      <c r="D120" s="24">
        <v>3.360486E-2</v>
      </c>
      <c r="E120" s="24">
        <v>1.7886162000000001E-2</v>
      </c>
      <c r="F120" s="24">
        <v>-6.3479304E-2</v>
      </c>
      <c r="G120" s="24">
        <v>-5.8086276000000006E-2</v>
      </c>
      <c r="H120" s="24">
        <v>4.9694776999999996E-2</v>
      </c>
      <c r="I120" s="24">
        <v>-9.0103150000000007E-2</v>
      </c>
      <c r="J120" s="24">
        <v>-6.5292716000000001E-2</v>
      </c>
      <c r="K120" s="24">
        <v>-4.9364209999999999E-2</v>
      </c>
      <c r="L120" s="24">
        <v>-3.1015991999999999E-2</v>
      </c>
      <c r="M120" s="24">
        <v>9.8941325999999993E-3</v>
      </c>
      <c r="N120" s="24">
        <v>3.0662775E-2</v>
      </c>
      <c r="O120" s="24">
        <v>-2.6591419999999998E-3</v>
      </c>
      <c r="P120" s="24">
        <v>-5.8796406000000002E-2</v>
      </c>
      <c r="Q120" s="24">
        <v>-9.9298953999999995E-3</v>
      </c>
      <c r="R120" s="24">
        <v>1.4196396E-2</v>
      </c>
      <c r="S120" s="24">
        <v>-4.6904324999999997E-2</v>
      </c>
      <c r="T120" s="24">
        <v>3.3959507999999999E-2</v>
      </c>
      <c r="U120" s="24">
        <v>-5.4997920000000006E-2</v>
      </c>
      <c r="V120" s="24">
        <v>1.8592000000000001E-2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45538</v>
      </c>
      <c r="B121" s="24">
        <v>-2.7251183999999998E-2</v>
      </c>
      <c r="C121" s="24">
        <v>3.7554859999999995E-2</v>
      </c>
      <c r="D121" s="24">
        <v>6.3546896000000005E-2</v>
      </c>
      <c r="E121" s="24">
        <v>7.8274727000000002E-2</v>
      </c>
      <c r="F121" s="24">
        <v>5.1909090000000005E-2</v>
      </c>
      <c r="G121" s="24">
        <v>5.1164626999999994E-4</v>
      </c>
      <c r="H121" s="24">
        <v>5.6478380000000002E-2</v>
      </c>
      <c r="I121" s="24">
        <v>2.7440785999999998E-2</v>
      </c>
      <c r="J121" s="24">
        <v>-3.5575329999999995E-2</v>
      </c>
      <c r="K121" s="24">
        <v>-4.8779844999999999E-3</v>
      </c>
      <c r="L121" s="24">
        <v>8.094179E-2</v>
      </c>
      <c r="M121" s="24">
        <v>3.6454797000000004E-2</v>
      </c>
      <c r="N121" s="24">
        <v>9.4770193000000003E-3</v>
      </c>
      <c r="O121" s="24">
        <v>1.8130063999999998E-2</v>
      </c>
      <c r="P121" s="24">
        <v>1.2493967999999999E-2</v>
      </c>
      <c r="Q121" s="24">
        <v>5.6637170000000001E-2</v>
      </c>
      <c r="R121" s="24">
        <v>3.9236068999999998E-2</v>
      </c>
      <c r="S121" s="24">
        <v>-7.1358203999999995E-2</v>
      </c>
      <c r="T121" s="24">
        <v>5.5206180000000001E-2</v>
      </c>
      <c r="U121" s="24">
        <v>5.1826596000000003E-2</v>
      </c>
      <c r="V121" s="24">
        <v>2.5066853E-2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45568</v>
      </c>
      <c r="B122" s="24">
        <v>0.34064163000000003</v>
      </c>
      <c r="C122" s="24">
        <v>1.1166811E-2</v>
      </c>
      <c r="D122" s="24">
        <v>2.1769284999999999E-2</v>
      </c>
      <c r="E122" s="24">
        <v>8.4074135000000008E-2</v>
      </c>
      <c r="F122" s="24">
        <v>-5.0163089999999994E-2</v>
      </c>
      <c r="G122" s="24">
        <v>0.10196936000000001</v>
      </c>
      <c r="H122" s="24">
        <v>3.1446456999999997E-2</v>
      </c>
      <c r="I122" s="24">
        <v>3.8320184E-2</v>
      </c>
      <c r="J122" s="24">
        <v>3.6503434000000001E-2</v>
      </c>
      <c r="K122" s="24">
        <v>-8.538902000000001E-3</v>
      </c>
      <c r="L122" s="24">
        <v>-5.4458976000000001E-3</v>
      </c>
      <c r="M122" s="24">
        <v>9.3866709999999992E-2</v>
      </c>
      <c r="N122" s="24">
        <v>-9.1788170000000006E-3</v>
      </c>
      <c r="O122" s="24">
        <v>8.7296960000000012E-4</v>
      </c>
      <c r="P122" s="24">
        <v>0.33051049999999998</v>
      </c>
      <c r="Q122" s="24">
        <v>9.4919204999999989E-3</v>
      </c>
      <c r="R122" s="24">
        <v>5.7254909999999999E-2</v>
      </c>
      <c r="S122" s="24">
        <v>-0.10704827</v>
      </c>
      <c r="T122" s="24">
        <v>-3.1125844E-2</v>
      </c>
      <c r="U122" s="24">
        <v>1.1308551E-2</v>
      </c>
      <c r="V122" s="24">
        <v>-1.7806291999999998E-2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0.34064163000000003</v>
      </c>
      <c r="C126" s="24" cm="1">
        <f t="array" ref="C126">MAX(_xlfn._xlws.FILTER(C1:C122, ISNUMBER(C1:C122)))</f>
        <v>0.20211102</v>
      </c>
      <c r="D126" s="24" cm="1">
        <f t="array" ref="D126">MAX(_xlfn._xlws.FILTER(D1:D122, ISNUMBER(D1:D122)))</f>
        <v>0.26559484</v>
      </c>
      <c r="E126" s="24" cm="1">
        <f t="array" ref="E126">MAX(_xlfn._xlws.FILTER(E1:E122, ISNUMBER(E1:E122)))</f>
        <v>0.20205475000000001</v>
      </c>
      <c r="F126" s="24" cm="1">
        <f t="array" ref="F126">MAX(_xlfn._xlws.FILTER(F1:F122, ISNUMBER(F1:F122)))</f>
        <v>0.23711336</v>
      </c>
      <c r="G126" s="24" cm="1">
        <f t="array" ref="G126">MAX(_xlfn._xlws.FILTER(G1:G122, ISNUMBER(G1:G122)))</f>
        <v>0.19264185</v>
      </c>
      <c r="H126" s="24" cm="1">
        <f t="array" ref="H126">MAX(_xlfn._xlws.FILTER(H1:H122, ISNUMBER(H1:H122)))</f>
        <v>0.17636835000000001</v>
      </c>
      <c r="I126" s="24" cm="1">
        <f t="array" ref="I126">MAX(_xlfn._xlws.FILTER(I1:I122, ISNUMBER(I1:I122)))</f>
        <v>0.21560621000000002</v>
      </c>
      <c r="J126" s="24" cm="1">
        <f t="array" ref="J126">MAX(_xlfn._xlws.FILTER(J1:J122, ISNUMBER(J1:J122)))</f>
        <v>0.24277460000000001</v>
      </c>
      <c r="K126" s="24" cm="1">
        <f t="array" ref="K126">MAX(_xlfn._xlws.FILTER(K1:K122, ISNUMBER(K1:K122)))</f>
        <v>0.19733142999999997</v>
      </c>
      <c r="L126" s="24" cm="1">
        <f t="array" ref="L126">MAX(_xlfn._xlws.FILTER(L1:L122, ISNUMBER(L1:L122)))</f>
        <v>0.28888083000000003</v>
      </c>
      <c r="M126" s="24" cm="1">
        <f t="array" ref="M126">MAX(_xlfn._xlws.FILTER(M1:M122, ISNUMBER(M1:M122)))</f>
        <v>0.23183167000000002</v>
      </c>
      <c r="N126" s="24" cm="1">
        <f t="array" ref="N126">MAX(_xlfn._xlws.FILTER(N1:N122, ISNUMBER(N1:N122)))</f>
        <v>0.35954439999999999</v>
      </c>
      <c r="O126" s="24" cm="1">
        <f t="array" ref="O126">MAX(_xlfn._xlws.FILTER(O1:O122, ISNUMBER(O1:O122)))</f>
        <v>0.19127666000000002</v>
      </c>
      <c r="P126" s="24" cm="1">
        <f t="array" ref="P126">MAX(_xlfn._xlws.FILTER(P1:P122, ISNUMBER(P1:P122)))</f>
        <v>0.33051049999999998</v>
      </c>
      <c r="Q126" s="24" cm="1">
        <f t="array" ref="Q126">MAX(_xlfn._xlws.FILTER(Q1:Q122, ISNUMBER(Q1:Q122)))</f>
        <v>0.17958618000000001</v>
      </c>
      <c r="R126" s="24" cm="1">
        <f t="array" ref="R126">MAX(_xlfn._xlws.FILTER(R1:R122, ISNUMBER(R1:R122)))</f>
        <v>0.17766703</v>
      </c>
      <c r="S126" s="24" cm="1">
        <f t="array" ref="S126">MAX(_xlfn._xlws.FILTER(S1:S122, ISNUMBER(S1:S122)))</f>
        <v>0.26692139999999998</v>
      </c>
      <c r="T126" s="24" cm="1">
        <f t="array" ref="T126">MAX(_xlfn._xlws.FILTER(T1:T122, ISNUMBER(T1:T122)))</f>
        <v>0.15466701499999999</v>
      </c>
      <c r="U126" s="24" cm="1">
        <f t="array" ref="U126">MAX(_xlfn._xlws.FILTER(U1:U122, ISNUMBER(U1:U122)))</f>
        <v>0.19127511999999999</v>
      </c>
      <c r="V126" s="24" cm="1">
        <f t="array" ref="V126">MAX(_xlfn._xlws.FILTER(V1:V122, ISNUMBER(V1:V122)))</f>
        <v>0.17281352999999999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-0.13948832999999999</v>
      </c>
      <c r="C127" s="24" cm="1">
        <f t="array" ref="C127">MIN(_xlfn._xlws.FILTER(C2:C122, ISNUMBER(C2:C122)))</f>
        <v>-0.21180427999999998</v>
      </c>
      <c r="D127" s="24" cm="1">
        <f t="array" ref="D127">MIN(_xlfn._xlws.FILTER(D2:D122, ISNUMBER(D2:D122)))</f>
        <v>-0.37043716000000004</v>
      </c>
      <c r="E127" s="24" cm="1">
        <f t="array" ref="E127">MIN(_xlfn._xlws.FILTER(E2:E122, ISNUMBER(E2:E122)))</f>
        <v>-0.24420559</v>
      </c>
      <c r="F127" s="24" cm="1">
        <f t="array" ref="F127">MIN(_xlfn._xlws.FILTER(F2:F122, ISNUMBER(F2:F122)))</f>
        <v>-0.27656078000000001</v>
      </c>
      <c r="G127" s="24" cm="1">
        <f t="array" ref="G127">MIN(_xlfn._xlws.FILTER(G2:G122, ISNUMBER(G2:G122)))</f>
        <v>-0.30987692</v>
      </c>
      <c r="H127" s="24" cm="1">
        <f t="array" ref="H127">MIN(_xlfn._xlws.FILTER(H2:H122, ISNUMBER(H2:H122)))</f>
        <v>-0.16120904999999999</v>
      </c>
      <c r="I127" s="24" cm="1">
        <f t="array" ref="I127">MIN(_xlfn._xlws.FILTER(I2:I122, ISNUMBER(I2:I122)))</f>
        <v>-0.1565578</v>
      </c>
      <c r="J127" s="24" cm="1">
        <f t="array" ref="J127">MIN(_xlfn._xlws.FILTER(J2:J122, ISNUMBER(J2:J122)))</f>
        <v>-0.40506619999999999</v>
      </c>
      <c r="K127" s="24" cm="1">
        <f t="array" ref="K127">MIN(_xlfn._xlws.FILTER(K2:K122, ISNUMBER(K2:K122)))</f>
        <v>-0.18692595000000001</v>
      </c>
      <c r="L127" s="24" cm="1">
        <f t="array" ref="L127">MIN(_xlfn._xlws.FILTER(L2:L122, ISNUMBER(L2:L122)))</f>
        <v>-0.43387897000000003</v>
      </c>
      <c r="M127" s="24" cm="1">
        <f t="array" ref="M127">MIN(_xlfn._xlws.FILTER(M2:M122, ISNUMBER(M2:M122)))</f>
        <v>-0.35589100000000001</v>
      </c>
      <c r="N127" s="24" cm="1">
        <f t="array" ref="N127">MIN(_xlfn._xlws.FILTER(N2:N122, ISNUMBER(N2:N122)))</f>
        <v>-0.30394739999999998</v>
      </c>
      <c r="O127" s="24" cm="1">
        <f t="array" ref="O127">MIN(_xlfn._xlws.FILTER(O2:O122, ISNUMBER(O2:O122)))</f>
        <v>-0.31132662</v>
      </c>
      <c r="P127" s="24" cm="1">
        <f t="array" ref="P127">MIN(_xlfn._xlws.FILTER(P2:P122, ISNUMBER(P2:P122)))</f>
        <v>-0.14589864</v>
      </c>
      <c r="Q127" s="24" cm="1">
        <f t="array" ref="Q127">MIN(_xlfn._xlws.FILTER(Q2:Q122, ISNUMBER(Q2:Q122)))</f>
        <v>-0.11214953</v>
      </c>
      <c r="R127" s="24" cm="1">
        <f t="array" ref="R127">MIN(_xlfn._xlws.FILTER(R2:R122, ISNUMBER(R2:R122)))</f>
        <v>-0.17176480000000002</v>
      </c>
      <c r="S127" s="24" cm="1">
        <f t="array" ref="S127">MIN(_xlfn._xlws.FILTER(S2:S122, ISNUMBER(S2:S122)))</f>
        <v>-0.25933283000000001</v>
      </c>
      <c r="T127" s="24" cm="1">
        <f t="array" ref="T127">MIN(_xlfn._xlws.FILTER(T2:T122, ISNUMBER(T2:T122)))</f>
        <v>-0.24232365</v>
      </c>
      <c r="U127" s="24" cm="1">
        <f t="array" ref="U127">MIN(_xlfn._xlws.FILTER(U2:U122, ISNUMBER(U2:U122)))</f>
        <v>-0.21813547</v>
      </c>
      <c r="V127" s="24" cm="1">
        <f t="array" ref="V127">MIN(_xlfn._xlws.FILTER(V2:V122, ISNUMBER(V2:V122)))</f>
        <v>-0.13211864000000001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26</v>
      </c>
      <c r="D129">
        <f>COUNTIF(D2:D122, "&lt;"&amp;Assumption!$E$50)</f>
        <v>20</v>
      </c>
      <c r="E129">
        <f>COUNTIF(E2:E122, "&lt;"&amp;Assumption!$E$50)</f>
        <v>24</v>
      </c>
      <c r="F129">
        <f>COUNTIF(F2:F122, "&lt;"&amp;Assumption!$E$50)</f>
        <v>26</v>
      </c>
      <c r="G129">
        <f>COUNTIF(G2:G122, "&lt;"&amp;Assumption!$E$50)</f>
        <v>22</v>
      </c>
      <c r="H129">
        <f>COUNTIF(H2:H122, "&lt;"&amp;Assumption!$E$50)</f>
        <v>13</v>
      </c>
      <c r="I129">
        <f>COUNTIF(I2:I122, "&lt;"&amp;Assumption!$E$50)</f>
        <v>17</v>
      </c>
      <c r="J129">
        <f>COUNTIF(J2:J122, "&lt;"&amp;Assumption!$E$50)</f>
        <v>22</v>
      </c>
      <c r="K129">
        <f>COUNTIF(K2:K122, "&lt;"&amp;Assumption!$E$50)</f>
        <v>21</v>
      </c>
      <c r="L129">
        <f>COUNTIF(L2:L122, "&lt;"&amp;Assumption!$E$50)</f>
        <v>32</v>
      </c>
      <c r="M129">
        <f>COUNTIF(M2:M122, "&lt;"&amp;Assumption!$E$50)</f>
        <v>29</v>
      </c>
      <c r="N129">
        <f>COUNTIF(N2:N122, "&lt;"&amp;Assumption!$E$50)</f>
        <v>32</v>
      </c>
      <c r="O129">
        <f>COUNTIF(O2:O122, "&lt;"&amp;Assumption!$E$50)</f>
        <v>11</v>
      </c>
      <c r="P129">
        <f>COUNTIF(P2:P122, "&lt;"&amp;Assumption!$E$50)</f>
        <v>25</v>
      </c>
      <c r="Q129">
        <f>COUNTIF(Q2:Q122, "&lt;"&amp;Assumption!$E$50)</f>
        <v>12</v>
      </c>
      <c r="R129">
        <f>COUNTIF(R2:R122, "&lt;"&amp;Assumption!$E$50)</f>
        <v>9</v>
      </c>
      <c r="S129">
        <f>COUNTIF(S2:S122, "&lt;"&amp;Assumption!$E$50)</f>
        <v>35</v>
      </c>
      <c r="T129">
        <f>COUNTIF(T2:T122, "&lt;"&amp;Assumption!$E$50)</f>
        <v>14</v>
      </c>
      <c r="U129">
        <f>COUNTIF(U2:U122, "&lt;"&amp;Assumption!$E$50)</f>
        <v>26</v>
      </c>
      <c r="V129">
        <f>COUNTIF(V2:V122, "&lt;"&amp;Assumption!$E$50)</f>
        <v>14</v>
      </c>
    </row>
    <row r="130" spans="1:29" x14ac:dyDescent="0.35">
      <c r="A130" t="s">
        <v>86</v>
      </c>
      <c r="B130">
        <f>COUNT(B1:B122)</f>
        <v>99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108</v>
      </c>
    </row>
    <row r="132" spans="1:29" x14ac:dyDescent="0.35">
      <c r="A132" t="s">
        <v>88</v>
      </c>
      <c r="B132" s="9">
        <f t="shared" ref="B132:V132" si="1">B129/B130</f>
        <v>0.17171717171717171</v>
      </c>
      <c r="C132" s="9">
        <f t="shared" si="1"/>
        <v>0.21487603305785125</v>
      </c>
      <c r="D132" s="9">
        <f t="shared" si="1"/>
        <v>0.16528925619834711</v>
      </c>
      <c r="E132" s="9">
        <f t="shared" si="1"/>
        <v>0.19834710743801653</v>
      </c>
      <c r="F132" s="9">
        <f t="shared" si="1"/>
        <v>0.21487603305785125</v>
      </c>
      <c r="G132" s="9">
        <f t="shared" si="1"/>
        <v>0.18181818181818182</v>
      </c>
      <c r="H132" s="9">
        <f t="shared" si="1"/>
        <v>0.10743801652892562</v>
      </c>
      <c r="I132" s="9">
        <f t="shared" si="1"/>
        <v>0.14049586776859505</v>
      </c>
      <c r="J132" s="9">
        <f t="shared" si="1"/>
        <v>0.18181818181818182</v>
      </c>
      <c r="K132" s="9">
        <f t="shared" si="1"/>
        <v>0.17355371900826447</v>
      </c>
      <c r="L132" s="9">
        <f t="shared" si="1"/>
        <v>0.26446280991735538</v>
      </c>
      <c r="M132" s="9">
        <f t="shared" si="1"/>
        <v>0.23966942148760331</v>
      </c>
      <c r="N132" s="9">
        <f t="shared" si="1"/>
        <v>0.26446280991735538</v>
      </c>
      <c r="O132" s="9">
        <f t="shared" si="1"/>
        <v>9.0909090909090912E-2</v>
      </c>
      <c r="P132" s="9">
        <f t="shared" si="1"/>
        <v>0.20661157024793389</v>
      </c>
      <c r="Q132" s="9">
        <f t="shared" si="1"/>
        <v>9.9173553719008267E-2</v>
      </c>
      <c r="R132" s="9">
        <f t="shared" si="1"/>
        <v>7.43801652892562E-2</v>
      </c>
      <c r="S132" s="9">
        <f t="shared" si="1"/>
        <v>0.28925619834710742</v>
      </c>
      <c r="T132" s="9">
        <f t="shared" si="1"/>
        <v>0.11570247933884298</v>
      </c>
      <c r="U132" s="9">
        <f t="shared" si="1"/>
        <v>0.21487603305785125</v>
      </c>
      <c r="V132" s="9">
        <f t="shared" si="1"/>
        <v>0.12962962962962962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0.99</v>
      </c>
      <c r="C134" s="9" cm="1">
        <f t="array" ref="C134">_xlfn.PERCENTRANK.EXC(_xlfn._xlws.FILTER(C2:C122, ISNUMBER(C2:C122)),C122)</f>
        <v>0.59799999999999998</v>
      </c>
      <c r="D134" s="9" cm="1">
        <f t="array" ref="D134">_xlfn.PERCENTRANK.EXC(_xlfn._xlws.FILTER(D2:D122, ISNUMBER(D2:D122)),D122)</f>
        <v>0.65500000000000003</v>
      </c>
      <c r="E134" s="9" cm="1">
        <f t="array" ref="E134">_xlfn.PERCENTRANK.EXC(_xlfn._xlws.FILTER(E2:E122, ISNUMBER(E2:E122)),E122)</f>
        <v>0.92600000000000005</v>
      </c>
      <c r="F134" s="9" cm="1">
        <f t="array" ref="F134">_xlfn.PERCENTRANK.EXC(_xlfn._xlws.FILTER(F2:F122, ISNUMBER(F2:F122)),F122)</f>
        <v>0.21299999999999999</v>
      </c>
      <c r="G134" s="9" cm="1">
        <f t="array" ref="G134">_xlfn.PERCENTRANK.EXC(_xlfn._xlws.FILTER(G2:G122, ISNUMBER(G2:G122)),G122)</f>
        <v>0.89300000000000002</v>
      </c>
      <c r="H134" s="9" cm="1">
        <f t="array" ref="H134">_xlfn.PERCENTRANK.EXC(_xlfn._xlws.FILTER(H2:H122, ISNUMBER(H2:H122)),H122)</f>
        <v>0.77800000000000002</v>
      </c>
      <c r="I134" s="9" cm="1">
        <f t="array" ref="I134">_xlfn.PERCENTRANK.EXC(_xlfn._xlws.FILTER(I2:I122, ISNUMBER(I2:I122)),I122)</f>
        <v>0.70399999999999996</v>
      </c>
      <c r="J134" s="9" cm="1">
        <f t="array" ref="J134">_xlfn.PERCENTRANK.EXC(_xlfn._xlws.FILTER(J2:J122, ISNUMBER(J2:J122)),J122)</f>
        <v>0.70399999999999996</v>
      </c>
      <c r="K134" s="9" cm="1">
        <f t="array" ref="K134">_xlfn.PERCENTRANK.EXC(_xlfn._xlws.FILTER(K2:K122, ISNUMBER(K2:K122)),K122)</f>
        <v>0.45900000000000002</v>
      </c>
      <c r="L134" s="9" cm="1">
        <f t="array" ref="L134">_xlfn.PERCENTRANK.EXC(_xlfn._xlws.FILTER(L2:L122, ISNUMBER(L2:L122)),L122)</f>
        <v>0.47499999999999998</v>
      </c>
      <c r="M134" s="9" cm="1">
        <f t="array" ref="M134">_xlfn.PERCENTRANK.EXC(_xlfn._xlws.FILTER(M2:M122, ISNUMBER(M2:M122)),M122)</f>
        <v>0.91800000000000004</v>
      </c>
      <c r="N134" s="9" cm="1">
        <f t="array" ref="N134">_xlfn.PERCENTRANK.EXC(_xlfn._xlws.FILTER(N2:N122, ISNUMBER(N2:N122)),N122)</f>
        <v>0.40100000000000002</v>
      </c>
      <c r="O134" s="9" cm="1">
        <f t="array" ref="O134">_xlfn.PERCENTRANK.EXC(_xlfn._xlws.FILTER(O2:O122, ISNUMBER(O2:O122)),O122)</f>
        <v>0.47499999999999998</v>
      </c>
      <c r="P134" s="9" cm="1">
        <f t="array" ref="P134">_xlfn.PERCENTRANK.EXC(_xlfn._xlws.FILTER(P2:P122, ISNUMBER(P2:P122)),P122)</f>
        <v>0.99099999999999999</v>
      </c>
      <c r="Q134" s="9" cm="1">
        <f t="array" ref="Q134">_xlfn.PERCENTRANK.EXC(_xlfn._xlws.FILTER(Q2:Q122, ISNUMBER(Q2:Q122)),Q122)</f>
        <v>0.60599999999999998</v>
      </c>
      <c r="R134" s="9" cm="1">
        <f t="array" ref="R134">_xlfn.PERCENTRANK.EXC(_xlfn._xlws.FILTER(R2:R122, ISNUMBER(R2:R122)),R122)</f>
        <v>0.93400000000000005</v>
      </c>
      <c r="S134" s="9" cm="1">
        <f t="array" ref="S134">_xlfn.PERCENTRANK.EXC(_xlfn._xlws.FILTER(S2:S122, ISNUMBER(S2:S122)),S122)</f>
        <v>0.122</v>
      </c>
      <c r="T134" s="9" cm="1">
        <f t="array" ref="T134">_xlfn.PERCENTRANK.EXC(_xlfn._xlws.FILTER(T2:T122, ISNUMBER(T2:T122)),T122)</f>
        <v>0.22900000000000001</v>
      </c>
      <c r="U134" s="9" cm="1">
        <f t="array" ref="U134">_xlfn.PERCENTRANK.EXC(_xlfn._xlws.FILTER(U2:U122, ISNUMBER(U2:U122)),U122)</f>
        <v>0.53200000000000003</v>
      </c>
      <c r="V134" s="9" cm="1">
        <f t="array" ref="V134">_xlfn.PERCENTRANK.EXC(_xlfn._xlws.FILTER(V2:V122, ISNUMBER(V2:V122)),V122)</f>
        <v>0.26600000000000001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0.28999999999999998</v>
      </c>
      <c r="C136" s="9" cm="1">
        <f t="array" ref="C136">_xlfn.PERCENTRANK.EXC(_xlfn._xlws.FILTER(C4:C125, ISNUMBER(C4:C125)),C113)</f>
        <v>0.5</v>
      </c>
      <c r="D136" s="9" cm="1">
        <f t="array" ref="D136">_xlfn.PERCENTRANK.EXC(_xlfn._xlws.FILTER(D4:D125, ISNUMBER(D4:D125)),D113)</f>
        <v>0.55800000000000005</v>
      </c>
      <c r="E136" s="9" cm="1">
        <f t="array" ref="E136">_xlfn.PERCENTRANK.EXC(_xlfn._xlws.FILTER(E4:E125, ISNUMBER(E4:E125)),E113)</f>
        <v>0.71599999999999997</v>
      </c>
      <c r="F136" s="9" cm="1">
        <f t="array" ref="F136">_xlfn.PERCENTRANK.EXC(_xlfn._xlws.FILTER(F4:F125, ISNUMBER(F4:F125)),F113)</f>
        <v>0.55000000000000004</v>
      </c>
      <c r="G136" s="9" cm="1">
        <f t="array" ref="G136">_xlfn.PERCENTRANK.EXC(_xlfn._xlws.FILTER(G4:G125, ISNUMBER(G4:G125)),G113)</f>
        <v>0.875</v>
      </c>
      <c r="H136" s="9" cm="1">
        <f t="array" ref="H136">_xlfn.PERCENTRANK.EXC(_xlfn._xlws.FILTER(H4:H125, ISNUMBER(H4:H125)),H113)</f>
        <v>0.61599999999999999</v>
      </c>
      <c r="I136" s="9" cm="1">
        <f t="array" ref="I136">_xlfn.PERCENTRANK.EXC(_xlfn._xlws.FILTER(I4:I125, ISNUMBER(I4:I125)),I113)</f>
        <v>0.53300000000000003</v>
      </c>
      <c r="J136" s="9" cm="1">
        <f t="array" ref="J136">_xlfn.PERCENTRANK.EXC(_xlfn._xlws.FILTER(J4:J125, ISNUMBER(J4:J125)),J113)</f>
        <v>0.76600000000000001</v>
      </c>
      <c r="K136" s="9" cm="1">
        <f t="array" ref="K136">_xlfn.PERCENTRANK.EXC(_xlfn._xlws.FILTER(K4:K125, ISNUMBER(K4:K125)),K113)</f>
        <v>0.68300000000000005</v>
      </c>
      <c r="L136" s="9" cm="1">
        <f t="array" ref="L136">_xlfn.PERCENTRANK.EXC(_xlfn._xlws.FILTER(L4:L125, ISNUMBER(L4:L125)),L113)</f>
        <v>0.64100000000000001</v>
      </c>
      <c r="M136" s="9" cm="1">
        <f t="array" ref="M136">_xlfn.PERCENTRANK.EXC(_xlfn._xlws.FILTER(M4:M125, ISNUMBER(M4:M125)),M113)</f>
        <v>0.38300000000000001</v>
      </c>
      <c r="N136" s="9" cm="1">
        <f t="array" ref="N136">_xlfn.PERCENTRANK.EXC(_xlfn._xlws.FILTER(N4:N125, ISNUMBER(N4:N125)),N113)</f>
        <v>0.46600000000000003</v>
      </c>
      <c r="O136" s="9" cm="1">
        <f t="array" ref="O136">_xlfn.PERCENTRANK.EXC(_xlfn._xlws.FILTER(O4:O125, ISNUMBER(O4:O125)),O113)</f>
        <v>0.78300000000000003</v>
      </c>
      <c r="P136" s="9" cm="1">
        <f t="array" ref="P136">_xlfn.PERCENTRANK.EXC(_xlfn._xlws.FILTER(P4:P125, ISNUMBER(P4:P125)),P113)</f>
        <v>0.308</v>
      </c>
      <c r="Q136" s="9" cm="1">
        <f t="array" ref="Q136">_xlfn.PERCENTRANK.EXC(_xlfn._xlws.FILTER(Q4:Q125, ISNUMBER(Q4:Q125)),Q113)</f>
        <v>0.8</v>
      </c>
      <c r="R136" s="9" cm="1">
        <f t="array" ref="R136">_xlfn.PERCENTRANK.EXC(_xlfn._xlws.FILTER(R4:R125, ISNUMBER(R4:R125)),R113)</f>
        <v>0.84099999999999997</v>
      </c>
      <c r="S136" s="9" cm="1">
        <f t="array" ref="S136">_xlfn.PERCENTRANK.EXC(_xlfn._xlws.FILTER(S4:S125, ISNUMBER(S4:S125)),S113)</f>
        <v>0.13300000000000001</v>
      </c>
      <c r="T136" s="9" cm="1">
        <f t="array" ref="T136">_xlfn.PERCENTRANK.EXC(_xlfn._xlws.FILTER(T4:T125, ISNUMBER(T4:T125)),T113)</f>
        <v>0.6</v>
      </c>
      <c r="U136" s="9" cm="1">
        <f t="array" ref="U136">_xlfn.PERCENTRANK.EXC(_xlfn._xlws.FILTER(U4:U125, ISNUMBER(U4:U125)),U113)</f>
        <v>0.60799999999999998</v>
      </c>
      <c r="V136" s="9" cm="1">
        <f t="array" ref="V136">_xlfn.PERCENTRANK.EXC(_xlfn._xlws.FILTER(V4:V125, ISNUMBER(V4:V125)),V113)</f>
        <v>0.88900000000000001</v>
      </c>
    </row>
    <row r="138" spans="1:29" x14ac:dyDescent="0.35">
      <c r="A138" t="s">
        <v>855</v>
      </c>
      <c r="B138">
        <f>STDEV(B40:B122)</f>
        <v>7.3901681917672213E-2</v>
      </c>
      <c r="C138">
        <f t="shared" ref="C138:V138" si="2">STDEV(C40:C122)</f>
        <v>8.1984832397549307E-2</v>
      </c>
      <c r="D138">
        <f t="shared" si="2"/>
        <v>7.3725410349322812E-2</v>
      </c>
      <c r="E138">
        <f t="shared" si="2"/>
        <v>6.5278499712769916E-2</v>
      </c>
      <c r="F138">
        <f t="shared" si="2"/>
        <v>8.750679567526165E-2</v>
      </c>
      <c r="G138">
        <f t="shared" si="2"/>
        <v>7.5079981308677074E-2</v>
      </c>
      <c r="H138">
        <f t="shared" si="2"/>
        <v>4.8726781448266906E-2</v>
      </c>
      <c r="I138">
        <f t="shared" si="2"/>
        <v>6.0199011177719766E-2</v>
      </c>
      <c r="J138">
        <f t="shared" si="2"/>
        <v>8.0631133980003933E-2</v>
      </c>
      <c r="K138">
        <f t="shared" si="2"/>
        <v>6.6806158321892503E-2</v>
      </c>
      <c r="L138">
        <f t="shared" si="2"/>
        <v>0.10384690257685512</v>
      </c>
      <c r="M138">
        <f t="shared" si="2"/>
        <v>7.7166270629819664E-2</v>
      </c>
      <c r="N138">
        <f t="shared" si="2"/>
        <v>8.7951560580643989E-2</v>
      </c>
      <c r="O138">
        <f t="shared" si="2"/>
        <v>6.037052669695514E-2</v>
      </c>
      <c r="P138">
        <f t="shared" si="2"/>
        <v>7.8755809843186128E-2</v>
      </c>
      <c r="Q138">
        <f t="shared" si="2"/>
        <v>4.6146022533146591E-2</v>
      </c>
      <c r="R138">
        <f t="shared" si="2"/>
        <v>4.5736751157988198E-2</v>
      </c>
      <c r="S138">
        <f t="shared" si="2"/>
        <v>0.10342743047134814</v>
      </c>
      <c r="T138">
        <f t="shared" si="2"/>
        <v>5.2847452437024614E-2</v>
      </c>
      <c r="U138">
        <f t="shared" si="2"/>
        <v>7.0189716872787938E-2</v>
      </c>
      <c r="V138">
        <f t="shared" si="2"/>
        <v>4.6157615899807547E-2</v>
      </c>
    </row>
    <row r="139" spans="1:29" x14ac:dyDescent="0.35">
      <c r="A139" t="s">
        <v>856</v>
      </c>
      <c r="B139" s="77">
        <f>B138*SQRT(12)</f>
        <v>0.2560029356924049</v>
      </c>
      <c r="C139" s="77">
        <f t="shared" ref="C139:V139" si="3">C138*SQRT(12)</f>
        <v>0.28400379032514866</v>
      </c>
      <c r="D139" s="77">
        <f t="shared" si="3"/>
        <v>0.25539231306778287</v>
      </c>
      <c r="E139" s="77">
        <f t="shared" si="3"/>
        <v>0.2261313562887757</v>
      </c>
      <c r="F139" s="77">
        <f t="shared" si="3"/>
        <v>0.30313243223420333</v>
      </c>
      <c r="G139" s="77">
        <f t="shared" si="3"/>
        <v>0.26008468451590067</v>
      </c>
      <c r="H139" s="77">
        <f t="shared" si="3"/>
        <v>0.16879452231540576</v>
      </c>
      <c r="I139" s="77">
        <f t="shared" si="3"/>
        <v>0.20853549185043477</v>
      </c>
      <c r="J139" s="77">
        <f t="shared" si="3"/>
        <v>0.27931444145052031</v>
      </c>
      <c r="K139" s="77">
        <f t="shared" si="3"/>
        <v>0.23142332094401635</v>
      </c>
      <c r="L139" s="77">
        <f t="shared" si="3"/>
        <v>0.35973622294353685</v>
      </c>
      <c r="M139" s="77">
        <f t="shared" si="3"/>
        <v>0.26731180272291538</v>
      </c>
      <c r="N139" s="77">
        <f t="shared" si="3"/>
        <v>0.30467314306129489</v>
      </c>
      <c r="O139" s="77">
        <f t="shared" si="3"/>
        <v>0.20912963903763923</v>
      </c>
      <c r="P139" s="77">
        <f t="shared" si="3"/>
        <v>0.27281812807926292</v>
      </c>
      <c r="Q139" s="77">
        <f t="shared" si="3"/>
        <v>0.15985451118925631</v>
      </c>
      <c r="R139" s="77">
        <f t="shared" si="3"/>
        <v>0.15843675355754047</v>
      </c>
      <c r="S139" s="77">
        <f t="shared" si="3"/>
        <v>0.35828312894534486</v>
      </c>
      <c r="T139" s="77">
        <f t="shared" si="3"/>
        <v>0.18306894534301263</v>
      </c>
      <c r="U139" s="77">
        <f t="shared" si="3"/>
        <v>0.2431443115850864</v>
      </c>
      <c r="V139" s="77">
        <f t="shared" si="3"/>
        <v>0.15989467178943143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41915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-16.090941999999998</v>
      </c>
      <c r="D2" s="7" cm="1">
        <f t="array" ref="D2:D122">_xll.FDS(D1,"P_PRICE_RETURNS_PR('52W',2,-10AY,0,AM)")</f>
        <v>7.6630830000000003</v>
      </c>
      <c r="E2" s="7" cm="1">
        <f t="array" ref="E2:E122">_xll.FDS(E1,"P_PRICE_RETURNS_PR('52W',2,-10AY,0,AM)")</f>
        <v>12.7213955</v>
      </c>
      <c r="F2" s="7" cm="1">
        <f t="array" ref="F2:F122">_xll.FDS(F1,"P_PRICE_RETURNS_PR('52W',2,-10AY,0,AM)")</f>
        <v>-2.2337020000000001</v>
      </c>
      <c r="G2" s="7" cm="1">
        <f t="array" ref="G2:G122">_xll.FDS(G1,"P_PRICE_RETURNS_PR('52W',2,-10AY,0,AM)")</f>
        <v>3.7308693000000002</v>
      </c>
      <c r="H2" s="7" cm="1">
        <f t="array" ref="H2:H122">_xll.FDS(H1,"P_PRICE_RETURNS_PR('52W',2,-10AY,0,AM)")</f>
        <v>3.3848405000000001</v>
      </c>
      <c r="I2" s="7" cm="1">
        <f t="array" ref="I2:I122">_xll.FDS(I1,"P_PRICE_RETURNS_PR('52W',2,-10AY,0,AM)")</f>
        <v>10.422694999999999</v>
      </c>
      <c r="J2" s="7" cm="1">
        <f t="array" ref="J2:J122">_xll.FDS(J1,"P_PRICE_RETURNS_PR('52W',2,-10AY,0,AM)")</f>
        <v>6.9183706999999997</v>
      </c>
      <c r="K2" s="7" cm="1">
        <f t="array" ref="K2:K122">_xll.FDS(K1,"P_PRICE_RETURNS_PR('52W',2,-10AY,0,AM)")</f>
        <v>-4.2666792999999998</v>
      </c>
      <c r="L2" s="7" cm="1">
        <f t="array" ref="L2:L122">_xll.FDS(L1,"P_PRICE_RETURNS_PR('52W',2,-10AY,0,AM)")</f>
        <v>-7.3792400000000002</v>
      </c>
      <c r="M2" s="7" cm="1">
        <f t="array" ref="M2:M122">_xll.FDS(M1,"P_PRICE_RETURNS_PR('52W',2,-10AY,0,AM)")</f>
        <v>2.6846169999999998</v>
      </c>
      <c r="N2" s="7" cm="1">
        <f t="array" ref="N2:N122">_xll.FDS(N1,"P_PRICE_RETURNS_PR('52W',2,-10AY,0,AM)")</f>
        <v>-8.5667369999999998</v>
      </c>
      <c r="O2" s="7" cm="1">
        <f t="array" ref="O2:O122">_xll.FDS(O1,"P_PRICE_RETURNS_PR('52W',2,-10AY,0,AM)")</f>
        <v>32.128480000000003</v>
      </c>
      <c r="P2" s="7" cm="1">
        <f t="array" ref="P2:P122">_xll.FDS(P1,"P_PRICE_RETURNS_PR('52W',2,-10AY,0,AM)")</f>
        <v>3.1669019999999999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9.8727940000000007</v>
      </c>
      <c r="S2" s="7" cm="1">
        <f t="array" ref="S2:S122">_xll.FDS(S1,"P_PRICE_RETURNS_PR('52W',2,-10AY,0,AM)")</f>
        <v>-13.514816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27.079032999999999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41946</v>
      </c>
      <c r="B3" s="7" t="e">
        <v>#N/A</v>
      </c>
      <c r="C3" s="7">
        <v>-13.679945</v>
      </c>
      <c r="D3" s="40">
        <v>10.873735</v>
      </c>
      <c r="E3" s="40">
        <v>10.97734</v>
      </c>
      <c r="F3" s="40">
        <v>-7.7336492999999997</v>
      </c>
      <c r="G3" s="40">
        <v>-3.9773999999999998</v>
      </c>
      <c r="H3" s="40">
        <v>-1.2841821</v>
      </c>
      <c r="I3" s="40">
        <v>10.974574</v>
      </c>
      <c r="J3" s="40">
        <v>5.0985930000000002</v>
      </c>
      <c r="K3" s="40">
        <v>-9.1343519999999998</v>
      </c>
      <c r="L3" s="40">
        <v>-12.167603</v>
      </c>
      <c r="M3" s="40">
        <v>8.6783769999999993</v>
      </c>
      <c r="N3" s="40">
        <v>-27.614229999999999</v>
      </c>
      <c r="O3" s="40">
        <v>30.266141999999999</v>
      </c>
      <c r="P3" s="40">
        <v>5.5476665000000001</v>
      </c>
      <c r="Q3" s="40" t="e">
        <v>#N/A</v>
      </c>
      <c r="R3" s="40">
        <v>10.503268</v>
      </c>
      <c r="S3" s="40">
        <v>-4.8120260000000004</v>
      </c>
      <c r="T3" s="40" t="e">
        <v>#N/A</v>
      </c>
      <c r="U3" s="40">
        <v>18.199407999999998</v>
      </c>
      <c r="V3" s="155" t="e">
        <v>#N/A</v>
      </c>
      <c r="W3" s="24"/>
    </row>
    <row r="4" spans="1:23" x14ac:dyDescent="0.35">
      <c r="A4" s="2">
        <v>41976</v>
      </c>
      <c r="B4" s="7" t="e">
        <v>#N/A</v>
      </c>
      <c r="C4" s="7">
        <v>-9.4734669999999994</v>
      </c>
      <c r="D4" s="40">
        <v>22.418320000000001</v>
      </c>
      <c r="E4" s="40">
        <v>21.588515999999998</v>
      </c>
      <c r="F4" s="40">
        <v>-7.5736283999999996</v>
      </c>
      <c r="G4" s="40">
        <v>10.653150999999999</v>
      </c>
      <c r="H4" s="40">
        <v>-8.8045650000000002</v>
      </c>
      <c r="I4" s="40">
        <v>12.399710000000001</v>
      </c>
      <c r="J4" s="40">
        <v>-4.1350899999999999</v>
      </c>
      <c r="K4" s="40">
        <v>-9.6833229999999997</v>
      </c>
      <c r="L4" s="40">
        <v>-7.8684149999999997</v>
      </c>
      <c r="M4" s="40">
        <v>13.329148</v>
      </c>
      <c r="N4" s="40">
        <v>-25.151734999999999</v>
      </c>
      <c r="O4" s="40">
        <v>35.161053000000003</v>
      </c>
      <c r="P4" s="40">
        <v>2.6549934999999998</v>
      </c>
      <c r="Q4" s="40" t="e">
        <v>#N/A</v>
      </c>
      <c r="R4" s="40">
        <v>15.224468</v>
      </c>
      <c r="S4" s="40">
        <v>7.8579663999999996</v>
      </c>
      <c r="T4" s="40" t="e">
        <v>#N/A</v>
      </c>
      <c r="U4" s="40">
        <v>9.1361640000000008</v>
      </c>
      <c r="V4" s="155" t="e">
        <v>#N/A</v>
      </c>
      <c r="W4" s="24"/>
    </row>
    <row r="5" spans="1:23" x14ac:dyDescent="0.35">
      <c r="A5" s="2">
        <v>42006</v>
      </c>
      <c r="B5" s="7" t="e">
        <v>#N/A</v>
      </c>
      <c r="C5" s="7">
        <v>-13.141995</v>
      </c>
      <c r="D5" s="40">
        <v>22.318290000000001</v>
      </c>
      <c r="E5" s="40">
        <v>23.999655000000001</v>
      </c>
      <c r="F5" s="40">
        <v>-16.142935000000001</v>
      </c>
      <c r="G5" s="40">
        <v>-4.0342092999999997</v>
      </c>
      <c r="H5" s="40">
        <v>-11.344582000000001</v>
      </c>
      <c r="I5" s="40">
        <v>8.4396120000000003</v>
      </c>
      <c r="J5" s="40">
        <v>-11.387051</v>
      </c>
      <c r="K5" s="40">
        <v>-10.17704</v>
      </c>
      <c r="L5" s="40">
        <v>-15.495901999999999</v>
      </c>
      <c r="M5" s="40">
        <v>4.7131299999999996</v>
      </c>
      <c r="N5" s="40">
        <v>-38.980877</v>
      </c>
      <c r="O5" s="40">
        <v>29.651892</v>
      </c>
      <c r="P5" s="40">
        <v>10.111879999999999</v>
      </c>
      <c r="Q5" s="40" t="e">
        <v>#N/A</v>
      </c>
      <c r="R5" s="40">
        <v>15.319824000000001</v>
      </c>
      <c r="S5" s="40">
        <v>19.007265</v>
      </c>
      <c r="T5" s="40" t="e">
        <v>#N/A</v>
      </c>
      <c r="U5" s="40">
        <v>5.0242661999999996</v>
      </c>
      <c r="V5" s="155" t="e">
        <v>#N/A</v>
      </c>
      <c r="W5" s="24"/>
    </row>
    <row r="6" spans="1:23" x14ac:dyDescent="0.35">
      <c r="A6" s="2">
        <v>42038</v>
      </c>
      <c r="B6" s="7" t="e">
        <v>#N/A</v>
      </c>
      <c r="C6" s="7">
        <v>1.2043834</v>
      </c>
      <c r="D6" s="40">
        <v>24.819766999999999</v>
      </c>
      <c r="E6" s="40">
        <v>37.484169999999999</v>
      </c>
      <c r="F6" s="40">
        <v>-11.460267999999999</v>
      </c>
      <c r="G6" s="40">
        <v>-2.4623393999999998</v>
      </c>
      <c r="H6" s="40">
        <v>-3.8129507999999999</v>
      </c>
      <c r="I6" s="40">
        <v>20.409763000000002</v>
      </c>
      <c r="J6" s="40">
        <v>-3.1853794999999998</v>
      </c>
      <c r="K6" s="40">
        <v>0.37301780000000001</v>
      </c>
      <c r="L6" s="40">
        <v>-3.1345486999999999</v>
      </c>
      <c r="M6" s="40">
        <v>31.545973</v>
      </c>
      <c r="N6" s="40">
        <v>-38.281280000000002</v>
      </c>
      <c r="O6" s="40">
        <v>44.365738</v>
      </c>
      <c r="P6" s="40">
        <v>24.250900000000001</v>
      </c>
      <c r="Q6" s="40" t="e">
        <v>#N/A</v>
      </c>
      <c r="R6" s="40">
        <v>23.957884</v>
      </c>
      <c r="S6" s="40">
        <v>38.094054999999997</v>
      </c>
      <c r="T6" s="40" t="e">
        <v>#N/A</v>
      </c>
      <c r="U6" s="40">
        <v>-10.272205</v>
      </c>
      <c r="V6" s="155" t="e">
        <v>#N/A</v>
      </c>
      <c r="W6" s="24"/>
    </row>
    <row r="7" spans="1:23" x14ac:dyDescent="0.35">
      <c r="A7" s="2">
        <v>42066</v>
      </c>
      <c r="B7" s="7" t="e">
        <v>#N/A</v>
      </c>
      <c r="C7" s="7">
        <v>-3.049928</v>
      </c>
      <c r="D7" s="40">
        <v>10.573601999999999</v>
      </c>
      <c r="E7" s="40">
        <v>25.270737</v>
      </c>
      <c r="F7" s="40">
        <v>-17.124403000000001</v>
      </c>
      <c r="G7" s="40">
        <v>-9.0900839999999992</v>
      </c>
      <c r="H7" s="40">
        <v>-8.6109819999999999</v>
      </c>
      <c r="I7" s="40">
        <v>16.946494999999999</v>
      </c>
      <c r="J7" s="40">
        <v>0.56469440000000004</v>
      </c>
      <c r="K7" s="40">
        <v>-4.3789150000000001</v>
      </c>
      <c r="L7" s="40">
        <v>-11.562032</v>
      </c>
      <c r="M7" s="40">
        <v>11.902046</v>
      </c>
      <c r="N7" s="40">
        <v>-46.274734000000002</v>
      </c>
      <c r="O7" s="40">
        <v>41.630789999999998</v>
      </c>
      <c r="P7" s="40">
        <v>18.983280000000001</v>
      </c>
      <c r="Q7" s="40" t="e">
        <v>#N/A</v>
      </c>
      <c r="R7" s="40">
        <v>16.698647000000001</v>
      </c>
      <c r="S7" s="40">
        <v>20.444476999999999</v>
      </c>
      <c r="T7" s="40" t="e">
        <v>#N/A</v>
      </c>
      <c r="U7" s="40">
        <v>-6.4257619999999998</v>
      </c>
      <c r="V7" s="155" t="e">
        <v>#N/A</v>
      </c>
      <c r="W7" s="24"/>
    </row>
    <row r="8" spans="1:23" x14ac:dyDescent="0.35">
      <c r="A8" s="2">
        <v>42096</v>
      </c>
      <c r="B8" s="7" t="e">
        <v>#N/A</v>
      </c>
      <c r="C8" s="7">
        <v>-8.6261089999999996</v>
      </c>
      <c r="D8" s="40">
        <v>-1.5916764999999999</v>
      </c>
      <c r="E8" s="40">
        <v>23.740756999999999</v>
      </c>
      <c r="F8" s="40">
        <v>-19.414950000000001</v>
      </c>
      <c r="G8" s="40">
        <v>-8.1724940000000004</v>
      </c>
      <c r="H8" s="40">
        <v>-10.020929000000001</v>
      </c>
      <c r="I8" s="40">
        <v>12.247503</v>
      </c>
      <c r="J8" s="40">
        <v>-5.9315800000000003</v>
      </c>
      <c r="K8" s="40">
        <v>-5.7680607000000004</v>
      </c>
      <c r="L8" s="40">
        <v>-25.802052</v>
      </c>
      <c r="M8" s="40">
        <v>6.2897204999999996</v>
      </c>
      <c r="N8" s="40">
        <v>-55.059936999999998</v>
      </c>
      <c r="O8" s="40">
        <v>21.864426000000002</v>
      </c>
      <c r="P8" s="40">
        <v>26.433789999999998</v>
      </c>
      <c r="Q8" s="40" t="e">
        <v>#N/A</v>
      </c>
      <c r="R8" s="40">
        <v>10.410297</v>
      </c>
      <c r="S8" s="40">
        <v>-4.2293310000000002</v>
      </c>
      <c r="T8" s="40" t="e">
        <v>#N/A</v>
      </c>
      <c r="U8" s="40">
        <v>-21.134663</v>
      </c>
      <c r="V8" s="155" t="e">
        <v>#N/A</v>
      </c>
      <c r="W8" s="24"/>
    </row>
    <row r="9" spans="1:23" x14ac:dyDescent="0.35">
      <c r="A9" s="2">
        <v>42125</v>
      </c>
      <c r="B9" s="7" t="e">
        <v>#N/A</v>
      </c>
      <c r="C9" s="7">
        <v>-6.7317904999999998</v>
      </c>
      <c r="D9" s="40">
        <v>-9.3974060000000001</v>
      </c>
      <c r="E9" s="40">
        <v>12.937010000000001</v>
      </c>
      <c r="F9" s="40">
        <v>-12.473212999999999</v>
      </c>
      <c r="G9" s="40">
        <v>-9.4737290000000005</v>
      </c>
      <c r="H9" s="40">
        <v>-10.803687999999999</v>
      </c>
      <c r="I9" s="40">
        <v>15.41456</v>
      </c>
      <c r="J9" s="40">
        <v>-8.3557190000000006</v>
      </c>
      <c r="K9" s="40">
        <v>-1.5362501</v>
      </c>
      <c r="L9" s="40">
        <v>-20.241879999999998</v>
      </c>
      <c r="M9" s="40">
        <v>7.3460817</v>
      </c>
      <c r="N9" s="40">
        <v>-45.836227000000001</v>
      </c>
      <c r="O9" s="40">
        <v>12.759376</v>
      </c>
      <c r="P9" s="40">
        <v>47.714554</v>
      </c>
      <c r="Q9" s="40">
        <v>-2.7678191999999999</v>
      </c>
      <c r="R9" s="40">
        <v>7.9013944</v>
      </c>
      <c r="S9" s="40">
        <v>-11.131531000000001</v>
      </c>
      <c r="T9" s="40">
        <v>-12.259256000000001</v>
      </c>
      <c r="U9" s="40">
        <v>-5.9144793</v>
      </c>
      <c r="V9" s="155" t="e">
        <v>#N/A</v>
      </c>
      <c r="W9" s="24"/>
    </row>
    <row r="10" spans="1:23" x14ac:dyDescent="0.35">
      <c r="A10" s="2">
        <v>42158</v>
      </c>
      <c r="B10" s="7" t="e">
        <v>#N/A</v>
      </c>
      <c r="C10" s="7">
        <v>-13.240015</v>
      </c>
      <c r="D10" s="40">
        <v>-8.8904800000000002</v>
      </c>
      <c r="E10" s="40">
        <v>7.5699687000000004</v>
      </c>
      <c r="F10" s="40">
        <v>-17.144888000000002</v>
      </c>
      <c r="G10" s="40">
        <v>-12.701105999999999</v>
      </c>
      <c r="H10" s="40">
        <v>-16.803253000000002</v>
      </c>
      <c r="I10" s="40">
        <v>8.2110289999999999</v>
      </c>
      <c r="J10" s="40">
        <v>-11.920082000000001</v>
      </c>
      <c r="K10" s="40">
        <v>-11.435758999999999</v>
      </c>
      <c r="L10" s="40">
        <v>-25.815308000000002</v>
      </c>
      <c r="M10" s="40">
        <v>-3.9117514999999998</v>
      </c>
      <c r="N10" s="40">
        <v>-43.998272</v>
      </c>
      <c r="O10" s="40">
        <v>0.46964884000000001</v>
      </c>
      <c r="P10" s="40">
        <v>33.800826999999998</v>
      </c>
      <c r="Q10" s="40">
        <v>-8.5579870000000007</v>
      </c>
      <c r="R10" s="40">
        <v>1.9137143999999999</v>
      </c>
      <c r="S10" s="40">
        <v>-15.935069</v>
      </c>
      <c r="T10" s="40">
        <v>-19.402868000000002</v>
      </c>
      <c r="U10" s="40">
        <v>-12.719564999999999</v>
      </c>
      <c r="V10" s="155" t="e">
        <v>#N/A</v>
      </c>
      <c r="W10" s="24"/>
    </row>
    <row r="11" spans="1:23" x14ac:dyDescent="0.35">
      <c r="A11" s="2">
        <v>42187</v>
      </c>
      <c r="B11" s="7" t="e">
        <v>#N/A</v>
      </c>
      <c r="C11" s="7">
        <v>-15.886182</v>
      </c>
      <c r="D11" s="40">
        <v>-10.293203</v>
      </c>
      <c r="E11" s="40">
        <v>6.7668439999999999</v>
      </c>
      <c r="F11" s="40">
        <v>-19.709862000000001</v>
      </c>
      <c r="G11" s="40">
        <v>-17.907793000000002</v>
      </c>
      <c r="H11" s="40">
        <v>-20.156140000000001</v>
      </c>
      <c r="I11" s="40">
        <v>1.0945559</v>
      </c>
      <c r="J11" s="40">
        <v>-14.599216</v>
      </c>
      <c r="K11" s="40">
        <v>-14.199448</v>
      </c>
      <c r="L11" s="40">
        <v>-28.152125999999999</v>
      </c>
      <c r="M11" s="40">
        <v>-3.1947255000000001</v>
      </c>
      <c r="N11" s="40">
        <v>-52.973906999999997</v>
      </c>
      <c r="O11" s="40">
        <v>1.1672138999999999</v>
      </c>
      <c r="P11" s="40">
        <v>19.920134999999998</v>
      </c>
      <c r="Q11" s="40">
        <v>0.45963525999999999</v>
      </c>
      <c r="R11" s="40">
        <v>-0.24242996999999999</v>
      </c>
      <c r="S11" s="40">
        <v>-15.321332</v>
      </c>
      <c r="T11" s="40">
        <v>-5.640352</v>
      </c>
      <c r="U11" s="40">
        <v>-6.080425</v>
      </c>
      <c r="V11" s="155" t="e">
        <v>#N/A</v>
      </c>
      <c r="W11" s="24"/>
    </row>
    <row r="12" spans="1:23" x14ac:dyDescent="0.35">
      <c r="A12" s="2">
        <v>42219</v>
      </c>
      <c r="B12" s="7" t="e">
        <v>#N/A</v>
      </c>
      <c r="C12" s="7">
        <v>-18.304794000000001</v>
      </c>
      <c r="D12" s="40">
        <v>-18.882619999999999</v>
      </c>
      <c r="E12" s="40">
        <v>4.2937994000000002</v>
      </c>
      <c r="F12" s="40">
        <v>-18.033021999999999</v>
      </c>
      <c r="G12" s="40">
        <v>-26.108854000000001</v>
      </c>
      <c r="H12" s="40">
        <v>-22.315591999999999</v>
      </c>
      <c r="I12" s="40">
        <v>-7.1152806000000002</v>
      </c>
      <c r="J12" s="40">
        <v>-16.896121999999998</v>
      </c>
      <c r="K12" s="40">
        <v>-23.400534</v>
      </c>
      <c r="L12" s="40">
        <v>-40.703902999999997</v>
      </c>
      <c r="M12" s="40">
        <v>-10.348761</v>
      </c>
      <c r="N12" s="40">
        <v>-54.286990000000003</v>
      </c>
      <c r="O12" s="40">
        <v>4.3008090000000001</v>
      </c>
      <c r="P12" s="40">
        <v>0.58773755999999999</v>
      </c>
      <c r="Q12" s="40">
        <v>-8.5191964999999996</v>
      </c>
      <c r="R12" s="40">
        <v>-3.8768113</v>
      </c>
      <c r="S12" s="40">
        <v>-26.26474</v>
      </c>
      <c r="T12" s="40">
        <v>-11.335927</v>
      </c>
      <c r="U12" s="40">
        <v>-12.285589999999999</v>
      </c>
      <c r="V12" s="155" t="e">
        <v>#N/A</v>
      </c>
      <c r="W12" s="24"/>
    </row>
    <row r="13" spans="1:23" x14ac:dyDescent="0.35">
      <c r="A13" s="2">
        <v>42250</v>
      </c>
      <c r="B13" s="7" t="e">
        <v>#N/A</v>
      </c>
      <c r="C13" s="7">
        <v>-19.822275000000001</v>
      </c>
      <c r="D13" s="40">
        <v>-31.520472999999999</v>
      </c>
      <c r="E13" s="40">
        <v>-9.3880540000000003</v>
      </c>
      <c r="F13" s="40">
        <v>-24.837976000000001</v>
      </c>
      <c r="G13" s="40">
        <v>-36.415959999999998</v>
      </c>
      <c r="H13" s="40">
        <v>-35.530067000000003</v>
      </c>
      <c r="I13" s="40">
        <v>-17.959446</v>
      </c>
      <c r="J13" s="40">
        <v>-26.470734</v>
      </c>
      <c r="K13" s="40">
        <v>-26.488368999999999</v>
      </c>
      <c r="L13" s="40">
        <v>-53.74248</v>
      </c>
      <c r="M13" s="40">
        <v>-20.662057999999998</v>
      </c>
      <c r="N13" s="40">
        <v>-54.327025999999996</v>
      </c>
      <c r="O13" s="40">
        <v>-11.786795</v>
      </c>
      <c r="P13" s="40">
        <v>-15.834713000000001</v>
      </c>
      <c r="Q13" s="40">
        <v>-15.880698000000001</v>
      </c>
      <c r="R13" s="40">
        <v>-12.618822</v>
      </c>
      <c r="S13" s="40">
        <v>-33.726055000000002</v>
      </c>
      <c r="T13" s="40">
        <v>-25.734943000000001</v>
      </c>
      <c r="U13" s="40">
        <v>-32.335155</v>
      </c>
      <c r="V13" s="155" t="e">
        <v>#N/A</v>
      </c>
      <c r="W13" s="24"/>
    </row>
    <row r="14" spans="1:23" x14ac:dyDescent="0.35">
      <c r="A14" s="2">
        <v>42279</v>
      </c>
      <c r="B14" s="7" t="e">
        <v>#N/A</v>
      </c>
      <c r="C14" s="7">
        <v>-18.339516</v>
      </c>
      <c r="D14" s="40">
        <v>-31.581931999999998</v>
      </c>
      <c r="E14" s="40">
        <v>-6.5360839999999998</v>
      </c>
      <c r="F14" s="40">
        <v>-22.478199</v>
      </c>
      <c r="G14" s="40">
        <v>-32.193745</v>
      </c>
      <c r="H14" s="40">
        <v>-32.928837000000001</v>
      </c>
      <c r="I14" s="40">
        <v>-9.4772099999999995</v>
      </c>
      <c r="J14" s="40">
        <v>-22.052723</v>
      </c>
      <c r="K14" s="40">
        <v>-13.692451</v>
      </c>
      <c r="L14" s="40">
        <v>-43.870249999999999</v>
      </c>
      <c r="M14" s="40">
        <v>-9.4411129999999996</v>
      </c>
      <c r="N14" s="40">
        <v>-46.674503000000001</v>
      </c>
      <c r="O14" s="40">
        <v>-3.4284055000000002</v>
      </c>
      <c r="P14" s="40">
        <v>0.81070660000000005</v>
      </c>
      <c r="Q14" s="40">
        <v>-15.132242</v>
      </c>
      <c r="R14" s="40">
        <v>-14.230472000000001</v>
      </c>
      <c r="S14" s="40">
        <v>-20.491909</v>
      </c>
      <c r="T14" s="40">
        <v>-22.78604</v>
      </c>
      <c r="U14" s="40">
        <v>-27.492778999999999</v>
      </c>
      <c r="V14" s="155" t="e">
        <v>#N/A</v>
      </c>
      <c r="W14" s="24"/>
    </row>
    <row r="15" spans="1:23" x14ac:dyDescent="0.35">
      <c r="A15" s="2">
        <v>42311</v>
      </c>
      <c r="B15" s="7" t="e">
        <v>#N/A</v>
      </c>
      <c r="C15" s="7">
        <v>-14.909845000000001</v>
      </c>
      <c r="D15" s="40">
        <v>-20.016462000000001</v>
      </c>
      <c r="E15" s="40">
        <v>-4.8906029999999996</v>
      </c>
      <c r="F15" s="40">
        <v>-21.803415000000001</v>
      </c>
      <c r="G15" s="40">
        <v>-29.29421</v>
      </c>
      <c r="H15" s="40">
        <v>-27.185117999999999</v>
      </c>
      <c r="I15" s="40">
        <v>-6.5294447</v>
      </c>
      <c r="J15" s="40">
        <v>-16.087723</v>
      </c>
      <c r="K15" s="40">
        <v>-1.5378356</v>
      </c>
      <c r="L15" s="40">
        <v>-39.445680000000003</v>
      </c>
      <c r="M15" s="40">
        <v>-12.525415000000001</v>
      </c>
      <c r="N15" s="40">
        <v>-31.97419</v>
      </c>
      <c r="O15" s="40">
        <v>-8.7000960000000003</v>
      </c>
      <c r="P15" s="40">
        <v>-0.23469329</v>
      </c>
      <c r="Q15" s="40">
        <v>-15.195285999999999</v>
      </c>
      <c r="R15" s="40">
        <v>-10.547250999999999</v>
      </c>
      <c r="S15" s="40">
        <v>-15.153116000000001</v>
      </c>
      <c r="T15" s="40">
        <v>-19.262701</v>
      </c>
      <c r="U15" s="40">
        <v>-17.070156000000001</v>
      </c>
      <c r="V15" s="155" t="e">
        <v>#N/A</v>
      </c>
      <c r="W15" s="24"/>
    </row>
    <row r="16" spans="1:23" x14ac:dyDescent="0.35">
      <c r="A16" s="2">
        <v>42341</v>
      </c>
      <c r="B16" s="7" t="e">
        <v>#N/A</v>
      </c>
      <c r="C16" s="7">
        <v>-20.464175999999998</v>
      </c>
      <c r="D16" s="40">
        <v>-24.450659999999999</v>
      </c>
      <c r="E16" s="40">
        <v>-11.907947999999999</v>
      </c>
      <c r="F16" s="40">
        <v>-30.734836999999999</v>
      </c>
      <c r="G16" s="40">
        <v>-35.768272000000003</v>
      </c>
      <c r="H16" s="40">
        <v>-21.199549000000001</v>
      </c>
      <c r="I16" s="40">
        <v>-12.181455</v>
      </c>
      <c r="J16" s="40">
        <v>-14.59651</v>
      </c>
      <c r="K16" s="40">
        <v>-6.2897150000000002</v>
      </c>
      <c r="L16" s="40">
        <v>-38.176147</v>
      </c>
      <c r="M16" s="40">
        <v>-22.622102999999999</v>
      </c>
      <c r="N16" s="40">
        <v>-49.409877999999999</v>
      </c>
      <c r="O16" s="40">
        <v>-15.763973999999999</v>
      </c>
      <c r="P16" s="40">
        <v>-4.1758594999999996</v>
      </c>
      <c r="Q16" s="40">
        <v>-18.561245</v>
      </c>
      <c r="R16" s="40">
        <v>-15.926451</v>
      </c>
      <c r="S16" s="40">
        <v>-30.233550999999999</v>
      </c>
      <c r="T16" s="40">
        <v>-24.715160000000001</v>
      </c>
      <c r="U16" s="40">
        <v>-22.732132</v>
      </c>
      <c r="V16" s="155" t="e">
        <v>#N/A</v>
      </c>
      <c r="W16" s="24"/>
    </row>
    <row r="17" spans="1:23" x14ac:dyDescent="0.35">
      <c r="A17" s="2">
        <v>42369</v>
      </c>
      <c r="B17" s="7" t="e">
        <v>#N/A</v>
      </c>
      <c r="C17" s="7">
        <v>-18.511868</v>
      </c>
      <c r="D17" s="40">
        <v>-22.794891</v>
      </c>
      <c r="E17" s="40">
        <v>-10.84578</v>
      </c>
      <c r="F17" s="40">
        <v>-23.212921000000001</v>
      </c>
      <c r="G17" s="40">
        <v>-35.884315000000001</v>
      </c>
      <c r="H17" s="40">
        <v>-20.667912000000001</v>
      </c>
      <c r="I17" s="40">
        <v>-12.875878999999999</v>
      </c>
      <c r="J17" s="40">
        <v>-14.249067999999999</v>
      </c>
      <c r="K17" s="40">
        <v>-8.0333229999999993</v>
      </c>
      <c r="L17" s="40">
        <v>-41.744633</v>
      </c>
      <c r="M17" s="40">
        <v>-26.030678000000002</v>
      </c>
      <c r="N17" s="40">
        <v>-39.712989999999998</v>
      </c>
      <c r="O17" s="40">
        <v>-7.1196437000000001</v>
      </c>
      <c r="P17" s="40">
        <v>-8.9919089999999997</v>
      </c>
      <c r="Q17" s="40">
        <v>-17.30808</v>
      </c>
      <c r="R17" s="40">
        <v>-13.998412999999999</v>
      </c>
      <c r="S17" s="40">
        <v>-31.44539</v>
      </c>
      <c r="T17" s="40">
        <v>-15.302908</v>
      </c>
      <c r="U17" s="40">
        <v>-20.113350000000001</v>
      </c>
      <c r="V17" s="155" t="e">
        <v>#N/A</v>
      </c>
      <c r="W17" s="24"/>
    </row>
    <row r="18" spans="1:23" x14ac:dyDescent="0.35">
      <c r="A18" s="2">
        <v>42403</v>
      </c>
      <c r="B18" s="7" t="e">
        <v>#N/A</v>
      </c>
      <c r="C18" s="7">
        <v>-17.257755</v>
      </c>
      <c r="D18" s="40">
        <v>-20.970064000000001</v>
      </c>
      <c r="E18" s="40">
        <v>-22.065145000000001</v>
      </c>
      <c r="F18" s="40">
        <v>-25.939602000000001</v>
      </c>
      <c r="G18" s="40">
        <v>-34.781880000000001</v>
      </c>
      <c r="H18" s="40">
        <v>-18.586915999999999</v>
      </c>
      <c r="I18" s="40">
        <v>-18.146885000000001</v>
      </c>
      <c r="J18" s="40">
        <v>-15.604889</v>
      </c>
      <c r="K18" s="40">
        <v>-15.174580000000001</v>
      </c>
      <c r="L18" s="40">
        <v>-43.079230000000003</v>
      </c>
      <c r="M18" s="40">
        <v>-36.200671999999997</v>
      </c>
      <c r="N18" s="40">
        <v>-47.039679999999997</v>
      </c>
      <c r="O18" s="40">
        <v>-21.258509</v>
      </c>
      <c r="P18" s="40">
        <v>-24.669409000000002</v>
      </c>
      <c r="Q18" s="40">
        <v>-22.599298000000001</v>
      </c>
      <c r="R18" s="40">
        <v>-19.392341999999999</v>
      </c>
      <c r="S18" s="40">
        <v>-28.880703</v>
      </c>
      <c r="T18" s="40">
        <v>-21.384620000000002</v>
      </c>
      <c r="U18" s="40">
        <v>-22.238427999999999</v>
      </c>
      <c r="V18" s="155" t="e">
        <v>#N/A</v>
      </c>
      <c r="W18" s="24"/>
    </row>
    <row r="19" spans="1:23" x14ac:dyDescent="0.35">
      <c r="A19" s="2">
        <v>42432</v>
      </c>
      <c r="B19" s="7" t="e">
        <v>#N/A</v>
      </c>
      <c r="C19" s="7">
        <v>-13.163679999999999</v>
      </c>
      <c r="D19" s="40">
        <v>-13.760673499999999</v>
      </c>
      <c r="E19" s="40">
        <v>-17.220133000000001</v>
      </c>
      <c r="F19" s="40">
        <v>-19.820522</v>
      </c>
      <c r="G19" s="40">
        <v>-20.362461</v>
      </c>
      <c r="H19" s="40">
        <v>-15.451312</v>
      </c>
      <c r="I19" s="40">
        <v>-13.790762000000001</v>
      </c>
      <c r="J19" s="40">
        <v>-12.805462</v>
      </c>
      <c r="K19" s="40">
        <v>-12.471956</v>
      </c>
      <c r="L19" s="40">
        <v>-28.552966999999999</v>
      </c>
      <c r="M19" s="40">
        <v>-25.649172</v>
      </c>
      <c r="N19" s="40">
        <v>-42.423459999999999</v>
      </c>
      <c r="O19" s="40">
        <v>-22.102706999999999</v>
      </c>
      <c r="P19" s="40">
        <v>-20.561546</v>
      </c>
      <c r="Q19" s="40">
        <v>-18.350774999999999</v>
      </c>
      <c r="R19" s="40">
        <v>-11.742084999999999</v>
      </c>
      <c r="S19" s="40">
        <v>-17.698198000000001</v>
      </c>
      <c r="T19" s="40">
        <v>-11.883330000000001</v>
      </c>
      <c r="U19" s="40">
        <v>-22.058026999999999</v>
      </c>
      <c r="V19" s="155" t="e">
        <v>#N/A</v>
      </c>
      <c r="W19" s="24"/>
    </row>
    <row r="20" spans="1:23" x14ac:dyDescent="0.35">
      <c r="A20" s="2">
        <v>42461</v>
      </c>
      <c r="B20" s="7" t="e">
        <v>#N/A</v>
      </c>
      <c r="C20" s="7">
        <v>-8.0828849999999992</v>
      </c>
      <c r="D20" s="40">
        <v>-13.122296</v>
      </c>
      <c r="E20" s="40">
        <v>-12.72437</v>
      </c>
      <c r="F20" s="40">
        <v>-12.644237499999999</v>
      </c>
      <c r="G20" s="40">
        <v>-8.9855850000000004</v>
      </c>
      <c r="H20" s="40">
        <v>-7.9589962999999999</v>
      </c>
      <c r="I20" s="40">
        <v>-9.6825899999999994</v>
      </c>
      <c r="J20" s="40">
        <v>-6.9184359999999998</v>
      </c>
      <c r="K20" s="40">
        <v>-7.1352539999999998</v>
      </c>
      <c r="L20" s="40">
        <v>-14.104295</v>
      </c>
      <c r="M20" s="40">
        <v>-20.669443000000001</v>
      </c>
      <c r="N20" s="40">
        <v>-29.30246</v>
      </c>
      <c r="O20" s="40">
        <v>-15.589487</v>
      </c>
      <c r="P20" s="40">
        <v>-21.650134999999999</v>
      </c>
      <c r="Q20" s="40">
        <v>-11.525339000000001</v>
      </c>
      <c r="R20" s="40">
        <v>-8.1844269999999995</v>
      </c>
      <c r="S20" s="40">
        <v>-3.6225676999999998</v>
      </c>
      <c r="T20" s="40">
        <v>-8.1981540000000006</v>
      </c>
      <c r="U20" s="40">
        <v>-14.026408999999999</v>
      </c>
      <c r="V20" s="155" t="e">
        <v>#N/A</v>
      </c>
      <c r="W20" s="24"/>
    </row>
    <row r="21" spans="1:23" x14ac:dyDescent="0.35">
      <c r="A21" s="2">
        <v>42493</v>
      </c>
      <c r="B21" s="40" t="e">
        <v>#N/A</v>
      </c>
      <c r="C21" s="40">
        <v>-10.846919</v>
      </c>
      <c r="D21" s="40">
        <v>-7.2354674000000001</v>
      </c>
      <c r="E21" s="40">
        <v>-14.293068999999999</v>
      </c>
      <c r="F21" s="40">
        <v>-25.845987000000001</v>
      </c>
      <c r="G21" s="40">
        <v>-1.1845528999999999</v>
      </c>
      <c r="H21" s="40">
        <v>-16.676850000000002</v>
      </c>
      <c r="I21" s="40">
        <v>-20.227343000000001</v>
      </c>
      <c r="J21" s="40">
        <v>-8.0125449999999994</v>
      </c>
      <c r="K21" s="40">
        <v>-13.780207000000001</v>
      </c>
      <c r="L21" s="40">
        <v>-21.193577000000001</v>
      </c>
      <c r="M21" s="40">
        <v>-24.300312000000002</v>
      </c>
      <c r="N21" s="40">
        <v>-38.390900000000002</v>
      </c>
      <c r="O21" s="40">
        <v>-9.1347159999999992</v>
      </c>
      <c r="P21" s="40">
        <v>-33.405624000000003</v>
      </c>
      <c r="Q21" s="40">
        <v>-16.869814000000002</v>
      </c>
      <c r="R21" s="40">
        <v>-8.4408580000000004</v>
      </c>
      <c r="S21" s="40">
        <v>-6.3262520000000002</v>
      </c>
      <c r="T21" s="40">
        <v>-21.115117999999999</v>
      </c>
      <c r="U21" s="40">
        <v>-16.925228000000001</v>
      </c>
      <c r="V21" s="155" t="e">
        <v>#N/A</v>
      </c>
      <c r="W21" s="24"/>
    </row>
    <row r="22" spans="1:23" x14ac:dyDescent="0.35">
      <c r="A22" s="2">
        <v>42524</v>
      </c>
      <c r="B22" s="40" t="e">
        <v>#N/A</v>
      </c>
      <c r="C22" s="40">
        <v>-8.7995169999999998</v>
      </c>
      <c r="D22" s="40">
        <v>-6.3362303000000004</v>
      </c>
      <c r="E22" s="40">
        <v>-1.0656178000000001</v>
      </c>
      <c r="F22" s="40">
        <v>-24.888361</v>
      </c>
      <c r="G22" s="40">
        <v>3.6749005000000001</v>
      </c>
      <c r="H22" s="40">
        <v>-12.947488</v>
      </c>
      <c r="I22" s="40">
        <v>-12.677622</v>
      </c>
      <c r="J22" s="40">
        <v>-12.332546000000001</v>
      </c>
      <c r="K22" s="40">
        <v>-7.0884584999999998</v>
      </c>
      <c r="L22" s="40">
        <v>-15.592039</v>
      </c>
      <c r="M22" s="40">
        <v>-11.650264999999999</v>
      </c>
      <c r="N22" s="40">
        <v>-31.201194999999998</v>
      </c>
      <c r="O22" s="40">
        <v>-2.6809394000000002</v>
      </c>
      <c r="P22" s="40">
        <v>-29.131048</v>
      </c>
      <c r="Q22" s="40">
        <v>-20.299465000000001</v>
      </c>
      <c r="R22" s="40">
        <v>-3.0794679999999999</v>
      </c>
      <c r="S22" s="40">
        <v>-10.875583000000001</v>
      </c>
      <c r="T22" s="40">
        <v>-18.198924999999999</v>
      </c>
      <c r="U22" s="40">
        <v>-11.784291</v>
      </c>
      <c r="V22" s="155" t="e">
        <v>#N/A</v>
      </c>
      <c r="W22" s="24"/>
    </row>
    <row r="23" spans="1:23" x14ac:dyDescent="0.35">
      <c r="A23" s="2">
        <v>42552</v>
      </c>
      <c r="B23" s="40" t="e">
        <v>#N/A</v>
      </c>
      <c r="C23" s="40">
        <v>1.0055780000000001</v>
      </c>
      <c r="D23" s="40">
        <v>6.4536689999999997</v>
      </c>
      <c r="E23" s="40">
        <v>2.3720859999999999</v>
      </c>
      <c r="F23" s="40">
        <v>-24.68676</v>
      </c>
      <c r="G23" s="40">
        <v>7.6282740000000002</v>
      </c>
      <c r="H23" s="40">
        <v>-6.9267750000000001</v>
      </c>
      <c r="I23" s="40">
        <v>-8.5013500000000004</v>
      </c>
      <c r="J23" s="40">
        <v>-8.6239159999999995</v>
      </c>
      <c r="K23" s="40">
        <v>-2.9198586999999998</v>
      </c>
      <c r="L23" s="40">
        <v>-3.5873889999999999</v>
      </c>
      <c r="M23" s="40">
        <v>-14.453136000000001</v>
      </c>
      <c r="N23" s="40">
        <v>-32.915835999999999</v>
      </c>
      <c r="O23" s="40">
        <v>-6.3635349999999997</v>
      </c>
      <c r="P23" s="40">
        <v>-21.617429999999999</v>
      </c>
      <c r="Q23" s="40">
        <v>-15.562647999999999</v>
      </c>
      <c r="R23" s="40">
        <v>-3.9586603999999999</v>
      </c>
      <c r="S23" s="40">
        <v>-9.2133160000000007</v>
      </c>
      <c r="T23" s="40">
        <v>-12.657988</v>
      </c>
      <c r="U23" s="40">
        <v>-19.015592999999999</v>
      </c>
      <c r="V23" s="155" t="e">
        <v>#N/A</v>
      </c>
      <c r="W23" s="24"/>
    </row>
    <row r="24" spans="1:23" x14ac:dyDescent="0.35">
      <c r="A24" s="2">
        <v>42585</v>
      </c>
      <c r="B24" s="40" t="e">
        <v>#N/A</v>
      </c>
      <c r="C24" s="40">
        <v>10.434424999999999</v>
      </c>
      <c r="D24" s="40">
        <v>19.240176999999999</v>
      </c>
      <c r="E24" s="40">
        <v>2.3203254000000002</v>
      </c>
      <c r="F24" s="40">
        <v>-17.010832000000001</v>
      </c>
      <c r="G24" s="40">
        <v>33.010210000000001</v>
      </c>
      <c r="H24" s="40">
        <v>-5.1171246000000004</v>
      </c>
      <c r="I24" s="40">
        <v>8.2433589999999999</v>
      </c>
      <c r="J24" s="40">
        <v>-9.5282440000000008</v>
      </c>
      <c r="K24" s="40">
        <v>11.429762999999999</v>
      </c>
      <c r="L24" s="40">
        <v>20.042038000000002</v>
      </c>
      <c r="M24" s="40">
        <v>-1.6903995999999999</v>
      </c>
      <c r="N24" s="40">
        <v>-23.803837000000001</v>
      </c>
      <c r="O24" s="40">
        <v>-3.1657457</v>
      </c>
      <c r="P24" s="40">
        <v>-8.9567420000000002</v>
      </c>
      <c r="Q24" s="40">
        <v>-7.3831262999999998</v>
      </c>
      <c r="R24" s="40">
        <v>4.5373200000000002</v>
      </c>
      <c r="S24" s="40">
        <v>-8.9032289999999996</v>
      </c>
      <c r="T24" s="40">
        <v>-12.823904000000001</v>
      </c>
      <c r="U24" s="40">
        <v>-15.491486</v>
      </c>
      <c r="V24" s="155" t="e">
        <v>#N/A</v>
      </c>
      <c r="W24" s="24"/>
    </row>
    <row r="25" spans="1:23" x14ac:dyDescent="0.35">
      <c r="A25" s="2">
        <v>42615</v>
      </c>
      <c r="B25" s="40" t="e">
        <v>#N/A</v>
      </c>
      <c r="C25" s="40">
        <v>10.358286</v>
      </c>
      <c r="D25" s="40">
        <v>33.514330000000001</v>
      </c>
      <c r="E25" s="40">
        <v>12.794209</v>
      </c>
      <c r="F25" s="40">
        <v>-14.314795</v>
      </c>
      <c r="G25" s="40">
        <v>50.218403000000002</v>
      </c>
      <c r="H25" s="40">
        <v>13.948333999999999</v>
      </c>
      <c r="I25" s="40">
        <v>18.996727</v>
      </c>
      <c r="J25" s="40">
        <v>1.8731236</v>
      </c>
      <c r="K25" s="40">
        <v>22.889852999999999</v>
      </c>
      <c r="L25" s="40">
        <v>46.388053999999997</v>
      </c>
      <c r="M25" s="40">
        <v>2.6994227999999998</v>
      </c>
      <c r="N25" s="40">
        <v>-17.729794999999999</v>
      </c>
      <c r="O25" s="40">
        <v>11.198651999999999</v>
      </c>
      <c r="P25" s="40">
        <v>14.864015999999999</v>
      </c>
      <c r="Q25" s="40">
        <v>-3.2982290000000001</v>
      </c>
      <c r="R25" s="40">
        <v>10.858689999999999</v>
      </c>
      <c r="S25" s="40">
        <v>6.3224077000000003</v>
      </c>
      <c r="T25" s="40">
        <v>1.3694644</v>
      </c>
      <c r="U25" s="40">
        <v>-3.2957733</v>
      </c>
      <c r="V25" s="155" t="e">
        <v>#N/A</v>
      </c>
      <c r="W25" s="24"/>
    </row>
    <row r="26" spans="1:23" x14ac:dyDescent="0.35">
      <c r="A26" s="2">
        <v>42646</v>
      </c>
      <c r="B26" s="40" t="e">
        <v>#N/A</v>
      </c>
      <c r="C26" s="40">
        <v>12.461460000000001</v>
      </c>
      <c r="D26" s="40">
        <v>52.672077000000002</v>
      </c>
      <c r="E26" s="40">
        <v>7.9889296999999999</v>
      </c>
      <c r="F26" s="40">
        <v>-11.783398</v>
      </c>
      <c r="G26" s="40">
        <v>50.078189999999999</v>
      </c>
      <c r="H26" s="40">
        <v>12.254296999999999</v>
      </c>
      <c r="I26" s="40">
        <v>19.094622000000001</v>
      </c>
      <c r="J26" s="40">
        <v>-3.0542612</v>
      </c>
      <c r="K26" s="40">
        <v>18.667757000000002</v>
      </c>
      <c r="L26" s="40">
        <v>53.389122</v>
      </c>
      <c r="M26" s="40">
        <v>4.1075109999999997</v>
      </c>
      <c r="N26" s="40">
        <v>-23.324787000000001</v>
      </c>
      <c r="O26" s="40">
        <v>5.3560733999999997</v>
      </c>
      <c r="P26" s="40">
        <v>8.3078020000000006</v>
      </c>
      <c r="Q26" s="40">
        <v>-8.8575250000000008</v>
      </c>
      <c r="R26" s="40">
        <v>10.739409999999999</v>
      </c>
      <c r="S26" s="40">
        <v>2.7585267999999998</v>
      </c>
      <c r="T26" s="40">
        <v>-2.3647784999999999</v>
      </c>
      <c r="U26" s="40">
        <v>-2.0911871999999998</v>
      </c>
      <c r="V26" s="155">
        <v>-19.513088</v>
      </c>
      <c r="W26" s="24"/>
    </row>
    <row r="27" spans="1:23" x14ac:dyDescent="0.35">
      <c r="A27" s="2">
        <v>42677</v>
      </c>
      <c r="B27" s="40" t="e">
        <v>#N/A</v>
      </c>
      <c r="C27" s="40">
        <v>13.278902</v>
      </c>
      <c r="D27" s="40">
        <v>19.955181</v>
      </c>
      <c r="E27" s="40">
        <v>-3.9404333</v>
      </c>
      <c r="F27" s="40">
        <v>-10.351056</v>
      </c>
      <c r="G27" s="40">
        <v>41.469096999999998</v>
      </c>
      <c r="H27" s="40">
        <v>1.5494823</v>
      </c>
      <c r="I27" s="40">
        <v>10.324467</v>
      </c>
      <c r="J27" s="40">
        <v>-10.618978500000001</v>
      </c>
      <c r="K27" s="40">
        <v>-0.45657157999999998</v>
      </c>
      <c r="L27" s="40">
        <v>46.048119999999997</v>
      </c>
      <c r="M27" s="40">
        <v>-2.5521457000000001</v>
      </c>
      <c r="N27" s="40">
        <v>-32.776935999999999</v>
      </c>
      <c r="O27" s="40">
        <v>0.66413880000000003</v>
      </c>
      <c r="P27" s="40">
        <v>-1.2593030999999999</v>
      </c>
      <c r="Q27" s="40">
        <v>-10.342449</v>
      </c>
      <c r="R27" s="40">
        <v>5.6957959999999996</v>
      </c>
      <c r="S27" s="40">
        <v>-15.448600000000001</v>
      </c>
      <c r="T27" s="40">
        <v>-3.2804072</v>
      </c>
      <c r="U27" s="40">
        <v>-16.76914</v>
      </c>
      <c r="V27" s="155">
        <v>-7.6970460000000003</v>
      </c>
      <c r="W27" s="24"/>
    </row>
    <row r="28" spans="1:23" x14ac:dyDescent="0.35">
      <c r="A28" s="2">
        <v>42706</v>
      </c>
      <c r="B28" s="40" t="e">
        <v>#N/A</v>
      </c>
      <c r="C28" s="40">
        <v>20.778691999999999</v>
      </c>
      <c r="D28" s="40">
        <v>16.871680000000001</v>
      </c>
      <c r="E28" s="40">
        <v>-5.4419219999999999</v>
      </c>
      <c r="F28" s="40">
        <v>-3.9500712999999998</v>
      </c>
      <c r="G28" s="40">
        <v>55.359375</v>
      </c>
      <c r="H28" s="40">
        <v>-3.8781821999999999</v>
      </c>
      <c r="I28" s="40">
        <v>15.511094999999999</v>
      </c>
      <c r="J28" s="40">
        <v>-16.953635999999999</v>
      </c>
      <c r="K28" s="40">
        <v>3.4399986</v>
      </c>
      <c r="L28" s="40">
        <v>39.473976</v>
      </c>
      <c r="M28" s="40">
        <v>0.64029694000000004</v>
      </c>
      <c r="N28" s="40">
        <v>-6.6734733999999998</v>
      </c>
      <c r="O28" s="40">
        <v>-0.85289479999999995</v>
      </c>
      <c r="P28" s="40">
        <v>0.66622495999999998</v>
      </c>
      <c r="Q28" s="40">
        <v>-2.6905298000000002</v>
      </c>
      <c r="R28" s="40">
        <v>12.110196999999999</v>
      </c>
      <c r="S28" s="40">
        <v>-18.794065</v>
      </c>
      <c r="T28" s="40">
        <v>7.0974826999999996</v>
      </c>
      <c r="U28" s="40">
        <v>-10.525352</v>
      </c>
      <c r="V28" s="155">
        <v>3.1193137000000002</v>
      </c>
      <c r="W28" s="24"/>
    </row>
    <row r="29" spans="1:23" x14ac:dyDescent="0.35">
      <c r="A29" s="2">
        <v>42738</v>
      </c>
      <c r="B29" s="40" t="e">
        <v>#N/A</v>
      </c>
      <c r="C29" s="40">
        <v>18.891870000000001</v>
      </c>
      <c r="D29" s="40">
        <v>17.87163</v>
      </c>
      <c r="E29" s="40">
        <v>-3.3220231999999998</v>
      </c>
      <c r="F29" s="40">
        <v>3.6901354999999998</v>
      </c>
      <c r="G29" s="40">
        <v>65.561713999999995</v>
      </c>
      <c r="H29" s="40">
        <v>-3.9667726000000001</v>
      </c>
      <c r="I29" s="40">
        <v>19.207084999999999</v>
      </c>
      <c r="J29" s="40">
        <v>-11.014901999999999</v>
      </c>
      <c r="K29" s="40">
        <v>10.09388</v>
      </c>
      <c r="L29" s="40">
        <v>69.997870000000006</v>
      </c>
      <c r="M29" s="40">
        <v>17.865133</v>
      </c>
      <c r="N29" s="40">
        <v>2.9982567000000002</v>
      </c>
      <c r="O29" s="40">
        <v>-1.1972248999999999</v>
      </c>
      <c r="P29" s="40">
        <v>0.72580575999999997</v>
      </c>
      <c r="Q29" s="40">
        <v>5.2523612999999996</v>
      </c>
      <c r="R29" s="40">
        <v>19.791615</v>
      </c>
      <c r="S29" s="40">
        <v>-11.537051</v>
      </c>
      <c r="T29" s="40">
        <v>13.029647000000001</v>
      </c>
      <c r="U29" s="40">
        <v>-8.1364339999999995</v>
      </c>
      <c r="V29" s="155">
        <v>7.9181314</v>
      </c>
      <c r="W29" s="24"/>
    </row>
    <row r="30" spans="1:23" x14ac:dyDescent="0.35">
      <c r="A30" s="2">
        <v>42769</v>
      </c>
      <c r="B30" s="40" t="e">
        <v>#N/A</v>
      </c>
      <c r="C30" s="40">
        <v>27.289187999999999</v>
      </c>
      <c r="D30" s="40">
        <v>17.781807000000001</v>
      </c>
      <c r="E30" s="40">
        <v>9.2149370000000008</v>
      </c>
      <c r="F30" s="40">
        <v>21.494793000000001</v>
      </c>
      <c r="G30" s="40">
        <v>82.839380000000006</v>
      </c>
      <c r="H30" s="40">
        <v>-1.1978268999999999</v>
      </c>
      <c r="I30" s="40">
        <v>30.288136000000002</v>
      </c>
      <c r="J30" s="40">
        <v>-2.1952389999999999</v>
      </c>
      <c r="K30" s="40">
        <v>26.238955000000001</v>
      </c>
      <c r="L30" s="40">
        <v>94.517960000000002</v>
      </c>
      <c r="M30" s="40">
        <v>30.242920000000002</v>
      </c>
      <c r="N30" s="40">
        <v>15.952444</v>
      </c>
      <c r="O30" s="40">
        <v>15.075445</v>
      </c>
      <c r="P30" s="40">
        <v>25.72466</v>
      </c>
      <c r="Q30" s="40">
        <v>12.46978</v>
      </c>
      <c r="R30" s="40">
        <v>22.541153000000001</v>
      </c>
      <c r="S30" s="40">
        <v>-4.9220680000000003</v>
      </c>
      <c r="T30" s="40">
        <v>19.136773999999999</v>
      </c>
      <c r="U30" s="40">
        <v>2.4632095999999999</v>
      </c>
      <c r="V30" s="155">
        <v>24.494016999999999</v>
      </c>
      <c r="W30" s="24"/>
    </row>
    <row r="31" spans="1:23" x14ac:dyDescent="0.35">
      <c r="A31" s="2">
        <v>42797</v>
      </c>
      <c r="B31" s="40" t="e">
        <v>#N/A</v>
      </c>
      <c r="C31" s="40">
        <v>18.751000999999999</v>
      </c>
      <c r="D31" s="40">
        <v>5.961716</v>
      </c>
      <c r="E31" s="40">
        <v>-0.96946359999999998</v>
      </c>
      <c r="F31" s="40">
        <v>21.718634000000002</v>
      </c>
      <c r="G31" s="40">
        <v>46.518528000000003</v>
      </c>
      <c r="H31" s="40">
        <v>-3.9649367</v>
      </c>
      <c r="I31" s="40">
        <v>22.915732999999999</v>
      </c>
      <c r="J31" s="40">
        <v>-3.3474803</v>
      </c>
      <c r="K31" s="40">
        <v>19.387794</v>
      </c>
      <c r="L31" s="40">
        <v>65.790763999999996</v>
      </c>
      <c r="M31" s="40">
        <v>20.456576999999999</v>
      </c>
      <c r="N31" s="40">
        <v>12.430107</v>
      </c>
      <c r="O31" s="40">
        <v>16.365241999999999</v>
      </c>
      <c r="P31" s="40">
        <v>22.718107</v>
      </c>
      <c r="Q31" s="40">
        <v>7.6781034000000004</v>
      </c>
      <c r="R31" s="40">
        <v>13.547886</v>
      </c>
      <c r="S31" s="40">
        <v>-7.727468</v>
      </c>
      <c r="T31" s="40">
        <v>7.9262494999999999</v>
      </c>
      <c r="U31" s="40">
        <v>-4.9062070000000002</v>
      </c>
      <c r="V31" s="155">
        <v>15.744591</v>
      </c>
      <c r="W31" s="24"/>
    </row>
    <row r="32" spans="1:23" x14ac:dyDescent="0.35">
      <c r="A32" s="2">
        <v>42828</v>
      </c>
      <c r="B32" s="40" t="e">
        <v>#N/A</v>
      </c>
      <c r="C32" s="40">
        <v>20.729016999999999</v>
      </c>
      <c r="D32" s="40">
        <v>11.375273</v>
      </c>
      <c r="E32" s="40">
        <v>-5.3494033999999999</v>
      </c>
      <c r="F32" s="40">
        <v>10.678232</v>
      </c>
      <c r="G32" s="40">
        <v>32.358192000000003</v>
      </c>
      <c r="H32" s="40">
        <v>-8.6937370000000005</v>
      </c>
      <c r="I32" s="40">
        <v>24.309100000000001</v>
      </c>
      <c r="J32" s="40">
        <v>-2.2320091999999998</v>
      </c>
      <c r="K32" s="40">
        <v>20.670164</v>
      </c>
      <c r="L32" s="40">
        <v>43.789515999999999</v>
      </c>
      <c r="M32" s="40">
        <v>7.8556419999999996</v>
      </c>
      <c r="N32" s="40">
        <v>7.3404192999999998</v>
      </c>
      <c r="O32" s="40">
        <v>18.817471999999999</v>
      </c>
      <c r="P32" s="40">
        <v>20.889842999999999</v>
      </c>
      <c r="Q32" s="40">
        <v>1.2149572</v>
      </c>
      <c r="R32" s="40">
        <v>12.860525000000001</v>
      </c>
      <c r="S32" s="40">
        <v>-15.967703</v>
      </c>
      <c r="T32" s="40">
        <v>5.9132575999999997</v>
      </c>
      <c r="U32" s="40">
        <v>3.8708806</v>
      </c>
      <c r="V32" s="155">
        <v>17.519188</v>
      </c>
      <c r="W32" s="24"/>
    </row>
    <row r="33" spans="1:23" x14ac:dyDescent="0.35">
      <c r="A33" s="2">
        <v>42858</v>
      </c>
      <c r="B33" s="40" t="e">
        <v>#N/A</v>
      </c>
      <c r="C33" s="40">
        <v>17.877234000000001</v>
      </c>
      <c r="D33" s="40">
        <v>17.329395000000002</v>
      </c>
      <c r="E33" s="40">
        <v>6.2350989999999999</v>
      </c>
      <c r="F33" s="40">
        <v>31.483602999999999</v>
      </c>
      <c r="G33" s="40">
        <v>12.316668</v>
      </c>
      <c r="H33" s="40">
        <v>2.4131535999999998</v>
      </c>
      <c r="I33" s="40">
        <v>36.802123999999999</v>
      </c>
      <c r="J33" s="40">
        <v>-0.13135076000000001</v>
      </c>
      <c r="K33" s="40">
        <v>23.47157</v>
      </c>
      <c r="L33" s="40">
        <v>39.51117</v>
      </c>
      <c r="M33" s="40">
        <v>16.551159999999999</v>
      </c>
      <c r="N33" s="40">
        <v>24.334800000000001</v>
      </c>
      <c r="O33" s="40">
        <v>21.809244</v>
      </c>
      <c r="P33" s="40">
        <v>26.464617000000001</v>
      </c>
      <c r="Q33" s="40">
        <v>1.3856649000000001</v>
      </c>
      <c r="R33" s="40">
        <v>11.893093</v>
      </c>
      <c r="S33" s="40">
        <v>-5.6275899999999996</v>
      </c>
      <c r="T33" s="40">
        <v>5.9216620000000004</v>
      </c>
      <c r="U33" s="40">
        <v>-0.78735350000000004</v>
      </c>
      <c r="V33" s="155">
        <v>9.4575999999999993</v>
      </c>
      <c r="W33" s="24"/>
    </row>
    <row r="34" spans="1:23" x14ac:dyDescent="0.35">
      <c r="A34" s="2">
        <v>42888</v>
      </c>
      <c r="B34" s="40" t="e">
        <v>#N/A</v>
      </c>
      <c r="C34" s="40">
        <v>25.895714000000002</v>
      </c>
      <c r="D34" s="40">
        <v>21.412682</v>
      </c>
      <c r="E34" s="40">
        <v>-0.78490375999999995</v>
      </c>
      <c r="F34" s="40">
        <v>45.175944999999999</v>
      </c>
      <c r="G34" s="40">
        <v>17.856766</v>
      </c>
      <c r="H34" s="40">
        <v>9.0311769999999996</v>
      </c>
      <c r="I34" s="40">
        <v>32.613340000000001</v>
      </c>
      <c r="J34" s="40">
        <v>7.0659039999999997</v>
      </c>
      <c r="K34" s="40">
        <v>37.605167000000002</v>
      </c>
      <c r="L34" s="40">
        <v>34.777034999999998</v>
      </c>
      <c r="M34" s="40">
        <v>21.993542000000001</v>
      </c>
      <c r="N34" s="40">
        <v>18.201946</v>
      </c>
      <c r="O34" s="40">
        <v>18.77309</v>
      </c>
      <c r="P34" s="40">
        <v>31.4803</v>
      </c>
      <c r="Q34" s="40">
        <v>6.2918304999999997</v>
      </c>
      <c r="R34" s="40">
        <v>10.079622000000001</v>
      </c>
      <c r="S34" s="40">
        <v>9.6571809999999996</v>
      </c>
      <c r="T34" s="40">
        <v>10.065804999999999</v>
      </c>
      <c r="U34" s="40">
        <v>3.3117532999999999</v>
      </c>
      <c r="V34" s="155">
        <v>8.7766760000000001</v>
      </c>
      <c r="W34" s="24"/>
    </row>
    <row r="35" spans="1:23" x14ac:dyDescent="0.35">
      <c r="A35" s="2">
        <v>42919</v>
      </c>
      <c r="B35" s="40">
        <v>14.10327</v>
      </c>
      <c r="C35" s="40">
        <v>14.667845</v>
      </c>
      <c r="D35" s="40">
        <v>13.562476999999999</v>
      </c>
      <c r="E35" s="40">
        <v>-8.138954</v>
      </c>
      <c r="F35" s="40">
        <v>47.806156000000001</v>
      </c>
      <c r="G35" s="40">
        <v>11.722493</v>
      </c>
      <c r="H35" s="40">
        <v>1.3017415999999999</v>
      </c>
      <c r="I35" s="40">
        <v>29.027866</v>
      </c>
      <c r="J35" s="40">
        <v>8.3827379999999998</v>
      </c>
      <c r="K35" s="40">
        <v>29.888725000000001</v>
      </c>
      <c r="L35" s="40">
        <v>15.061558</v>
      </c>
      <c r="M35" s="40">
        <v>9.0459709999999998</v>
      </c>
      <c r="N35" s="40">
        <v>48.041533999999999</v>
      </c>
      <c r="O35" s="40">
        <v>15.366972000000001</v>
      </c>
      <c r="P35" s="40">
        <v>30.586601000000002</v>
      </c>
      <c r="Q35" s="40">
        <v>-5.9974790000000002</v>
      </c>
      <c r="R35" s="40">
        <v>9.3024845000000003</v>
      </c>
      <c r="S35" s="40">
        <v>6.1492205000000002</v>
      </c>
      <c r="T35" s="40">
        <v>5.8699130000000004</v>
      </c>
      <c r="U35" s="40">
        <v>6.2400102999999998</v>
      </c>
      <c r="V35" s="155">
        <v>20.544682999999999</v>
      </c>
      <c r="W35" s="24"/>
    </row>
    <row r="36" spans="1:23" x14ac:dyDescent="0.35">
      <c r="A36" s="2">
        <v>42950</v>
      </c>
      <c r="B36" s="40">
        <v>15.62407</v>
      </c>
      <c r="C36" s="40">
        <v>21.659195</v>
      </c>
      <c r="D36" s="40">
        <v>2.6468992</v>
      </c>
      <c r="E36" s="40">
        <v>-7.0700225999999997</v>
      </c>
      <c r="F36" s="40">
        <v>46.424909999999997</v>
      </c>
      <c r="G36" s="40">
        <v>5.8223010000000004</v>
      </c>
      <c r="H36" s="40">
        <v>2.9921293000000002</v>
      </c>
      <c r="I36" s="40">
        <v>24.952293000000001</v>
      </c>
      <c r="J36" s="40">
        <v>15.336012999999999</v>
      </c>
      <c r="K36" s="40">
        <v>26.682805999999999</v>
      </c>
      <c r="L36" s="40">
        <v>18.776071999999999</v>
      </c>
      <c r="M36" s="40">
        <v>6.5092682999999996</v>
      </c>
      <c r="N36" s="40">
        <v>50.817799999999998</v>
      </c>
      <c r="O36" s="40">
        <v>18.523073</v>
      </c>
      <c r="P36" s="40">
        <v>37.003169999999997</v>
      </c>
      <c r="Q36" s="40">
        <v>-5.9998810000000002</v>
      </c>
      <c r="R36" s="40">
        <v>4.6952844000000002</v>
      </c>
      <c r="S36" s="40">
        <v>21.598112</v>
      </c>
      <c r="T36" s="40">
        <v>9.5443960000000008</v>
      </c>
      <c r="U36" s="40">
        <v>3.0238748000000002</v>
      </c>
      <c r="V36" s="155">
        <v>16.825520999999998</v>
      </c>
      <c r="W36" s="24"/>
    </row>
    <row r="37" spans="1:23" x14ac:dyDescent="0.35">
      <c r="A37" s="2">
        <v>42979</v>
      </c>
      <c r="B37" s="40">
        <v>18.900085000000001</v>
      </c>
      <c r="C37" s="40">
        <v>34.669376</v>
      </c>
      <c r="D37" s="40">
        <v>8.5512280000000001</v>
      </c>
      <c r="E37" s="40">
        <v>-6.645626</v>
      </c>
      <c r="F37" s="40">
        <v>56.205759999999998</v>
      </c>
      <c r="G37" s="40">
        <v>17.57189</v>
      </c>
      <c r="H37" s="40">
        <v>3.7670016</v>
      </c>
      <c r="I37" s="40">
        <v>27.897358000000001</v>
      </c>
      <c r="J37" s="40">
        <v>13.661087</v>
      </c>
      <c r="K37" s="40">
        <v>22.753250000000001</v>
      </c>
      <c r="L37" s="40">
        <v>23.311828999999999</v>
      </c>
      <c r="M37" s="40">
        <v>20.884598</v>
      </c>
      <c r="N37" s="40">
        <v>39.141272999999998</v>
      </c>
      <c r="O37" s="40">
        <v>16.957913999999999</v>
      </c>
      <c r="P37" s="40">
        <v>33.640335</v>
      </c>
      <c r="Q37" s="40">
        <v>-14.604139</v>
      </c>
      <c r="R37" s="40">
        <v>5.1120042999999997</v>
      </c>
      <c r="S37" s="40">
        <v>26.733291999999999</v>
      </c>
      <c r="T37" s="40">
        <v>9.520721</v>
      </c>
      <c r="U37" s="40">
        <v>0.67645310000000003</v>
      </c>
      <c r="V37" s="155">
        <v>24.208714000000001</v>
      </c>
      <c r="W37" s="24"/>
    </row>
    <row r="38" spans="1:23" x14ac:dyDescent="0.35">
      <c r="A38" s="2">
        <v>43011</v>
      </c>
      <c r="B38" s="40">
        <v>22.192823000000001</v>
      </c>
      <c r="C38" s="40">
        <v>36.830820000000003</v>
      </c>
      <c r="D38" s="40">
        <v>0.39756298000000001</v>
      </c>
      <c r="E38" s="40">
        <v>0.20250082</v>
      </c>
      <c r="F38" s="40">
        <v>48.175834999999999</v>
      </c>
      <c r="G38" s="40">
        <v>24.210225999999999</v>
      </c>
      <c r="H38" s="40">
        <v>4.6674490000000004</v>
      </c>
      <c r="I38" s="40">
        <v>18.510473000000001</v>
      </c>
      <c r="J38" s="40">
        <v>13.301123</v>
      </c>
      <c r="K38" s="40">
        <v>21.856248999999998</v>
      </c>
      <c r="L38" s="40">
        <v>27.219211999999999</v>
      </c>
      <c r="M38" s="40">
        <v>6.2034965</v>
      </c>
      <c r="N38" s="40">
        <v>32.565426000000002</v>
      </c>
      <c r="O38" s="40">
        <v>10.769283</v>
      </c>
      <c r="P38" s="40">
        <v>35.367263999999999</v>
      </c>
      <c r="Q38" s="40">
        <v>-14.779806000000001</v>
      </c>
      <c r="R38" s="40">
        <v>13.349295</v>
      </c>
      <c r="S38" s="40">
        <v>13.275933</v>
      </c>
      <c r="T38" s="40">
        <v>9.0992449999999998</v>
      </c>
      <c r="U38" s="40">
        <v>2.2571802000000001</v>
      </c>
      <c r="V38" s="155">
        <v>34.068309999999997</v>
      </c>
      <c r="W38" s="24"/>
    </row>
    <row r="39" spans="1:23" x14ac:dyDescent="0.35">
      <c r="A39" s="2">
        <v>43042</v>
      </c>
      <c r="B39" s="40">
        <v>20.309972999999999</v>
      </c>
      <c r="C39" s="40">
        <v>29.617632</v>
      </c>
      <c r="D39" s="40">
        <v>7.3786497000000004</v>
      </c>
      <c r="E39" s="40">
        <v>8.42483</v>
      </c>
      <c r="F39" s="40">
        <v>49.878610000000002</v>
      </c>
      <c r="G39" s="40">
        <v>33.608044</v>
      </c>
      <c r="H39" s="40">
        <v>6.9131612999999996</v>
      </c>
      <c r="I39" s="40">
        <v>26.00422</v>
      </c>
      <c r="J39" s="40">
        <v>4.2273880000000004</v>
      </c>
      <c r="K39" s="40">
        <v>40.643321999999998</v>
      </c>
      <c r="L39" s="40">
        <v>13.044917999999999</v>
      </c>
      <c r="M39" s="40">
        <v>11.530054</v>
      </c>
      <c r="N39" s="40">
        <v>32.990326000000003</v>
      </c>
      <c r="O39" s="40">
        <v>25.471067000000001</v>
      </c>
      <c r="P39" s="40">
        <v>44.255721999999999</v>
      </c>
      <c r="Q39" s="40">
        <v>-15.487396</v>
      </c>
      <c r="R39" s="40">
        <v>13.95706</v>
      </c>
      <c r="S39" s="40">
        <v>16.517817999999998</v>
      </c>
      <c r="T39" s="40">
        <v>15.370917</v>
      </c>
      <c r="U39" s="40">
        <v>18.695736</v>
      </c>
      <c r="V39" s="155">
        <v>16.792465</v>
      </c>
      <c r="W39" s="24"/>
    </row>
    <row r="40" spans="1:23" x14ac:dyDescent="0.35">
      <c r="A40" s="2">
        <v>43070</v>
      </c>
      <c r="B40" s="40">
        <v>16.438448000000001</v>
      </c>
      <c r="C40" s="40">
        <v>23.030615000000001</v>
      </c>
      <c r="D40" s="40">
        <v>15.150452</v>
      </c>
      <c r="E40" s="40">
        <v>13.364409999999999</v>
      </c>
      <c r="F40" s="40">
        <v>58.830486000000001</v>
      </c>
      <c r="G40" s="40">
        <v>30.285847</v>
      </c>
      <c r="H40" s="40">
        <v>17.573619999999998</v>
      </c>
      <c r="I40" s="40">
        <v>24.556754999999999</v>
      </c>
      <c r="J40" s="40">
        <v>18.442905</v>
      </c>
      <c r="K40" s="40">
        <v>42.121516999999997</v>
      </c>
      <c r="L40" s="40">
        <v>26.608371999999999</v>
      </c>
      <c r="M40" s="40">
        <v>29.390991</v>
      </c>
      <c r="N40" s="40">
        <v>21.668386000000002</v>
      </c>
      <c r="O40" s="40">
        <v>28.563845000000001</v>
      </c>
      <c r="P40" s="40">
        <v>43.178142999999999</v>
      </c>
      <c r="Q40" s="40">
        <v>-20.263725000000001</v>
      </c>
      <c r="R40" s="40">
        <v>12.382471000000001</v>
      </c>
      <c r="S40" s="40">
        <v>28.192484</v>
      </c>
      <c r="T40" s="40">
        <v>7.1155666999999996</v>
      </c>
      <c r="U40" s="40">
        <v>29.196095</v>
      </c>
      <c r="V40" s="155">
        <v>0.90092419999999995</v>
      </c>
      <c r="W40" s="24"/>
    </row>
    <row r="41" spans="1:23" x14ac:dyDescent="0.35">
      <c r="A41" s="2">
        <v>43103</v>
      </c>
      <c r="B41" s="40">
        <v>32.354484999999997</v>
      </c>
      <c r="C41" s="40">
        <v>46.880614999999999</v>
      </c>
      <c r="D41" s="40">
        <v>18.258465000000001</v>
      </c>
      <c r="E41" s="40">
        <v>23.244774</v>
      </c>
      <c r="F41" s="40">
        <v>52.768802999999998</v>
      </c>
      <c r="G41" s="40">
        <v>32.142330000000001</v>
      </c>
      <c r="H41" s="40">
        <v>26.52713</v>
      </c>
      <c r="I41" s="40">
        <v>28.591764000000001</v>
      </c>
      <c r="J41" s="40">
        <v>17.922820000000002</v>
      </c>
      <c r="K41" s="40">
        <v>45.893894000000003</v>
      </c>
      <c r="L41" s="40">
        <v>24.782753</v>
      </c>
      <c r="M41" s="40">
        <v>35.237789999999997</v>
      </c>
      <c r="N41" s="40">
        <v>33.390712999999998</v>
      </c>
      <c r="O41" s="40">
        <v>36.222909999999999</v>
      </c>
      <c r="P41" s="40">
        <v>60.294820000000001</v>
      </c>
      <c r="Q41" s="40">
        <v>-12.034255</v>
      </c>
      <c r="R41" s="40">
        <v>15.268909000000001</v>
      </c>
      <c r="S41" s="40">
        <v>43.934930000000001</v>
      </c>
      <c r="T41" s="40">
        <v>4.91066</v>
      </c>
      <c r="U41" s="40">
        <v>39.452002999999998</v>
      </c>
      <c r="V41" s="155">
        <v>7.0151925000000004</v>
      </c>
      <c r="W41" s="24"/>
    </row>
    <row r="42" spans="1:23" x14ac:dyDescent="0.35">
      <c r="A42" s="2">
        <v>43133</v>
      </c>
      <c r="B42" s="40">
        <v>32.715490000000003</v>
      </c>
      <c r="C42" s="40">
        <v>41.657195999999999</v>
      </c>
      <c r="D42" s="40">
        <v>19.617498000000001</v>
      </c>
      <c r="E42" s="40">
        <v>8.5570570000000004</v>
      </c>
      <c r="F42" s="40">
        <v>43.705629999999999</v>
      </c>
      <c r="G42" s="40">
        <v>23.162210000000002</v>
      </c>
      <c r="H42" s="40">
        <v>27.624559999999999</v>
      </c>
      <c r="I42" s="40">
        <v>23.884641999999999</v>
      </c>
      <c r="J42" s="40">
        <v>18.372858000000001</v>
      </c>
      <c r="K42" s="40">
        <v>30.478774999999999</v>
      </c>
      <c r="L42" s="40">
        <v>23.090982</v>
      </c>
      <c r="M42" s="40">
        <v>27.413166</v>
      </c>
      <c r="N42" s="40">
        <v>47.857346</v>
      </c>
      <c r="O42" s="40">
        <v>24.079917999999999</v>
      </c>
      <c r="P42" s="40">
        <v>54.772640000000003</v>
      </c>
      <c r="Q42" s="40">
        <v>-11.692232000000001</v>
      </c>
      <c r="R42" s="40">
        <v>16.194105</v>
      </c>
      <c r="S42" s="40">
        <v>33.384884</v>
      </c>
      <c r="T42" s="40">
        <v>5.4228899999999998</v>
      </c>
      <c r="U42" s="40">
        <v>37.191330000000001</v>
      </c>
      <c r="V42" s="155">
        <v>10.523569</v>
      </c>
      <c r="W42" s="24"/>
    </row>
    <row r="43" spans="1:23" x14ac:dyDescent="0.35">
      <c r="A43" s="2">
        <v>43161</v>
      </c>
      <c r="B43" s="40">
        <v>25.833023000000001</v>
      </c>
      <c r="C43" s="40">
        <v>34.401670000000003</v>
      </c>
      <c r="D43" s="40">
        <v>18.851804999999999</v>
      </c>
      <c r="E43" s="40">
        <v>8.9751130000000003</v>
      </c>
      <c r="F43" s="40">
        <v>25.232970999999999</v>
      </c>
      <c r="G43" s="40">
        <v>29.836582</v>
      </c>
      <c r="H43" s="40">
        <v>25.276316000000001</v>
      </c>
      <c r="I43" s="40">
        <v>19.24615</v>
      </c>
      <c r="J43" s="40">
        <v>9.6725100000000008</v>
      </c>
      <c r="K43" s="40">
        <v>28.025818000000001</v>
      </c>
      <c r="L43" s="40">
        <v>24.199940000000002</v>
      </c>
      <c r="M43" s="40">
        <v>31.983602999999999</v>
      </c>
      <c r="N43" s="40">
        <v>34.008670000000002</v>
      </c>
      <c r="O43" s="40">
        <v>17.909754</v>
      </c>
      <c r="P43" s="40">
        <v>44.791829999999997</v>
      </c>
      <c r="Q43" s="40">
        <v>-17.028648</v>
      </c>
      <c r="R43" s="40">
        <v>15.417158000000001</v>
      </c>
      <c r="S43" s="40">
        <v>29.804075000000001</v>
      </c>
      <c r="T43" s="40">
        <v>1.0283589</v>
      </c>
      <c r="U43" s="40">
        <v>39.740634999999997</v>
      </c>
      <c r="V43" s="155">
        <v>10.429131999999999</v>
      </c>
      <c r="W43" s="24"/>
    </row>
    <row r="44" spans="1:23" x14ac:dyDescent="0.35">
      <c r="A44" s="2">
        <v>43193</v>
      </c>
      <c r="B44" s="40">
        <v>21.882439000000002</v>
      </c>
      <c r="C44" s="40">
        <v>22.809828</v>
      </c>
      <c r="D44" s="40">
        <v>5.9865594</v>
      </c>
      <c r="E44" s="40">
        <v>2.0193458</v>
      </c>
      <c r="F44" s="40">
        <v>18.247723000000001</v>
      </c>
      <c r="G44" s="40">
        <v>30.261289999999999</v>
      </c>
      <c r="H44" s="40">
        <v>24.073028999999998</v>
      </c>
      <c r="I44" s="40">
        <v>16.558444999999999</v>
      </c>
      <c r="J44" s="40">
        <v>1.4117478999999999</v>
      </c>
      <c r="K44" s="40">
        <v>25.370049000000002</v>
      </c>
      <c r="L44" s="40">
        <v>17.813313000000001</v>
      </c>
      <c r="M44" s="40">
        <v>25.884892000000001</v>
      </c>
      <c r="N44" s="40">
        <v>22.566986</v>
      </c>
      <c r="O44" s="40">
        <v>9.3763470000000009</v>
      </c>
      <c r="P44" s="40">
        <v>36.363124999999997</v>
      </c>
      <c r="Q44" s="40">
        <v>-10.109991000000001</v>
      </c>
      <c r="R44" s="40">
        <v>11.663270000000001</v>
      </c>
      <c r="S44" s="40">
        <v>20.166958000000001</v>
      </c>
      <c r="T44" s="40">
        <v>0.50395730000000005</v>
      </c>
      <c r="U44" s="40">
        <v>45.946682000000003</v>
      </c>
      <c r="V44" s="155">
        <v>20.092832999999999</v>
      </c>
      <c r="W44" s="24"/>
    </row>
    <row r="45" spans="1:23" x14ac:dyDescent="0.35">
      <c r="A45" s="2">
        <v>43223</v>
      </c>
      <c r="B45" s="40">
        <v>18.777609000000002</v>
      </c>
      <c r="C45" s="40">
        <v>23.588418999999998</v>
      </c>
      <c r="D45" s="40">
        <v>-4.9410343000000001</v>
      </c>
      <c r="E45" s="40">
        <v>-8.6767310000000002</v>
      </c>
      <c r="F45" s="40">
        <v>4.2965055000000003</v>
      </c>
      <c r="G45" s="40">
        <v>33.326126000000002</v>
      </c>
      <c r="H45" s="40">
        <v>15.354622000000001</v>
      </c>
      <c r="I45" s="40">
        <v>7.2379709999999999</v>
      </c>
      <c r="J45" s="40">
        <v>-2.2319973000000002</v>
      </c>
      <c r="K45" s="40">
        <v>22.047483</v>
      </c>
      <c r="L45" s="40">
        <v>9.5884440000000009</v>
      </c>
      <c r="M45" s="40">
        <v>12.968767</v>
      </c>
      <c r="N45" s="40">
        <v>15.529024</v>
      </c>
      <c r="O45" s="40">
        <v>8.2984810000000007</v>
      </c>
      <c r="P45" s="40">
        <v>32.215139999999998</v>
      </c>
      <c r="Q45" s="40">
        <v>-9.1147419999999997</v>
      </c>
      <c r="R45" s="40">
        <v>14.4925</v>
      </c>
      <c r="S45" s="40">
        <v>-6.7119359999999997</v>
      </c>
      <c r="T45" s="40">
        <v>0.61326027000000005</v>
      </c>
      <c r="U45" s="40">
        <v>25.731193999999999</v>
      </c>
      <c r="V45" s="155">
        <v>21.481037000000001</v>
      </c>
      <c r="W45" s="24"/>
    </row>
    <row r="46" spans="1:23" x14ac:dyDescent="0.35">
      <c r="A46" s="2">
        <v>43252</v>
      </c>
      <c r="B46" s="40">
        <v>16.102875000000001</v>
      </c>
      <c r="C46" s="40">
        <v>17.117393</v>
      </c>
      <c r="D46" s="40">
        <v>-3.0728578999999998</v>
      </c>
      <c r="E46" s="40">
        <v>-11.010968999999999</v>
      </c>
      <c r="F46" s="40">
        <v>-2.3906052</v>
      </c>
      <c r="G46" s="40">
        <v>28.888369000000001</v>
      </c>
      <c r="H46" s="40">
        <v>8.6412069999999996</v>
      </c>
      <c r="I46" s="40">
        <v>10.409784</v>
      </c>
      <c r="J46" s="40">
        <v>-11.849201000000001</v>
      </c>
      <c r="K46" s="40">
        <v>11.713993</v>
      </c>
      <c r="L46" s="40">
        <v>4.6077013000000004</v>
      </c>
      <c r="M46" s="40">
        <v>7.5767040000000003</v>
      </c>
      <c r="N46" s="40">
        <v>0.21200179999999999</v>
      </c>
      <c r="O46" s="40">
        <v>4.0678380000000001</v>
      </c>
      <c r="P46" s="40">
        <v>30.493164</v>
      </c>
      <c r="Q46" s="40">
        <v>-3.7409067</v>
      </c>
      <c r="R46" s="40">
        <v>10.025525</v>
      </c>
      <c r="S46" s="40">
        <v>-21.476585</v>
      </c>
      <c r="T46" s="40">
        <v>-2.2337794</v>
      </c>
      <c r="U46" s="40">
        <v>19.593668000000001</v>
      </c>
      <c r="V46" s="155">
        <v>28.928637999999999</v>
      </c>
      <c r="W46" s="24"/>
    </row>
    <row r="47" spans="1:23" x14ac:dyDescent="0.35">
      <c r="A47" s="2">
        <v>43284</v>
      </c>
      <c r="B47" s="40">
        <v>-4.6721640000000004</v>
      </c>
      <c r="C47" s="40">
        <v>12.86931</v>
      </c>
      <c r="D47" s="40">
        <v>-18.262702999999998</v>
      </c>
      <c r="E47" s="40">
        <v>-15.730786</v>
      </c>
      <c r="F47" s="40">
        <v>-8.2393055000000004</v>
      </c>
      <c r="G47" s="40">
        <v>17.578900000000001</v>
      </c>
      <c r="H47" s="40">
        <v>3.1539798000000001</v>
      </c>
      <c r="I47" s="40">
        <v>2.1691560000000001</v>
      </c>
      <c r="J47" s="40">
        <v>-10.08305</v>
      </c>
      <c r="K47" s="40">
        <v>-0.14182924999999999</v>
      </c>
      <c r="L47" s="40">
        <v>-2.8155030000000001</v>
      </c>
      <c r="M47" s="40">
        <v>3.593099</v>
      </c>
      <c r="N47" s="40">
        <v>-9.4539170000000006</v>
      </c>
      <c r="O47" s="40">
        <v>3.2910943000000001</v>
      </c>
      <c r="P47" s="40">
        <v>17.50723</v>
      </c>
      <c r="Q47" s="40">
        <v>6.0723900000000004</v>
      </c>
      <c r="R47" s="40">
        <v>2.9890895</v>
      </c>
      <c r="S47" s="40">
        <v>-25.891124999999999</v>
      </c>
      <c r="T47" s="40">
        <v>-6.5416812999999996</v>
      </c>
      <c r="U47" s="40">
        <v>0.71295500000000001</v>
      </c>
      <c r="V47" s="155">
        <v>14.497709</v>
      </c>
      <c r="W47" s="24"/>
    </row>
    <row r="48" spans="1:23" x14ac:dyDescent="0.35">
      <c r="A48" s="2">
        <v>43315</v>
      </c>
      <c r="B48" s="40">
        <v>-10.540706</v>
      </c>
      <c r="C48" s="40">
        <v>6.3493490000000001</v>
      </c>
      <c r="D48" s="40">
        <v>-7.4391365</v>
      </c>
      <c r="E48" s="40">
        <v>-7.7501416000000001</v>
      </c>
      <c r="F48" s="40">
        <v>-6.6029787000000004</v>
      </c>
      <c r="G48" s="40">
        <v>13.499414</v>
      </c>
      <c r="H48" s="40">
        <v>9.2623599999999993</v>
      </c>
      <c r="I48" s="40">
        <v>5.2008866999999999</v>
      </c>
      <c r="J48" s="40">
        <v>-5.799264</v>
      </c>
      <c r="K48" s="40">
        <v>-1.0914147000000001</v>
      </c>
      <c r="L48" s="40">
        <v>0.35614966999999997</v>
      </c>
      <c r="M48" s="40">
        <v>2.286327</v>
      </c>
      <c r="N48" s="40">
        <v>-10.821671</v>
      </c>
      <c r="O48" s="40">
        <v>4.307747</v>
      </c>
      <c r="P48" s="40">
        <v>5.8147190000000002</v>
      </c>
      <c r="Q48" s="40">
        <v>8.2990530000000007</v>
      </c>
      <c r="R48" s="40">
        <v>8.4802739999999996</v>
      </c>
      <c r="S48" s="40">
        <v>-36.446370000000002</v>
      </c>
      <c r="T48" s="40">
        <v>-6.9046617000000001</v>
      </c>
      <c r="U48" s="40">
        <v>12.181187</v>
      </c>
      <c r="V48" s="155">
        <v>26.136744</v>
      </c>
      <c r="W48" s="24"/>
    </row>
    <row r="49" spans="1:23" x14ac:dyDescent="0.35">
      <c r="A49" s="2">
        <v>43343</v>
      </c>
      <c r="B49" s="40">
        <v>-14.792930999999999</v>
      </c>
      <c r="C49" s="40">
        <v>-8.1640189999999997</v>
      </c>
      <c r="D49" s="40">
        <v>-11.331773</v>
      </c>
      <c r="E49" s="40">
        <v>-7.5685500000000001</v>
      </c>
      <c r="F49" s="40">
        <v>-10.30584</v>
      </c>
      <c r="G49" s="40">
        <v>1.5887141</v>
      </c>
      <c r="H49" s="40">
        <v>8.6908820000000002</v>
      </c>
      <c r="I49" s="40">
        <v>4.1225553000000001</v>
      </c>
      <c r="J49" s="40">
        <v>-8.7749600000000001</v>
      </c>
      <c r="K49" s="40">
        <v>1.2575506999999999</v>
      </c>
      <c r="L49" s="40">
        <v>-16.678094999999999</v>
      </c>
      <c r="M49" s="40">
        <v>-10.04867</v>
      </c>
      <c r="N49" s="40">
        <v>-13.276201</v>
      </c>
      <c r="O49" s="40">
        <v>5.5379509999999996</v>
      </c>
      <c r="P49" s="40">
        <v>-0.29889345</v>
      </c>
      <c r="Q49" s="40">
        <v>14.906764000000001</v>
      </c>
      <c r="R49" s="40">
        <v>6.3512563999999996</v>
      </c>
      <c r="S49" s="40">
        <v>-54.765459999999997</v>
      </c>
      <c r="T49" s="40">
        <v>-8.0960570000000001</v>
      </c>
      <c r="U49" s="40">
        <v>13.986003999999999</v>
      </c>
      <c r="V49" s="155">
        <v>15.572666999999999</v>
      </c>
      <c r="W49" s="24"/>
    </row>
    <row r="50" spans="1:23" x14ac:dyDescent="0.35">
      <c r="A50" s="2">
        <v>43376</v>
      </c>
      <c r="B50" s="40">
        <v>-15.743458</v>
      </c>
      <c r="C50" s="40">
        <v>-6.8153259999999998</v>
      </c>
      <c r="D50" s="40">
        <v>-16.238434000000002</v>
      </c>
      <c r="E50" s="40">
        <v>-20.598364</v>
      </c>
      <c r="F50" s="40">
        <v>-9.7236270000000005</v>
      </c>
      <c r="G50" s="40">
        <v>-5.939597</v>
      </c>
      <c r="H50" s="40">
        <v>6.0909389999999997</v>
      </c>
      <c r="I50" s="40">
        <v>4.3307900000000004</v>
      </c>
      <c r="J50" s="40">
        <v>-6.7166033000000001</v>
      </c>
      <c r="K50" s="40">
        <v>-2.5098799999999999</v>
      </c>
      <c r="L50" s="40">
        <v>-12.229574</v>
      </c>
      <c r="M50" s="40">
        <v>-11.264276499999999</v>
      </c>
      <c r="N50" s="40">
        <v>-13.247185999999999</v>
      </c>
      <c r="O50" s="40">
        <v>-3.8449108999999999</v>
      </c>
      <c r="P50" s="40">
        <v>-8.7304534999999994</v>
      </c>
      <c r="Q50" s="40">
        <v>18.14189</v>
      </c>
      <c r="R50" s="40">
        <v>3.0763864999999999</v>
      </c>
      <c r="S50" s="40">
        <v>-42.996001999999997</v>
      </c>
      <c r="T50" s="40">
        <v>-8.3273890000000002</v>
      </c>
      <c r="U50" s="40">
        <v>11.903370000000001</v>
      </c>
      <c r="V50" s="155">
        <v>17.652405000000002</v>
      </c>
      <c r="W50" s="24"/>
    </row>
    <row r="51" spans="1:23" x14ac:dyDescent="0.35">
      <c r="A51" s="2">
        <v>43406</v>
      </c>
      <c r="B51" s="40">
        <v>-19.388432000000002</v>
      </c>
      <c r="C51" s="40">
        <v>-12.309813500000001</v>
      </c>
      <c r="D51" s="40">
        <v>-13.996726000000001</v>
      </c>
      <c r="E51" s="40">
        <v>-18.570661999999999</v>
      </c>
      <c r="F51" s="40">
        <v>-15.762788</v>
      </c>
      <c r="G51" s="40">
        <v>-13.428879</v>
      </c>
      <c r="H51" s="40">
        <v>2.2148967000000002</v>
      </c>
      <c r="I51" s="40">
        <v>-8.0685800000000008</v>
      </c>
      <c r="J51" s="40">
        <v>-10.135115000000001</v>
      </c>
      <c r="K51" s="40">
        <v>-17.496151000000001</v>
      </c>
      <c r="L51" s="40">
        <v>7.1098090000000003</v>
      </c>
      <c r="M51" s="40">
        <v>-11.496168000000001</v>
      </c>
      <c r="N51" s="40">
        <v>-18.701136000000002</v>
      </c>
      <c r="O51" s="40">
        <v>-11.576319</v>
      </c>
      <c r="P51" s="40">
        <v>-13.314486</v>
      </c>
      <c r="Q51" s="40">
        <v>28.008343</v>
      </c>
      <c r="R51" s="40">
        <v>-1.1804283</v>
      </c>
      <c r="S51" s="40">
        <v>-39.930660000000003</v>
      </c>
      <c r="T51" s="40">
        <v>-9.4103154999999994</v>
      </c>
      <c r="U51" s="40">
        <v>-4.0475903000000004</v>
      </c>
      <c r="V51" s="155">
        <v>21.389842999999999</v>
      </c>
      <c r="W51" s="24"/>
    </row>
    <row r="52" spans="1:23" x14ac:dyDescent="0.35">
      <c r="A52" s="2">
        <v>43437</v>
      </c>
      <c r="B52" s="40">
        <v>-18.746735000000001</v>
      </c>
      <c r="C52" s="40">
        <v>-0.84232689999999999</v>
      </c>
      <c r="D52" s="40">
        <v>-3.1156719000000002</v>
      </c>
      <c r="E52" s="40">
        <v>-10.815329</v>
      </c>
      <c r="F52" s="40">
        <v>-7.5565576999999999</v>
      </c>
      <c r="G52" s="40">
        <v>-10.011906</v>
      </c>
      <c r="H52" s="40">
        <v>0.43245554000000003</v>
      </c>
      <c r="I52" s="40">
        <v>-4.6763599999999999</v>
      </c>
      <c r="J52" s="40">
        <v>-17.723381</v>
      </c>
      <c r="K52" s="40">
        <v>-14.531666</v>
      </c>
      <c r="L52" s="40">
        <v>5.2343010000000003</v>
      </c>
      <c r="M52" s="40">
        <v>-11.533737</v>
      </c>
      <c r="N52" s="40">
        <v>-13.959455500000001</v>
      </c>
      <c r="O52" s="40">
        <v>-2.0526230000000001</v>
      </c>
      <c r="P52" s="40">
        <v>-8.7800320000000003</v>
      </c>
      <c r="Q52" s="40">
        <v>44.062922999999998</v>
      </c>
      <c r="R52" s="40">
        <v>-1.5909195</v>
      </c>
      <c r="S52" s="40">
        <v>-29.248642</v>
      </c>
      <c r="T52" s="40">
        <v>-6.9056509999999998</v>
      </c>
      <c r="U52" s="40">
        <v>-3.8349926000000001</v>
      </c>
      <c r="V52" s="155">
        <v>19.853961999999999</v>
      </c>
      <c r="W52" s="24"/>
    </row>
    <row r="53" spans="1:23" x14ac:dyDescent="0.35">
      <c r="A53" s="2">
        <v>43468</v>
      </c>
      <c r="B53" s="40">
        <v>-29.345929999999999</v>
      </c>
      <c r="C53" s="40">
        <v>-21.274836000000001</v>
      </c>
      <c r="D53" s="40">
        <v>-10.271067</v>
      </c>
      <c r="E53" s="40">
        <v>-17.311924000000001</v>
      </c>
      <c r="F53" s="40">
        <v>-16.370476</v>
      </c>
      <c r="G53" s="40">
        <v>-14.37912</v>
      </c>
      <c r="H53" s="40">
        <v>-8.3739340000000002</v>
      </c>
      <c r="I53" s="40">
        <v>-15.913886</v>
      </c>
      <c r="J53" s="40">
        <v>-15.180201</v>
      </c>
      <c r="K53" s="40">
        <v>-24.760377999999999</v>
      </c>
      <c r="L53" s="40">
        <v>1.8084050000000001E-2</v>
      </c>
      <c r="M53" s="40">
        <v>-25.506771000000001</v>
      </c>
      <c r="N53" s="40">
        <v>-33.35821</v>
      </c>
      <c r="O53" s="40">
        <v>-10.184884</v>
      </c>
      <c r="P53" s="40">
        <v>-25.748259000000001</v>
      </c>
      <c r="Q53" s="40">
        <v>18.313063</v>
      </c>
      <c r="R53" s="40">
        <v>-12.285429000000001</v>
      </c>
      <c r="S53" s="40">
        <v>-45.732574</v>
      </c>
      <c r="T53" s="40">
        <v>-15.105420000000001</v>
      </c>
      <c r="U53" s="40">
        <v>-20.228612999999999</v>
      </c>
      <c r="V53" s="155">
        <v>11.408817000000001</v>
      </c>
      <c r="W53" s="24"/>
    </row>
    <row r="54" spans="1:23" x14ac:dyDescent="0.35">
      <c r="A54" s="2">
        <v>43497</v>
      </c>
      <c r="B54" s="40">
        <v>-24.376750000000001</v>
      </c>
      <c r="C54" s="40">
        <v>-14.966077</v>
      </c>
      <c r="D54" s="40">
        <v>-5.0855217000000001</v>
      </c>
      <c r="E54" s="40">
        <v>-6.7302464999999998</v>
      </c>
      <c r="F54" s="40">
        <v>-15.896998999999999</v>
      </c>
      <c r="G54" s="40">
        <v>-11.627530999999999</v>
      </c>
      <c r="H54" s="40">
        <v>-10.819274</v>
      </c>
      <c r="I54" s="40">
        <v>-11.622935</v>
      </c>
      <c r="J54" s="40">
        <v>-15.182948</v>
      </c>
      <c r="K54" s="40">
        <v>-15.870321000000001</v>
      </c>
      <c r="L54" s="40">
        <v>0.25770663999999999</v>
      </c>
      <c r="M54" s="40">
        <v>-17.779910999999998</v>
      </c>
      <c r="N54" s="40">
        <v>-34.763480000000001</v>
      </c>
      <c r="O54" s="40">
        <v>-10.513282</v>
      </c>
      <c r="P54" s="40">
        <v>-18.200313999999999</v>
      </c>
      <c r="Q54" s="40">
        <v>20.725286000000001</v>
      </c>
      <c r="R54" s="40">
        <v>-9.9367319999999992</v>
      </c>
      <c r="S54" s="40">
        <v>-35.69068</v>
      </c>
      <c r="T54" s="40">
        <v>-15.629852</v>
      </c>
      <c r="U54" s="40">
        <v>-19.357502</v>
      </c>
      <c r="V54" s="155">
        <v>19.233512999999999</v>
      </c>
      <c r="W54" s="24"/>
    </row>
    <row r="55" spans="1:23" x14ac:dyDescent="0.35">
      <c r="A55" s="2">
        <v>43525</v>
      </c>
      <c r="B55" s="40">
        <v>-7.3514699999999999</v>
      </c>
      <c r="C55" s="40">
        <v>-13.641816</v>
      </c>
      <c r="D55" s="40">
        <v>-7.4146390000000002</v>
      </c>
      <c r="E55" s="40">
        <v>-8.0485710000000008</v>
      </c>
      <c r="F55" s="40">
        <v>-8.9925470000000001</v>
      </c>
      <c r="G55" s="40">
        <v>-7.7741623000000004</v>
      </c>
      <c r="H55" s="40">
        <v>-9.2183700000000002</v>
      </c>
      <c r="I55" s="40">
        <v>-6.5192459999999999</v>
      </c>
      <c r="J55" s="40">
        <v>-11.785436000000001</v>
      </c>
      <c r="K55" s="40">
        <v>-10.899806</v>
      </c>
      <c r="L55" s="40">
        <v>-3.9066792000000001</v>
      </c>
      <c r="M55" s="40">
        <v>-22.846746</v>
      </c>
      <c r="N55" s="40">
        <v>-20.810997</v>
      </c>
      <c r="O55" s="40">
        <v>-4.116994</v>
      </c>
      <c r="P55" s="40">
        <v>-9.9790150000000004</v>
      </c>
      <c r="Q55" s="40">
        <v>22.037769999999998</v>
      </c>
      <c r="R55" s="40">
        <v>-10.310203</v>
      </c>
      <c r="S55" s="40">
        <v>-35.721879999999999</v>
      </c>
      <c r="T55" s="40">
        <v>-7.9166116999999998</v>
      </c>
      <c r="U55" s="40">
        <v>-7.8787745999999999</v>
      </c>
      <c r="V55" s="155">
        <v>22.508763999999999</v>
      </c>
      <c r="W55" s="24"/>
    </row>
    <row r="56" spans="1:23" x14ac:dyDescent="0.35">
      <c r="A56" s="2">
        <v>43558</v>
      </c>
      <c r="B56" s="40">
        <v>-0.96923709999999996</v>
      </c>
      <c r="C56" s="40">
        <v>-15.215903000000001</v>
      </c>
      <c r="D56" s="40">
        <v>-2.4106323999999999</v>
      </c>
      <c r="E56" s="40">
        <v>-0.91570616000000005</v>
      </c>
      <c r="F56" s="40">
        <v>-4.1624904000000003</v>
      </c>
      <c r="G56" s="40">
        <v>-6.2919260000000001</v>
      </c>
      <c r="H56" s="40">
        <v>-13.841200000000001</v>
      </c>
      <c r="I56" s="40">
        <v>-4.6789527</v>
      </c>
      <c r="J56" s="40">
        <v>-11.803699</v>
      </c>
      <c r="K56" s="40">
        <v>-15.280372</v>
      </c>
      <c r="L56" s="40">
        <v>-3.0209779999999999</v>
      </c>
      <c r="M56" s="40">
        <v>-15.688330000000001</v>
      </c>
      <c r="N56" s="40">
        <v>-11.102605000000001</v>
      </c>
      <c r="O56" s="40">
        <v>5.3779244000000004</v>
      </c>
      <c r="P56" s="40">
        <v>-4.5599340000000002</v>
      </c>
      <c r="Q56" s="40">
        <v>15.742660000000001</v>
      </c>
      <c r="R56" s="40">
        <v>-6.5815390000000003</v>
      </c>
      <c r="S56" s="40">
        <v>-39.631798000000003</v>
      </c>
      <c r="T56" s="40">
        <v>-6.2810062999999996</v>
      </c>
      <c r="U56" s="40">
        <v>-15.563446000000001</v>
      </c>
      <c r="V56" s="155">
        <v>19.714392</v>
      </c>
      <c r="W56" s="24"/>
    </row>
    <row r="57" spans="1:23" x14ac:dyDescent="0.35">
      <c r="A57" s="2">
        <v>43588</v>
      </c>
      <c r="B57" s="40">
        <v>0.73648690000000006</v>
      </c>
      <c r="C57" s="40">
        <v>-17.537497999999999</v>
      </c>
      <c r="D57" s="40">
        <v>5.4592850000000004</v>
      </c>
      <c r="E57" s="40">
        <v>7.9861044999999997</v>
      </c>
      <c r="F57" s="40">
        <v>-4.2481955999999998</v>
      </c>
      <c r="G57" s="40">
        <v>-10.744916999999999</v>
      </c>
      <c r="H57" s="40">
        <v>-11.556279999999999</v>
      </c>
      <c r="I57" s="40">
        <v>5.1426290000000003</v>
      </c>
      <c r="J57" s="40">
        <v>-4.7634783000000001</v>
      </c>
      <c r="K57" s="40">
        <v>-16.381252</v>
      </c>
      <c r="L57" s="40">
        <v>4.3379070000000004</v>
      </c>
      <c r="M57" s="40">
        <v>-7.9869089999999998</v>
      </c>
      <c r="N57" s="40">
        <v>-16.587012999999999</v>
      </c>
      <c r="O57" s="40">
        <v>4.5323729999999998</v>
      </c>
      <c r="P57" s="40">
        <v>-1.4807701</v>
      </c>
      <c r="Q57" s="40">
        <v>22.152495999999999</v>
      </c>
      <c r="R57" s="40">
        <v>-6.2402249999999997</v>
      </c>
      <c r="S57" s="40">
        <v>-34.049999999999997</v>
      </c>
      <c r="T57" s="40">
        <v>-1.5964328999999999</v>
      </c>
      <c r="U57" s="40">
        <v>-4.6662090000000003</v>
      </c>
      <c r="V57" s="155">
        <v>22.574376999999998</v>
      </c>
      <c r="W57" s="24"/>
    </row>
    <row r="58" spans="1:23" x14ac:dyDescent="0.35">
      <c r="A58" s="2">
        <v>43619</v>
      </c>
      <c r="B58" s="40">
        <v>-9.8380799999999997</v>
      </c>
      <c r="C58" s="40">
        <v>-18.997198000000001</v>
      </c>
      <c r="D58" s="40">
        <v>0.68093539999999997</v>
      </c>
      <c r="E58" s="40">
        <v>9.0913769999999996</v>
      </c>
      <c r="F58" s="40">
        <v>-1.4160693</v>
      </c>
      <c r="G58" s="40">
        <v>-15.688491000000001</v>
      </c>
      <c r="H58" s="40">
        <v>-6.6125629999999997</v>
      </c>
      <c r="I58" s="40">
        <v>-8.0825510000000005</v>
      </c>
      <c r="J58" s="40">
        <v>-3.0160247999999998</v>
      </c>
      <c r="K58" s="40">
        <v>-21.902965999999999</v>
      </c>
      <c r="L58" s="40">
        <v>20.891522999999999</v>
      </c>
      <c r="M58" s="40">
        <v>-12.821555</v>
      </c>
      <c r="N58" s="40">
        <v>1.6846061000000001</v>
      </c>
      <c r="O58" s="40">
        <v>8.6214300000000001</v>
      </c>
      <c r="P58" s="40">
        <v>-19.155014000000001</v>
      </c>
      <c r="Q58" s="40">
        <v>12.225115000000001</v>
      </c>
      <c r="R58" s="40">
        <v>-6.1813473999999999</v>
      </c>
      <c r="S58" s="40">
        <v>-26.122498</v>
      </c>
      <c r="T58" s="40">
        <v>-9.3153480000000002</v>
      </c>
      <c r="U58" s="40">
        <v>-6.2434076999999997</v>
      </c>
      <c r="V58" s="155">
        <v>5.6388259999999999</v>
      </c>
      <c r="W58" s="24"/>
    </row>
    <row r="59" spans="1:23" x14ac:dyDescent="0.35">
      <c r="A59" s="2">
        <v>43649</v>
      </c>
      <c r="B59" s="40">
        <v>13.376904</v>
      </c>
      <c r="C59" s="40">
        <v>-10.910481000000001</v>
      </c>
      <c r="D59" s="40">
        <v>21.210182</v>
      </c>
      <c r="E59" s="40">
        <v>20.789622999999999</v>
      </c>
      <c r="F59" s="40">
        <v>10.325766</v>
      </c>
      <c r="G59" s="40">
        <v>-1.80071</v>
      </c>
      <c r="H59" s="40">
        <v>1.5709995999999999</v>
      </c>
      <c r="I59" s="40">
        <v>2.2232056</v>
      </c>
      <c r="J59" s="40">
        <v>-4.3631789999999997</v>
      </c>
      <c r="K59" s="40">
        <v>-10.303008999999999</v>
      </c>
      <c r="L59" s="40">
        <v>38.607059999999997</v>
      </c>
      <c r="M59" s="40">
        <v>-0.46125053999999999</v>
      </c>
      <c r="N59" s="40">
        <v>11.084854</v>
      </c>
      <c r="O59" s="40">
        <v>9.7010850000000008</v>
      </c>
      <c r="P59" s="40">
        <v>-3.4164607999999999</v>
      </c>
      <c r="Q59" s="40">
        <v>15.032792000000001</v>
      </c>
      <c r="R59" s="40">
        <v>6.8786860000000001</v>
      </c>
      <c r="S59" s="40">
        <v>-11.540502999999999</v>
      </c>
      <c r="T59" s="40">
        <v>-6.169009</v>
      </c>
      <c r="U59" s="40">
        <v>8.2740419999999997</v>
      </c>
      <c r="V59" s="155">
        <v>10.992884999999999</v>
      </c>
      <c r="W59" s="24"/>
    </row>
    <row r="60" spans="1:23" x14ac:dyDescent="0.35">
      <c r="A60" s="2">
        <v>43679</v>
      </c>
      <c r="B60" s="40">
        <v>8.4287639999999993</v>
      </c>
      <c r="C60" s="40">
        <v>-19.321923999999999</v>
      </c>
      <c r="D60" s="40">
        <v>7.201314</v>
      </c>
      <c r="E60" s="40">
        <v>7.2547554999999999</v>
      </c>
      <c r="F60" s="40">
        <v>-7.2242856</v>
      </c>
      <c r="G60" s="40">
        <v>-8.8374729999999992</v>
      </c>
      <c r="H60" s="40">
        <v>-9.9722749999999998</v>
      </c>
      <c r="I60" s="40">
        <v>-5.9228180000000004</v>
      </c>
      <c r="J60" s="40">
        <v>-18.999815000000002</v>
      </c>
      <c r="K60" s="40">
        <v>-16.651022000000001</v>
      </c>
      <c r="L60" s="40">
        <v>24.6418</v>
      </c>
      <c r="M60" s="40">
        <v>-10.349631</v>
      </c>
      <c r="N60" s="40">
        <v>7.1712493999999998</v>
      </c>
      <c r="O60" s="40">
        <v>-6.5702319999999999</v>
      </c>
      <c r="P60" s="40">
        <v>-8.0051780000000008</v>
      </c>
      <c r="Q60" s="40">
        <v>-0.69815516</v>
      </c>
      <c r="R60" s="40">
        <v>-1.3797522</v>
      </c>
      <c r="S60" s="40">
        <v>-1.0987282</v>
      </c>
      <c r="T60" s="40">
        <v>-7.8500214000000001</v>
      </c>
      <c r="U60" s="40">
        <v>0.13064145999999999</v>
      </c>
      <c r="V60" s="155">
        <v>4.6781420000000002</v>
      </c>
      <c r="W60" s="24"/>
    </row>
    <row r="61" spans="1:23" x14ac:dyDescent="0.35">
      <c r="A61" s="2">
        <v>43711</v>
      </c>
      <c r="B61" s="40">
        <v>12.321244999999999</v>
      </c>
      <c r="C61" s="40">
        <v>-17.316330000000001</v>
      </c>
      <c r="D61" s="40">
        <v>8.6664680000000001</v>
      </c>
      <c r="E61" s="40">
        <v>3.7279724999999999</v>
      </c>
      <c r="F61" s="40">
        <v>-13.456124000000001</v>
      </c>
      <c r="G61" s="40">
        <v>-6.3951254000000004</v>
      </c>
      <c r="H61" s="40">
        <v>-11.826211000000001</v>
      </c>
      <c r="I61" s="40">
        <v>-5.3880872999999996</v>
      </c>
      <c r="J61" s="40">
        <v>-16.203022000000001</v>
      </c>
      <c r="K61" s="40">
        <v>-20.101462999999999</v>
      </c>
      <c r="L61" s="40">
        <v>26.518583</v>
      </c>
      <c r="M61" s="40">
        <v>-7.9746366000000002</v>
      </c>
      <c r="N61" s="40">
        <v>6.2111855</v>
      </c>
      <c r="O61" s="40">
        <v>-10.558998000000001</v>
      </c>
      <c r="P61" s="40">
        <v>-5.9240579999999996</v>
      </c>
      <c r="Q61" s="40">
        <v>0.14213323999999999</v>
      </c>
      <c r="R61" s="40">
        <v>-4.5874652999999999</v>
      </c>
      <c r="S61" s="40">
        <v>26.981915000000001</v>
      </c>
      <c r="T61" s="40">
        <v>-6.5463123000000003</v>
      </c>
      <c r="U61" s="40">
        <v>-4.723954</v>
      </c>
      <c r="V61" s="155">
        <v>4.6408772000000003</v>
      </c>
      <c r="W61" s="24"/>
    </row>
    <row r="62" spans="1:23" x14ac:dyDescent="0.35">
      <c r="A62" s="2">
        <v>43741</v>
      </c>
      <c r="B62" s="40">
        <v>9.9842309999999994</v>
      </c>
      <c r="C62" s="40">
        <v>-15.805149</v>
      </c>
      <c r="D62" s="40">
        <v>11.0008</v>
      </c>
      <c r="E62" s="40">
        <v>11.934543</v>
      </c>
      <c r="F62" s="40">
        <v>-12.190795</v>
      </c>
      <c r="G62" s="40">
        <v>-5.6904909999999997</v>
      </c>
      <c r="H62" s="40">
        <v>-10.672181999999999</v>
      </c>
      <c r="I62" s="40">
        <v>2.0597935000000001</v>
      </c>
      <c r="J62" s="40">
        <v>-12.773317</v>
      </c>
      <c r="K62" s="40">
        <v>-14.597427</v>
      </c>
      <c r="L62" s="40">
        <v>14.799654</v>
      </c>
      <c r="M62" s="40">
        <v>-1.6865075</v>
      </c>
      <c r="N62" s="40">
        <v>14.945005999999999</v>
      </c>
      <c r="O62" s="40">
        <v>6.7108629999999998</v>
      </c>
      <c r="P62" s="40">
        <v>-0.97843409999999997</v>
      </c>
      <c r="Q62" s="40">
        <v>3.5509229000000002</v>
      </c>
      <c r="R62" s="40">
        <v>-7.5357675999999998</v>
      </c>
      <c r="S62" s="40">
        <v>16.442990000000002</v>
      </c>
      <c r="T62" s="40">
        <v>-9.0283630000000006</v>
      </c>
      <c r="U62" s="40">
        <v>-1.5683115000000001</v>
      </c>
      <c r="V62" s="155">
        <v>1.6370773000000001</v>
      </c>
      <c r="W62" s="24"/>
    </row>
    <row r="63" spans="1:23" x14ac:dyDescent="0.35">
      <c r="A63" s="2">
        <v>43770</v>
      </c>
      <c r="B63" s="40">
        <v>19.697261999999998</v>
      </c>
      <c r="C63" s="40">
        <v>-16.975467999999999</v>
      </c>
      <c r="D63" s="40">
        <v>12.619972000000001</v>
      </c>
      <c r="E63" s="40">
        <v>17.185794999999999</v>
      </c>
      <c r="F63" s="40">
        <v>2.3872852</v>
      </c>
      <c r="G63" s="40">
        <v>3.5603880000000001</v>
      </c>
      <c r="H63" s="40">
        <v>-4.2241629999999999</v>
      </c>
      <c r="I63" s="40">
        <v>19.556750000000001</v>
      </c>
      <c r="J63" s="40">
        <v>6.0407159999999998</v>
      </c>
      <c r="K63" s="40">
        <v>2.3401736999999998</v>
      </c>
      <c r="L63" s="40">
        <v>12.937153</v>
      </c>
      <c r="M63" s="40">
        <v>1.6882299999999999</v>
      </c>
      <c r="N63" s="40">
        <v>35.489474999999999</v>
      </c>
      <c r="O63" s="40">
        <v>14.867544000000001</v>
      </c>
      <c r="P63" s="40">
        <v>7.7753544000000003</v>
      </c>
      <c r="Q63" s="40">
        <v>0.70025919999999997</v>
      </c>
      <c r="R63" s="40">
        <v>-4.4994173000000002</v>
      </c>
      <c r="S63" s="40">
        <v>5.3974270000000004</v>
      </c>
      <c r="T63" s="40">
        <v>-3.9093553999999999</v>
      </c>
      <c r="U63" s="40">
        <v>9.6572639999999996</v>
      </c>
      <c r="V63" s="155">
        <v>0.83100795999999999</v>
      </c>
      <c r="W63" s="24"/>
    </row>
    <row r="64" spans="1:23" x14ac:dyDescent="0.35">
      <c r="A64" s="2">
        <v>43802</v>
      </c>
      <c r="B64" s="40">
        <v>15.50845</v>
      </c>
      <c r="C64" s="40">
        <v>-29.482620000000001</v>
      </c>
      <c r="D64" s="40">
        <v>-1.4805138</v>
      </c>
      <c r="E64" s="40">
        <v>7.1297525999999998</v>
      </c>
      <c r="F64" s="40">
        <v>-12.159019000000001</v>
      </c>
      <c r="G64" s="40">
        <v>-2.5807916999999998</v>
      </c>
      <c r="H64" s="40">
        <v>-7.8537045000000001</v>
      </c>
      <c r="I64" s="40">
        <v>18.708121999999999</v>
      </c>
      <c r="J64" s="40">
        <v>8.6984270000000006</v>
      </c>
      <c r="K64" s="40">
        <v>-6.5703690000000003</v>
      </c>
      <c r="L64" s="40">
        <v>10.865677</v>
      </c>
      <c r="M64" s="40">
        <v>-6.2304974</v>
      </c>
      <c r="N64" s="40">
        <v>26.584506999999999</v>
      </c>
      <c r="O64" s="40">
        <v>5.1878213999999998</v>
      </c>
      <c r="P64" s="40">
        <v>2.7324199999999998</v>
      </c>
      <c r="Q64" s="40">
        <v>-4.2812289999999997</v>
      </c>
      <c r="R64" s="40">
        <v>-6.2764170000000004</v>
      </c>
      <c r="S64" s="40">
        <v>4.5981883999999997</v>
      </c>
      <c r="T64" s="40">
        <v>-4.1358290000000002</v>
      </c>
      <c r="U64" s="40">
        <v>-0.51047206000000001</v>
      </c>
      <c r="V64" s="155">
        <v>0.92855690000000002</v>
      </c>
      <c r="W64" s="24"/>
    </row>
    <row r="65" spans="1:23" x14ac:dyDescent="0.35">
      <c r="A65" s="2">
        <v>43833</v>
      </c>
      <c r="B65" s="40">
        <v>38.723520000000001</v>
      </c>
      <c r="C65" s="40">
        <v>-16.559564999999999</v>
      </c>
      <c r="D65" s="40">
        <v>4.4701456999999998</v>
      </c>
      <c r="E65" s="40">
        <v>4.3842673000000003</v>
      </c>
      <c r="F65" s="40">
        <v>-3.9749682000000002</v>
      </c>
      <c r="G65" s="40">
        <v>6.7211986000000001</v>
      </c>
      <c r="H65" s="40">
        <v>-0.74061750000000004</v>
      </c>
      <c r="I65" s="40">
        <v>38.904285000000002</v>
      </c>
      <c r="J65" s="40">
        <v>13.1875515</v>
      </c>
      <c r="K65" s="40">
        <v>9.5224270000000004</v>
      </c>
      <c r="L65" s="40">
        <v>20.583141000000001</v>
      </c>
      <c r="M65" s="40">
        <v>7.6323986000000001</v>
      </c>
      <c r="N65" s="40">
        <v>50.387264000000002</v>
      </c>
      <c r="O65" s="40">
        <v>9.4905489999999997</v>
      </c>
      <c r="P65" s="40">
        <v>29.42183</v>
      </c>
      <c r="Q65" s="40">
        <v>1.316154</v>
      </c>
      <c r="R65" s="40">
        <v>2.2396921999999999</v>
      </c>
      <c r="S65" s="40">
        <v>20.33745</v>
      </c>
      <c r="T65" s="40">
        <v>-1.0410786000000001</v>
      </c>
      <c r="U65" s="40">
        <v>11.969481999999999</v>
      </c>
      <c r="V65" s="155">
        <v>8.4430329999999998</v>
      </c>
      <c r="W65" s="24"/>
    </row>
    <row r="66" spans="1:23" x14ac:dyDescent="0.35">
      <c r="A66" s="2">
        <v>43864</v>
      </c>
      <c r="B66" s="40">
        <v>9.5067260000000005</v>
      </c>
      <c r="C66" s="40">
        <v>-32.133049999999997</v>
      </c>
      <c r="D66" s="40">
        <v>-10.421294</v>
      </c>
      <c r="E66" s="40">
        <v>-10.167235</v>
      </c>
      <c r="F66" s="40">
        <v>-15.086943</v>
      </c>
      <c r="G66" s="40">
        <v>-7.2228669999999999</v>
      </c>
      <c r="H66" s="40">
        <v>-9.7288309999999996</v>
      </c>
      <c r="I66" s="40">
        <v>19.515156000000001</v>
      </c>
      <c r="J66" s="40">
        <v>7.3713303000000003</v>
      </c>
      <c r="K66" s="40">
        <v>-6.5425930000000001</v>
      </c>
      <c r="L66" s="40">
        <v>0.57257413999999995</v>
      </c>
      <c r="M66" s="40">
        <v>-10.309601000000001</v>
      </c>
      <c r="N66" s="40">
        <v>32.11515</v>
      </c>
      <c r="O66" s="40">
        <v>5.859375</v>
      </c>
      <c r="P66" s="40">
        <v>5.0421475999999998</v>
      </c>
      <c r="Q66" s="40">
        <v>-5.1834049999999996</v>
      </c>
      <c r="R66" s="40">
        <v>-9.406561</v>
      </c>
      <c r="S66" s="40">
        <v>1.1019588</v>
      </c>
      <c r="T66" s="40">
        <v>-4.4838190000000004</v>
      </c>
      <c r="U66" s="40">
        <v>-3.3064067000000001</v>
      </c>
      <c r="V66" s="155">
        <v>-5.681616</v>
      </c>
      <c r="W66" s="24"/>
    </row>
    <row r="67" spans="1:23" x14ac:dyDescent="0.35">
      <c r="A67" s="2">
        <v>43893</v>
      </c>
      <c r="B67" s="40">
        <v>8.1749325000000006</v>
      </c>
      <c r="C67" s="40">
        <v>-35.713189999999997</v>
      </c>
      <c r="D67" s="40">
        <v>-12.632680000000001</v>
      </c>
      <c r="E67" s="40">
        <v>-8.9428719999999995</v>
      </c>
      <c r="F67" s="40">
        <v>-19.777011999999999</v>
      </c>
      <c r="G67" s="40">
        <v>-14.902139</v>
      </c>
      <c r="H67" s="40">
        <v>-13.517559</v>
      </c>
      <c r="I67" s="40">
        <v>18.578434000000001</v>
      </c>
      <c r="J67" s="40">
        <v>2.3889065</v>
      </c>
      <c r="K67" s="40">
        <v>-10.017461000000001</v>
      </c>
      <c r="L67" s="40">
        <v>-6.5985500000000004</v>
      </c>
      <c r="M67" s="40">
        <v>-12.557554</v>
      </c>
      <c r="N67" s="40">
        <v>-2.8099775</v>
      </c>
      <c r="O67" s="40">
        <v>-0.85333585999999995</v>
      </c>
      <c r="P67" s="40">
        <v>3.8849235000000002</v>
      </c>
      <c r="Q67" s="40">
        <v>-9.5694359999999996</v>
      </c>
      <c r="R67" s="40">
        <v>-16.230864</v>
      </c>
      <c r="S67" s="40">
        <v>-4.7069907000000004</v>
      </c>
      <c r="T67" s="40">
        <v>-14.942503</v>
      </c>
      <c r="U67" s="40">
        <v>-17.352962000000002</v>
      </c>
      <c r="V67" s="155">
        <v>-12.676000999999999</v>
      </c>
      <c r="W67" s="24"/>
    </row>
    <row r="68" spans="1:23" x14ac:dyDescent="0.35">
      <c r="A68" s="2">
        <v>43924</v>
      </c>
      <c r="B68" s="40">
        <v>-8.3953380000000006</v>
      </c>
      <c r="C68" s="40">
        <v>-48.291077000000001</v>
      </c>
      <c r="D68" s="40">
        <v>-45.564906999999998</v>
      </c>
      <c r="E68" s="40">
        <v>-34.271464999999999</v>
      </c>
      <c r="F68" s="40">
        <v>-43.252163000000003</v>
      </c>
      <c r="G68" s="40">
        <v>-43.186073</v>
      </c>
      <c r="H68" s="40">
        <v>-25.240444</v>
      </c>
      <c r="I68" s="40">
        <v>-4.8639894000000004</v>
      </c>
      <c r="J68" s="40">
        <v>-40.37997</v>
      </c>
      <c r="K68" s="40">
        <v>-26.964950000000002</v>
      </c>
      <c r="L68" s="40">
        <v>-45.62115</v>
      </c>
      <c r="M68" s="40">
        <v>-45.795760000000001</v>
      </c>
      <c r="N68" s="40">
        <v>-35.030630000000002</v>
      </c>
      <c r="O68" s="40">
        <v>-38.107289999999999</v>
      </c>
      <c r="P68" s="40">
        <v>-10.170221</v>
      </c>
      <c r="Q68" s="40">
        <v>-15.022696</v>
      </c>
      <c r="R68" s="40">
        <v>-30.940055999999998</v>
      </c>
      <c r="S68" s="40">
        <v>-20.813638999999998</v>
      </c>
      <c r="T68" s="40">
        <v>-35.989983000000002</v>
      </c>
      <c r="U68" s="40">
        <v>-36.219425000000001</v>
      </c>
      <c r="V68" s="155">
        <v>-23.687671999999999</v>
      </c>
      <c r="W68" s="24"/>
    </row>
    <row r="69" spans="1:23" x14ac:dyDescent="0.35">
      <c r="A69" s="2">
        <v>43952</v>
      </c>
      <c r="B69" s="40">
        <v>-5.4763555999999998</v>
      </c>
      <c r="C69" s="40">
        <v>-40.322186000000002</v>
      </c>
      <c r="D69" s="40">
        <v>-38.799594999999997</v>
      </c>
      <c r="E69" s="40">
        <v>-32.093777000000003</v>
      </c>
      <c r="F69" s="40">
        <v>-35.455089999999998</v>
      </c>
      <c r="G69" s="40">
        <v>-31.881779000000002</v>
      </c>
      <c r="H69" s="40">
        <v>-19.752890000000001</v>
      </c>
      <c r="I69" s="40">
        <v>3.3358335000000001</v>
      </c>
      <c r="J69" s="40">
        <v>-36.648876000000001</v>
      </c>
      <c r="K69" s="40">
        <v>-16.523569999999999</v>
      </c>
      <c r="L69" s="40">
        <v>-40.460045000000001</v>
      </c>
      <c r="M69" s="40">
        <v>-38.331496999999999</v>
      </c>
      <c r="N69" s="40">
        <v>-26.490794999999999</v>
      </c>
      <c r="O69" s="40">
        <v>-25.185601999999999</v>
      </c>
      <c r="P69" s="40">
        <v>-7.5995683999999999</v>
      </c>
      <c r="Q69" s="40">
        <v>-13.522614000000001</v>
      </c>
      <c r="R69" s="40">
        <v>-22.220230000000001</v>
      </c>
      <c r="S69" s="40">
        <v>-13.172775</v>
      </c>
      <c r="T69" s="40">
        <v>-29.714352000000002</v>
      </c>
      <c r="U69" s="40">
        <v>-27.204502000000002</v>
      </c>
      <c r="V69" s="155">
        <v>-27.018208000000001</v>
      </c>
      <c r="W69" s="24"/>
    </row>
    <row r="70" spans="1:23" x14ac:dyDescent="0.35">
      <c r="A70" s="2">
        <v>43985</v>
      </c>
      <c r="B70" s="40">
        <v>13.1641865</v>
      </c>
      <c r="C70" s="40">
        <v>-32.448303000000003</v>
      </c>
      <c r="D70" s="40">
        <v>-21.019178</v>
      </c>
      <c r="E70" s="40">
        <v>-20.905315000000002</v>
      </c>
      <c r="F70" s="40">
        <v>-20.099758000000001</v>
      </c>
      <c r="G70" s="40">
        <v>-15.897835000000001</v>
      </c>
      <c r="H70" s="40">
        <v>-6.0452642000000001</v>
      </c>
      <c r="I70" s="40">
        <v>20.770406999999999</v>
      </c>
      <c r="J70" s="40">
        <v>-16.860067000000001</v>
      </c>
      <c r="K70" s="40">
        <v>5.7951449999999998</v>
      </c>
      <c r="L70" s="40">
        <v>-25.568913999999999</v>
      </c>
      <c r="M70" s="40">
        <v>-21.434784000000001</v>
      </c>
      <c r="N70" s="40">
        <v>-24.087714999999999</v>
      </c>
      <c r="O70" s="40">
        <v>-19.510114999999999</v>
      </c>
      <c r="P70" s="40">
        <v>17.339860000000002</v>
      </c>
      <c r="Q70" s="40">
        <v>-6.3380660000000004</v>
      </c>
      <c r="R70" s="40">
        <v>-15.185589</v>
      </c>
      <c r="S70" s="40">
        <v>5.1489234000000002</v>
      </c>
      <c r="T70" s="40">
        <v>-22.980737999999999</v>
      </c>
      <c r="U70" s="40">
        <v>-10.960091</v>
      </c>
      <c r="V70" s="155">
        <v>-12.575018</v>
      </c>
      <c r="W70" s="24"/>
    </row>
    <row r="71" spans="1:23" x14ac:dyDescent="0.35">
      <c r="A71" s="2">
        <v>44014</v>
      </c>
      <c r="B71" s="40">
        <v>15.210140000000001</v>
      </c>
      <c r="C71" s="40">
        <v>-31.033294999999999</v>
      </c>
      <c r="D71" s="40">
        <v>-28.421337000000001</v>
      </c>
      <c r="E71" s="40">
        <v>-20.896523999999999</v>
      </c>
      <c r="F71" s="40">
        <v>-25.864262</v>
      </c>
      <c r="G71" s="40">
        <v>-22.584485999999998</v>
      </c>
      <c r="H71" s="40">
        <v>-10.205596999999999</v>
      </c>
      <c r="I71" s="40">
        <v>19.256008000000001</v>
      </c>
      <c r="J71" s="40">
        <v>-24.502748</v>
      </c>
      <c r="K71" s="40">
        <v>0.77025889999999997</v>
      </c>
      <c r="L71" s="40">
        <v>-30.412500000000001</v>
      </c>
      <c r="M71" s="40">
        <v>-24.894957999999999</v>
      </c>
      <c r="N71" s="40">
        <v>-29.153835000000001</v>
      </c>
      <c r="O71" s="40">
        <v>-14.977789</v>
      </c>
      <c r="P71" s="40">
        <v>14.048088</v>
      </c>
      <c r="Q71" s="40">
        <v>-6.170833</v>
      </c>
      <c r="R71" s="40">
        <v>-21.066314999999999</v>
      </c>
      <c r="S71" s="40">
        <v>-5.5291769999999998</v>
      </c>
      <c r="T71" s="40">
        <v>-21.566313000000001</v>
      </c>
      <c r="U71" s="40">
        <v>-14.618004000000001</v>
      </c>
      <c r="V71" s="155">
        <v>-16.054838</v>
      </c>
      <c r="W71" s="24"/>
    </row>
    <row r="72" spans="1:23" x14ac:dyDescent="0.35">
      <c r="A72" s="2">
        <v>44046</v>
      </c>
      <c r="B72" s="40">
        <v>38.287210000000002</v>
      </c>
      <c r="C72" s="40">
        <v>-25.542228999999999</v>
      </c>
      <c r="D72" s="40">
        <v>-27.193832</v>
      </c>
      <c r="E72" s="40">
        <v>-26.784092000000001</v>
      </c>
      <c r="F72" s="40">
        <v>-15.546970999999999</v>
      </c>
      <c r="G72" s="40">
        <v>-10.637247</v>
      </c>
      <c r="H72" s="40">
        <v>-1.6457558000000001</v>
      </c>
      <c r="I72" s="40">
        <v>33.486114999999998</v>
      </c>
      <c r="J72" s="40">
        <v>-18.163187000000001</v>
      </c>
      <c r="K72" s="40">
        <v>15.891980999999999</v>
      </c>
      <c r="L72" s="40">
        <v>-25.474011999999998</v>
      </c>
      <c r="M72" s="40">
        <v>-17.364042000000001</v>
      </c>
      <c r="N72" s="40">
        <v>-29.171393999999999</v>
      </c>
      <c r="O72" s="40">
        <v>-1.5246689</v>
      </c>
      <c r="P72" s="40">
        <v>31.93835</v>
      </c>
      <c r="Q72" s="40">
        <v>-0.23340583000000001</v>
      </c>
      <c r="R72" s="40">
        <v>-21.575223999999999</v>
      </c>
      <c r="S72" s="40">
        <v>-14.434343</v>
      </c>
      <c r="T72" s="40">
        <v>-21.402622000000001</v>
      </c>
      <c r="U72" s="40">
        <v>-11.148203000000001</v>
      </c>
      <c r="V72" s="155">
        <v>-14.031464</v>
      </c>
      <c r="W72" s="24"/>
    </row>
    <row r="73" spans="1:23" x14ac:dyDescent="0.35">
      <c r="A73" s="2">
        <v>44077</v>
      </c>
      <c r="B73" s="40">
        <v>37.742530000000002</v>
      </c>
      <c r="C73" s="40">
        <v>-25.326681000000001</v>
      </c>
      <c r="D73" s="40">
        <v>-21.631139999999998</v>
      </c>
      <c r="E73" s="40">
        <v>-24.1557</v>
      </c>
      <c r="F73" s="40">
        <v>-12.615012999999999</v>
      </c>
      <c r="G73" s="40">
        <v>-5.275309</v>
      </c>
      <c r="H73" s="40">
        <v>-2.9575109999999998</v>
      </c>
      <c r="I73" s="40">
        <v>30.110968</v>
      </c>
      <c r="J73" s="40">
        <v>-18.632137</v>
      </c>
      <c r="K73" s="40">
        <v>21.862542999999999</v>
      </c>
      <c r="L73" s="40">
        <v>-20.007525999999999</v>
      </c>
      <c r="M73" s="40">
        <v>-14.861703</v>
      </c>
      <c r="N73" s="40">
        <v>-22.602325</v>
      </c>
      <c r="O73" s="40">
        <v>7.4982759999999997</v>
      </c>
      <c r="P73" s="40">
        <v>35.163722999999997</v>
      </c>
      <c r="Q73" s="40">
        <v>3.8664459999999998</v>
      </c>
      <c r="R73" s="40">
        <v>-20.112652000000001</v>
      </c>
      <c r="S73" s="40">
        <v>-19.597376000000001</v>
      </c>
      <c r="T73" s="40">
        <v>-17.692238</v>
      </c>
      <c r="U73" s="40">
        <v>-4.3209850000000003</v>
      </c>
      <c r="V73" s="155">
        <v>-2.3568451000000001</v>
      </c>
      <c r="W73" s="24"/>
    </row>
    <row r="74" spans="1:23" x14ac:dyDescent="0.35">
      <c r="A74" s="2">
        <v>44106</v>
      </c>
      <c r="B74" s="40">
        <v>36.096775000000001</v>
      </c>
      <c r="C74" s="40">
        <v>-33.783880000000003</v>
      </c>
      <c r="D74" s="40">
        <v>-26.049596999999999</v>
      </c>
      <c r="E74" s="40">
        <v>-16.617190999999998</v>
      </c>
      <c r="F74" s="40">
        <v>-15.859842</v>
      </c>
      <c r="G74" s="40">
        <v>-10.737932000000001</v>
      </c>
      <c r="H74" s="40">
        <v>-2.0675302000000002</v>
      </c>
      <c r="I74" s="40">
        <v>27.371894999999999</v>
      </c>
      <c r="J74" s="40">
        <v>-19.293087</v>
      </c>
      <c r="K74" s="40">
        <v>21.053146000000002</v>
      </c>
      <c r="L74" s="40">
        <v>-31.597715000000001</v>
      </c>
      <c r="M74" s="40">
        <v>-10.582579000000001</v>
      </c>
      <c r="N74" s="40">
        <v>-23.93037</v>
      </c>
      <c r="O74" s="40">
        <v>4.7915340000000004</v>
      </c>
      <c r="P74" s="40">
        <v>34.389614000000002</v>
      </c>
      <c r="Q74" s="40">
        <v>4.6190860000000002</v>
      </c>
      <c r="R74" s="40">
        <v>-23.307549999999999</v>
      </c>
      <c r="S74" s="40">
        <v>-22.997109999999999</v>
      </c>
      <c r="T74" s="40">
        <v>-17.275500999999998</v>
      </c>
      <c r="U74" s="40">
        <v>-6.3598813999999999</v>
      </c>
      <c r="V74" s="155">
        <v>1.3436317</v>
      </c>
      <c r="W74" s="24"/>
    </row>
    <row r="75" spans="1:23" x14ac:dyDescent="0.35">
      <c r="A75" s="2">
        <v>44138</v>
      </c>
      <c r="B75" s="40">
        <v>33.717334999999999</v>
      </c>
      <c r="C75" s="40">
        <v>-29.572313000000001</v>
      </c>
      <c r="D75" s="40">
        <v>-23.555744000000001</v>
      </c>
      <c r="E75" s="40">
        <v>-19.020731000000001</v>
      </c>
      <c r="F75" s="40">
        <v>-28.737062000000002</v>
      </c>
      <c r="G75" s="40">
        <v>-14.134574000000001</v>
      </c>
      <c r="H75" s="40">
        <v>-7.2300789999999999</v>
      </c>
      <c r="I75" s="40">
        <v>20.27477</v>
      </c>
      <c r="J75" s="40">
        <v>-22.328175000000002</v>
      </c>
      <c r="K75" s="40">
        <v>14.682031</v>
      </c>
      <c r="L75" s="40">
        <v>-37.316066999999997</v>
      </c>
      <c r="M75" s="40">
        <v>-13.312918</v>
      </c>
      <c r="N75" s="40">
        <v>-36.846615</v>
      </c>
      <c r="O75" s="40">
        <v>-2.8424323</v>
      </c>
      <c r="P75" s="40">
        <v>33.082473999999998</v>
      </c>
      <c r="Q75" s="40">
        <v>-1.0948837</v>
      </c>
      <c r="R75" s="40">
        <v>-23.308342</v>
      </c>
      <c r="S75" s="40">
        <v>-25.041325000000001</v>
      </c>
      <c r="T75" s="40">
        <v>-20.680247999999999</v>
      </c>
      <c r="U75" s="40">
        <v>-8.6319330000000001</v>
      </c>
      <c r="V75" s="155">
        <v>1.5977383000000001</v>
      </c>
      <c r="W75" s="24"/>
    </row>
    <row r="76" spans="1:23" x14ac:dyDescent="0.35">
      <c r="A76" s="2">
        <v>44168</v>
      </c>
      <c r="B76" s="40">
        <v>47.977055</v>
      </c>
      <c r="C76" s="40">
        <v>-4.9726067</v>
      </c>
      <c r="D76" s="40">
        <v>-5.9046086999999998</v>
      </c>
      <c r="E76" s="40">
        <v>-3.2731533000000002</v>
      </c>
      <c r="F76" s="40">
        <v>-7.9982340000000001</v>
      </c>
      <c r="G76" s="40">
        <v>3.2842278</v>
      </c>
      <c r="H76" s="40">
        <v>8.7270974999999993</v>
      </c>
      <c r="I76" s="40">
        <v>33.059869999999997</v>
      </c>
      <c r="J76" s="40">
        <v>1.7585158000000001</v>
      </c>
      <c r="K76" s="40">
        <v>43.672336999999999</v>
      </c>
      <c r="L76" s="40">
        <v>-15.516769</v>
      </c>
      <c r="M76" s="40">
        <v>-0.60598850000000004</v>
      </c>
      <c r="N76" s="40">
        <v>-11.934108</v>
      </c>
      <c r="O76" s="40">
        <v>10.000038</v>
      </c>
      <c r="P76" s="40">
        <v>38.131225999999998</v>
      </c>
      <c r="Q76" s="40">
        <v>8.6094139999999992</v>
      </c>
      <c r="R76" s="40">
        <v>-8.2487639999999995</v>
      </c>
      <c r="S76" s="40">
        <v>-10.838777</v>
      </c>
      <c r="T76" s="40">
        <v>-7.7991723999999998</v>
      </c>
      <c r="U76" s="40">
        <v>5.1161050000000001</v>
      </c>
      <c r="V76" s="155">
        <v>10.642969000000001</v>
      </c>
      <c r="W76" s="24"/>
    </row>
    <row r="77" spans="1:23" x14ac:dyDescent="0.35">
      <c r="A77" s="2">
        <v>44196</v>
      </c>
      <c r="B77" s="40">
        <v>41.521442</v>
      </c>
      <c r="C77" s="40">
        <v>-7.1126040000000001</v>
      </c>
      <c r="D77" s="40">
        <v>-7.1370125</v>
      </c>
      <c r="E77" s="40">
        <v>-3.9407730000000001</v>
      </c>
      <c r="F77" s="40">
        <v>-8.3688549999999999</v>
      </c>
      <c r="G77" s="40">
        <v>-4.3082951999999999</v>
      </c>
      <c r="H77" s="40">
        <v>3.1663655999999998</v>
      </c>
      <c r="I77" s="40">
        <v>31.502247000000001</v>
      </c>
      <c r="J77" s="40">
        <v>-3.0542254</v>
      </c>
      <c r="K77" s="40">
        <v>39.438310000000001</v>
      </c>
      <c r="L77" s="40">
        <v>-20.327228999999999</v>
      </c>
      <c r="M77" s="40">
        <v>-5.1910695999999996</v>
      </c>
      <c r="N77" s="40">
        <v>-13.907951000000001</v>
      </c>
      <c r="O77" s="40">
        <v>14.827287999999999</v>
      </c>
      <c r="P77" s="40">
        <v>27.783823000000002</v>
      </c>
      <c r="Q77" s="40">
        <v>6.8546176000000001</v>
      </c>
      <c r="R77" s="40">
        <v>-8.2596959999999999</v>
      </c>
      <c r="S77" s="40">
        <v>-1.1966705</v>
      </c>
      <c r="T77" s="40">
        <v>-7.2608174999999999</v>
      </c>
      <c r="U77" s="40">
        <v>9.8358039999999995</v>
      </c>
      <c r="V77" s="155">
        <v>2.629006</v>
      </c>
      <c r="W77" s="24"/>
    </row>
    <row r="78" spans="1:23" x14ac:dyDescent="0.35">
      <c r="A78" s="2">
        <v>44230</v>
      </c>
      <c r="B78" s="40">
        <v>70.754180000000005</v>
      </c>
      <c r="C78" s="40">
        <v>0.79946519999999999</v>
      </c>
      <c r="D78" s="40">
        <v>-0.53019523999999996</v>
      </c>
      <c r="E78" s="40">
        <v>1.0126828999999999</v>
      </c>
      <c r="F78" s="40">
        <v>-3.8296877999999999</v>
      </c>
      <c r="G78" s="40">
        <v>4.9458264999999999</v>
      </c>
      <c r="H78" s="40">
        <v>5.2535056999999998</v>
      </c>
      <c r="I78" s="40">
        <v>52.527749999999997</v>
      </c>
      <c r="J78" s="40">
        <v>-9.9660580000000003</v>
      </c>
      <c r="K78" s="40">
        <v>60.021636999999998</v>
      </c>
      <c r="L78" s="40">
        <v>-17.298859</v>
      </c>
      <c r="M78" s="40">
        <v>7.0670605000000002</v>
      </c>
      <c r="N78" s="40">
        <v>-13.348431</v>
      </c>
      <c r="O78" s="40">
        <v>23.848713</v>
      </c>
      <c r="P78" s="40">
        <v>52.288986000000001</v>
      </c>
      <c r="Q78" s="40">
        <v>8.3639740000000007</v>
      </c>
      <c r="R78" s="40">
        <v>-0.95651746000000004</v>
      </c>
      <c r="S78" s="40">
        <v>4.8737763999999997</v>
      </c>
      <c r="T78" s="40">
        <v>8.0513359999999992</v>
      </c>
      <c r="U78" s="40">
        <v>20.150065999999999</v>
      </c>
      <c r="V78" s="155">
        <v>6.1360479999999997</v>
      </c>
      <c r="W78" s="24"/>
    </row>
    <row r="79" spans="1:23" x14ac:dyDescent="0.35">
      <c r="A79" s="2">
        <v>44258</v>
      </c>
      <c r="B79" s="40">
        <v>44.014693999999999</v>
      </c>
      <c r="C79" s="40">
        <v>20.862389</v>
      </c>
      <c r="D79" s="40">
        <v>7.2470306999999998</v>
      </c>
      <c r="E79" s="40">
        <v>4.7126650000000003</v>
      </c>
      <c r="F79" s="40">
        <v>5.1705002999999996</v>
      </c>
      <c r="G79" s="40">
        <v>20.978940000000001</v>
      </c>
      <c r="H79" s="40">
        <v>9.2313770000000002</v>
      </c>
      <c r="I79" s="40">
        <v>55.037520000000001</v>
      </c>
      <c r="J79" s="40">
        <v>-0.67216160000000003</v>
      </c>
      <c r="K79" s="40">
        <v>61.823990000000002</v>
      </c>
      <c r="L79" s="40">
        <v>-14.710295</v>
      </c>
      <c r="M79" s="40">
        <v>24.022304999999999</v>
      </c>
      <c r="N79" s="40">
        <v>15.427709</v>
      </c>
      <c r="O79" s="40">
        <v>34.358110000000003</v>
      </c>
      <c r="P79" s="40">
        <v>41.353416000000003</v>
      </c>
      <c r="Q79" s="40">
        <v>15.119386</v>
      </c>
      <c r="R79" s="40">
        <v>12.245644</v>
      </c>
      <c r="S79" s="40">
        <v>10.469626999999999</v>
      </c>
      <c r="T79" s="40">
        <v>13.958716000000001</v>
      </c>
      <c r="U79" s="40">
        <v>28.719615999999998</v>
      </c>
      <c r="V79" s="155">
        <v>24.094010000000001</v>
      </c>
      <c r="W79" s="24"/>
    </row>
    <row r="80" spans="1:23" x14ac:dyDescent="0.35">
      <c r="A80" s="2">
        <v>44287</v>
      </c>
      <c r="B80" s="40">
        <v>57.189582999999999</v>
      </c>
      <c r="C80" s="40">
        <v>66.908010000000004</v>
      </c>
      <c r="D80" s="40">
        <v>63.702454000000003</v>
      </c>
      <c r="E80" s="40">
        <v>32.758235999999997</v>
      </c>
      <c r="F80" s="40">
        <v>42.438409999999998</v>
      </c>
      <c r="G80" s="40">
        <v>58.76943</v>
      </c>
      <c r="H80" s="40">
        <v>25.994289999999999</v>
      </c>
      <c r="I80" s="40">
        <v>90.910300000000007</v>
      </c>
      <c r="J80" s="40">
        <v>69.636830000000003</v>
      </c>
      <c r="K80" s="40">
        <v>109.18433</v>
      </c>
      <c r="L80" s="40">
        <v>47.392690000000002</v>
      </c>
      <c r="M80" s="40">
        <v>95.626490000000004</v>
      </c>
      <c r="N80" s="40">
        <v>76.783289999999994</v>
      </c>
      <c r="O80" s="40">
        <v>90.458595000000003</v>
      </c>
      <c r="P80" s="40">
        <v>51.909004000000003</v>
      </c>
      <c r="Q80" s="40">
        <v>34.924779999999998</v>
      </c>
      <c r="R80" s="40">
        <v>40.236496000000002</v>
      </c>
      <c r="S80" s="40">
        <v>33.510494000000001</v>
      </c>
      <c r="T80" s="40">
        <v>57.449924000000003</v>
      </c>
      <c r="U80" s="40">
        <v>80.320930000000004</v>
      </c>
      <c r="V80" s="155">
        <v>54.139539999999997</v>
      </c>
      <c r="W80" s="24"/>
    </row>
    <row r="81" spans="1:23" x14ac:dyDescent="0.35">
      <c r="A81" s="2">
        <v>44319</v>
      </c>
      <c r="B81" s="40">
        <v>54.651676000000002</v>
      </c>
      <c r="C81" s="40">
        <v>36.557555999999998</v>
      </c>
      <c r="D81" s="40">
        <v>40.872456</v>
      </c>
      <c r="E81" s="40">
        <v>26.065804</v>
      </c>
      <c r="F81" s="40">
        <v>41.014183000000003</v>
      </c>
      <c r="G81" s="40">
        <v>31.375492000000001</v>
      </c>
      <c r="H81" s="40">
        <v>22.978936999999998</v>
      </c>
      <c r="I81" s="40">
        <v>80.618706000000003</v>
      </c>
      <c r="J81" s="40">
        <v>66.774140000000003</v>
      </c>
      <c r="K81" s="40">
        <v>82.745239999999995</v>
      </c>
      <c r="L81" s="40">
        <v>54.400252999999999</v>
      </c>
      <c r="M81" s="40">
        <v>72.735619999999997</v>
      </c>
      <c r="N81" s="40">
        <v>62.155354000000003</v>
      </c>
      <c r="O81" s="40">
        <v>58.910656000000003</v>
      </c>
      <c r="P81" s="40">
        <v>43.362450000000003</v>
      </c>
      <c r="Q81" s="40">
        <v>28.950464</v>
      </c>
      <c r="R81" s="40">
        <v>21.623919999999998</v>
      </c>
      <c r="S81" s="40">
        <v>23.117125000000001</v>
      </c>
      <c r="T81" s="40">
        <v>40.357624000000001</v>
      </c>
      <c r="U81" s="40">
        <v>56.773519999999998</v>
      </c>
      <c r="V81" s="155">
        <v>52.095103999999999</v>
      </c>
      <c r="W81" s="24"/>
    </row>
    <row r="82" spans="1:23" x14ac:dyDescent="0.35">
      <c r="A82" s="2">
        <v>44350</v>
      </c>
      <c r="B82" s="40">
        <v>49.710920000000002</v>
      </c>
      <c r="C82" s="40">
        <v>13.771772</v>
      </c>
      <c r="D82" s="40">
        <v>16.634321</v>
      </c>
      <c r="E82" s="40">
        <v>12.810015999999999</v>
      </c>
      <c r="F82" s="40">
        <v>32.440711999999998</v>
      </c>
      <c r="G82" s="40">
        <v>17.423034999999999</v>
      </c>
      <c r="H82" s="40">
        <v>3.7869334000000001</v>
      </c>
      <c r="I82" s="40">
        <v>64.508560000000003</v>
      </c>
      <c r="J82" s="40">
        <v>41.763579999999997</v>
      </c>
      <c r="K82" s="40">
        <v>59.369529999999997</v>
      </c>
      <c r="L82" s="40">
        <v>37.049866000000002</v>
      </c>
      <c r="M82" s="40">
        <v>52.686202999999999</v>
      </c>
      <c r="N82" s="40">
        <v>42.963196000000003</v>
      </c>
      <c r="O82" s="40">
        <v>55.669330000000002</v>
      </c>
      <c r="P82" s="40">
        <v>28.942240000000002</v>
      </c>
      <c r="Q82" s="40">
        <v>20.411086999999998</v>
      </c>
      <c r="R82" s="40">
        <v>17.710197000000001</v>
      </c>
      <c r="S82" s="40">
        <v>-0.14466643000000001</v>
      </c>
      <c r="T82" s="40">
        <v>48.998652999999997</v>
      </c>
      <c r="U82" s="40">
        <v>40.582299999999996</v>
      </c>
      <c r="V82" s="155">
        <v>44.57705</v>
      </c>
      <c r="W82" s="24"/>
    </row>
    <row r="83" spans="1:23" x14ac:dyDescent="0.35">
      <c r="A83" s="2">
        <v>44379</v>
      </c>
      <c r="B83" s="40">
        <v>31.936299999999999</v>
      </c>
      <c r="C83" s="40">
        <v>8.1836815000000005</v>
      </c>
      <c r="D83" s="40">
        <v>13.658486999999999</v>
      </c>
      <c r="E83" s="40">
        <v>11.920845</v>
      </c>
      <c r="F83" s="40">
        <v>30.098320000000001</v>
      </c>
      <c r="G83" s="40">
        <v>4.2500495999999996</v>
      </c>
      <c r="H83" s="40">
        <v>0.70040226000000005</v>
      </c>
      <c r="I83" s="40">
        <v>58.068300000000001</v>
      </c>
      <c r="J83" s="40">
        <v>50.906585999999997</v>
      </c>
      <c r="K83" s="40">
        <v>60.507846999999998</v>
      </c>
      <c r="L83" s="40">
        <v>39.845024000000002</v>
      </c>
      <c r="M83" s="40">
        <v>40.683129999999998</v>
      </c>
      <c r="N83" s="40">
        <v>43.180622</v>
      </c>
      <c r="O83" s="40">
        <v>46.419131999999998</v>
      </c>
      <c r="P83" s="40">
        <v>19.234418999999999</v>
      </c>
      <c r="Q83" s="40">
        <v>18.851756999999999</v>
      </c>
      <c r="R83" s="40">
        <v>14.871955</v>
      </c>
      <c r="S83" s="40">
        <v>-5.6723236999999997</v>
      </c>
      <c r="T83" s="40">
        <v>46.338154000000003</v>
      </c>
      <c r="U83" s="40">
        <v>51.786434</v>
      </c>
      <c r="V83" s="155">
        <v>50.272644</v>
      </c>
      <c r="W83" s="24"/>
    </row>
    <row r="84" spans="1:23" x14ac:dyDescent="0.35">
      <c r="A84" s="2">
        <v>44411</v>
      </c>
      <c r="B84" s="40">
        <v>15.032660999999999</v>
      </c>
      <c r="C84" s="40">
        <v>-6.8390370000000006E-2</v>
      </c>
      <c r="D84" s="40">
        <v>15.015661</v>
      </c>
      <c r="E84" s="40">
        <v>14.577961</v>
      </c>
      <c r="F84" s="40">
        <v>23.591636999999999</v>
      </c>
      <c r="G84" s="40">
        <v>-10.1053</v>
      </c>
      <c r="H84" s="40">
        <v>-5.1847989999999999</v>
      </c>
      <c r="I84" s="40">
        <v>47.729861999999997</v>
      </c>
      <c r="J84" s="40">
        <v>56.400753000000002</v>
      </c>
      <c r="K84" s="40">
        <v>48.839889999999997</v>
      </c>
      <c r="L84" s="40">
        <v>22.368300000000001</v>
      </c>
      <c r="M84" s="40">
        <v>40.622475000000001</v>
      </c>
      <c r="N84" s="40">
        <v>45.91639</v>
      </c>
      <c r="O84" s="40">
        <v>44.262740000000001</v>
      </c>
      <c r="P84" s="40">
        <v>-1.1862874000000001</v>
      </c>
      <c r="Q84" s="40">
        <v>15.675998</v>
      </c>
      <c r="R84" s="40">
        <v>16.596662999999999</v>
      </c>
      <c r="S84" s="40">
        <v>7.6617002000000003</v>
      </c>
      <c r="T84" s="40">
        <v>41.229664</v>
      </c>
      <c r="U84" s="40">
        <v>41.021656</v>
      </c>
      <c r="V84" s="155">
        <v>53.924286000000002</v>
      </c>
      <c r="W84" s="24"/>
    </row>
    <row r="85" spans="1:23" x14ac:dyDescent="0.35">
      <c r="A85" s="2">
        <v>44442</v>
      </c>
      <c r="B85" s="40">
        <v>13.240933</v>
      </c>
      <c r="C85" s="40">
        <v>13.900494999999999</v>
      </c>
      <c r="D85" s="40">
        <v>13.196075</v>
      </c>
      <c r="E85" s="40">
        <v>20.431540999999999</v>
      </c>
      <c r="F85" s="40">
        <v>35.799812000000003</v>
      </c>
      <c r="G85" s="40">
        <v>-13.022368999999999</v>
      </c>
      <c r="H85" s="40">
        <v>4.895365</v>
      </c>
      <c r="I85" s="40">
        <v>51.368583999999998</v>
      </c>
      <c r="J85" s="40">
        <v>55.986606999999999</v>
      </c>
      <c r="K85" s="40">
        <v>39.620007000000001</v>
      </c>
      <c r="L85" s="40">
        <v>17.930686999999999</v>
      </c>
      <c r="M85" s="40">
        <v>41.123497</v>
      </c>
      <c r="N85" s="40">
        <v>45.498646000000001</v>
      </c>
      <c r="O85" s="40">
        <v>48.174903999999998</v>
      </c>
      <c r="P85" s="40">
        <v>-3.0369937</v>
      </c>
      <c r="Q85" s="40">
        <v>15.424526</v>
      </c>
      <c r="R85" s="40">
        <v>25.792145000000001</v>
      </c>
      <c r="S85" s="40">
        <v>25.558067000000001</v>
      </c>
      <c r="T85" s="40">
        <v>41.684139999999999</v>
      </c>
      <c r="U85" s="40">
        <v>36.500785999999998</v>
      </c>
      <c r="V85" s="155">
        <v>47.290289999999999</v>
      </c>
      <c r="W85" s="24"/>
    </row>
    <row r="86" spans="1:23" x14ac:dyDescent="0.35">
      <c r="A86" s="2">
        <v>44470</v>
      </c>
      <c r="B86" s="40">
        <v>14.198708999999999</v>
      </c>
      <c r="C86" s="40">
        <v>11.931122</v>
      </c>
      <c r="D86" s="40">
        <v>25.268066000000001</v>
      </c>
      <c r="E86" s="40">
        <v>13.484287</v>
      </c>
      <c r="F86" s="40">
        <v>35.797713999999999</v>
      </c>
      <c r="G86" s="40">
        <v>-8.6706339999999997</v>
      </c>
      <c r="H86" s="40">
        <v>-0.43702721999999999</v>
      </c>
      <c r="I86" s="40">
        <v>38.344549999999998</v>
      </c>
      <c r="J86" s="40">
        <v>49.483370000000001</v>
      </c>
      <c r="K86" s="40">
        <v>22.880780999999999</v>
      </c>
      <c r="L86" s="40">
        <v>22.307884000000001</v>
      </c>
      <c r="M86" s="40">
        <v>31.644189999999998</v>
      </c>
      <c r="N86" s="40">
        <v>40.556502999999999</v>
      </c>
      <c r="O86" s="40">
        <v>43.293953000000002</v>
      </c>
      <c r="P86" s="40">
        <v>-9.7791610000000002</v>
      </c>
      <c r="Q86" s="40">
        <v>16.471147999999999</v>
      </c>
      <c r="R86" s="40">
        <v>28.661669</v>
      </c>
      <c r="S86" s="40">
        <v>10.994697</v>
      </c>
      <c r="T86" s="40">
        <v>43.882537999999997</v>
      </c>
      <c r="U86" s="40">
        <v>28.559244</v>
      </c>
      <c r="V86" s="155">
        <v>43.807279999999999</v>
      </c>
      <c r="W86" s="24"/>
    </row>
    <row r="87" spans="1:23" x14ac:dyDescent="0.35">
      <c r="A87" s="2">
        <v>44503</v>
      </c>
      <c r="B87" s="40">
        <v>12.678909000000001</v>
      </c>
      <c r="C87" s="40">
        <v>9.0090640000000004</v>
      </c>
      <c r="D87" s="40">
        <v>24.774896999999999</v>
      </c>
      <c r="E87" s="40">
        <v>12.216175</v>
      </c>
      <c r="F87" s="40">
        <v>52.566160000000004</v>
      </c>
      <c r="G87" s="40">
        <v>-0.68668130000000005</v>
      </c>
      <c r="H87" s="40">
        <v>3.5135388000000001</v>
      </c>
      <c r="I87" s="40">
        <v>41.028489999999998</v>
      </c>
      <c r="J87" s="40">
        <v>43.886887000000002</v>
      </c>
      <c r="K87" s="40">
        <v>18.778265000000001</v>
      </c>
      <c r="L87" s="40">
        <v>11.673379000000001</v>
      </c>
      <c r="M87" s="40">
        <v>30.490376000000001</v>
      </c>
      <c r="N87" s="40">
        <v>58.038223000000002</v>
      </c>
      <c r="O87" s="40">
        <v>46.513449999999999</v>
      </c>
      <c r="P87" s="40">
        <v>-10.664975999999999</v>
      </c>
      <c r="Q87" s="40">
        <v>24.749935000000001</v>
      </c>
      <c r="R87" s="40">
        <v>31.980716999999999</v>
      </c>
      <c r="S87" s="40">
        <v>23.274231</v>
      </c>
      <c r="T87" s="40">
        <v>51.680934999999998</v>
      </c>
      <c r="U87" s="40">
        <v>34.532020000000003</v>
      </c>
      <c r="V87" s="155">
        <v>50.524403</v>
      </c>
      <c r="W87" s="24"/>
    </row>
    <row r="88" spans="1:23" x14ac:dyDescent="0.35">
      <c r="A88" s="2">
        <v>44533</v>
      </c>
      <c r="B88" s="40">
        <v>7.3354600000000003</v>
      </c>
      <c r="C88" s="40">
        <v>-10.102086999999999</v>
      </c>
      <c r="D88" s="40">
        <v>2.9893637000000002</v>
      </c>
      <c r="E88" s="40">
        <v>-3.5096169000000002</v>
      </c>
      <c r="F88" s="40">
        <v>13.350163999999999</v>
      </c>
      <c r="G88" s="40">
        <v>-17.750067000000001</v>
      </c>
      <c r="H88" s="40">
        <v>-11.611568</v>
      </c>
      <c r="I88" s="40">
        <v>30.907976000000001</v>
      </c>
      <c r="J88" s="40">
        <v>10.728382999999999</v>
      </c>
      <c r="K88" s="40">
        <v>-1.8082499999999999</v>
      </c>
      <c r="L88" s="40">
        <v>-14.13508</v>
      </c>
      <c r="M88" s="40">
        <v>10.46027</v>
      </c>
      <c r="N88" s="40">
        <v>8.0189229999999991</v>
      </c>
      <c r="O88" s="40">
        <v>26.926804000000001</v>
      </c>
      <c r="P88" s="40">
        <v>-21.049606000000001</v>
      </c>
      <c r="Q88" s="40">
        <v>13.114034999999999</v>
      </c>
      <c r="R88" s="40">
        <v>10.419798</v>
      </c>
      <c r="S88" s="40">
        <v>-16.896975000000001</v>
      </c>
      <c r="T88" s="40">
        <v>44.391452999999998</v>
      </c>
      <c r="U88" s="40">
        <v>24.496185000000001</v>
      </c>
      <c r="V88" s="155">
        <v>29.588366000000001</v>
      </c>
      <c r="W88" s="24"/>
    </row>
    <row r="89" spans="1:23" x14ac:dyDescent="0.35">
      <c r="A89" s="2">
        <v>44564</v>
      </c>
      <c r="B89" s="40">
        <v>3.3895729999999999</v>
      </c>
      <c r="C89" s="40">
        <v>-19.366377</v>
      </c>
      <c r="D89" s="40">
        <v>0.39391517999999998</v>
      </c>
      <c r="E89" s="40">
        <v>-3.3069670000000002</v>
      </c>
      <c r="F89" s="40">
        <v>13.922810999999999</v>
      </c>
      <c r="G89" s="40">
        <v>-10.381174</v>
      </c>
      <c r="H89" s="40">
        <v>-7.6651334999999996</v>
      </c>
      <c r="I89" s="40">
        <v>30.028593000000001</v>
      </c>
      <c r="J89" s="40">
        <v>19.876408000000001</v>
      </c>
      <c r="K89" s="40">
        <v>-7.5713395999999999</v>
      </c>
      <c r="L89" s="40">
        <v>-19.368106999999998</v>
      </c>
      <c r="M89" s="40">
        <v>9.4984289999999998</v>
      </c>
      <c r="N89" s="40">
        <v>7.2825074000000001</v>
      </c>
      <c r="O89" s="40">
        <v>23.454784</v>
      </c>
      <c r="P89" s="40">
        <v>-21.745258</v>
      </c>
      <c r="Q89" s="40">
        <v>12.137198</v>
      </c>
      <c r="R89" s="40">
        <v>14.369892999999999</v>
      </c>
      <c r="S89" s="40">
        <v>-21.97569</v>
      </c>
      <c r="T89" s="40">
        <v>47.038662000000002</v>
      </c>
      <c r="U89" s="40">
        <v>22.220993</v>
      </c>
      <c r="V89" s="155">
        <v>35.154797000000002</v>
      </c>
      <c r="W89" s="24"/>
    </row>
    <row r="90" spans="1:23" x14ac:dyDescent="0.35">
      <c r="A90" s="2">
        <v>44595</v>
      </c>
      <c r="B90" s="40">
        <v>-11.333704000000001</v>
      </c>
      <c r="C90" s="40">
        <v>-15.361231999999999</v>
      </c>
      <c r="D90" s="40">
        <v>-0.62862039999999997</v>
      </c>
      <c r="E90" s="40">
        <v>4.5537470000000004</v>
      </c>
      <c r="F90" s="40">
        <v>13.554323</v>
      </c>
      <c r="G90" s="40">
        <v>-7.7372430000000003</v>
      </c>
      <c r="H90" s="40">
        <v>-5.4605006999999999</v>
      </c>
      <c r="I90" s="40">
        <v>15.162492</v>
      </c>
      <c r="J90" s="40">
        <v>19.571054</v>
      </c>
      <c r="K90" s="40">
        <v>-20.954222000000001</v>
      </c>
      <c r="L90" s="40">
        <v>-3.9115250000000001</v>
      </c>
      <c r="M90" s="40">
        <v>12.927555999999999</v>
      </c>
      <c r="N90" s="40">
        <v>23.409700000000001</v>
      </c>
      <c r="O90" s="40">
        <v>15.530193000000001</v>
      </c>
      <c r="P90" s="40">
        <v>-31.780117000000001</v>
      </c>
      <c r="Q90" s="40">
        <v>24.122356</v>
      </c>
      <c r="R90" s="40">
        <v>12.640465000000001</v>
      </c>
      <c r="S90" s="40">
        <v>-30.383783000000001</v>
      </c>
      <c r="T90" s="40">
        <v>29.499935000000001</v>
      </c>
      <c r="U90" s="40">
        <v>10.943555999999999</v>
      </c>
      <c r="V90" s="155">
        <v>47.425449999999998</v>
      </c>
      <c r="W90" s="24"/>
    </row>
    <row r="91" spans="1:23" x14ac:dyDescent="0.35">
      <c r="A91" s="2">
        <v>44623</v>
      </c>
      <c r="B91" s="40">
        <v>-7.838565</v>
      </c>
      <c r="C91" s="40">
        <v>-16.426753999999999</v>
      </c>
      <c r="D91" s="40">
        <v>3.7290215</v>
      </c>
      <c r="E91" s="40">
        <v>5.8870554000000004</v>
      </c>
      <c r="F91" s="40">
        <v>-7.9778549999999999</v>
      </c>
      <c r="G91" s="40">
        <v>-0.67520740000000001</v>
      </c>
      <c r="H91" s="40">
        <v>0.35101175000000001</v>
      </c>
      <c r="I91" s="40">
        <v>11.40033</v>
      </c>
      <c r="J91" s="40">
        <v>21.249794000000001</v>
      </c>
      <c r="K91" s="40">
        <v>-17.495525000000001</v>
      </c>
      <c r="L91" s="40">
        <v>17.325316999999998</v>
      </c>
      <c r="M91" s="40">
        <v>14.530419999999999</v>
      </c>
      <c r="N91" s="40">
        <v>1.7463683999999999</v>
      </c>
      <c r="O91" s="40">
        <v>5.8509945999999999</v>
      </c>
      <c r="P91" s="40">
        <v>-34.658306000000003</v>
      </c>
      <c r="Q91" s="40">
        <v>37.714683999999998</v>
      </c>
      <c r="R91" s="40">
        <v>9.8924400000000006</v>
      </c>
      <c r="S91" s="40">
        <v>-28.790586000000001</v>
      </c>
      <c r="T91" s="40">
        <v>48.648716</v>
      </c>
      <c r="U91" s="40">
        <v>12.720418</v>
      </c>
      <c r="V91" s="155">
        <v>43.075049999999997</v>
      </c>
      <c r="W91" s="24"/>
    </row>
    <row r="92" spans="1:23" x14ac:dyDescent="0.35">
      <c r="A92" s="2">
        <v>44652</v>
      </c>
      <c r="B92" s="40">
        <v>-8.7652090000000005</v>
      </c>
      <c r="C92" s="40">
        <v>-9.5039730000000002</v>
      </c>
      <c r="D92" s="40">
        <v>14.609158000000001</v>
      </c>
      <c r="E92" s="40">
        <v>7.7592610000000004</v>
      </c>
      <c r="F92" s="40">
        <v>5.8228609999999996</v>
      </c>
      <c r="G92" s="40">
        <v>12.059760000000001</v>
      </c>
      <c r="H92" s="40">
        <v>1.4557241999999999</v>
      </c>
      <c r="I92" s="40">
        <v>4.7634005999999998</v>
      </c>
      <c r="J92" s="40">
        <v>26.955582</v>
      </c>
      <c r="K92" s="40">
        <v>-20.004719000000001</v>
      </c>
      <c r="L92" s="40">
        <v>31.084144999999999</v>
      </c>
      <c r="M92" s="40">
        <v>14.467537</v>
      </c>
      <c r="N92" s="40">
        <v>2.8680325</v>
      </c>
      <c r="O92" s="40">
        <v>14.219713</v>
      </c>
      <c r="P92" s="40">
        <v>-33.338239999999999</v>
      </c>
      <c r="Q92" s="40">
        <v>29.283214999999998</v>
      </c>
      <c r="R92" s="40">
        <v>6.6571829999999999</v>
      </c>
      <c r="S92" s="40">
        <v>-8.875489</v>
      </c>
      <c r="T92" s="40">
        <v>48.306941999999999</v>
      </c>
      <c r="U92" s="40">
        <v>3.9678931</v>
      </c>
      <c r="V92" s="155">
        <v>35.254714999999997</v>
      </c>
      <c r="W92" s="24"/>
    </row>
    <row r="93" spans="1:23" x14ac:dyDescent="0.35">
      <c r="A93" s="2">
        <v>44684</v>
      </c>
      <c r="B93" s="40">
        <v>-19.749624000000001</v>
      </c>
      <c r="C93" s="40">
        <v>-18.179237000000001</v>
      </c>
      <c r="D93" s="40">
        <v>18.903769</v>
      </c>
      <c r="E93" s="40">
        <v>-0.47190785000000002</v>
      </c>
      <c r="F93" s="40">
        <v>-20.664757000000002</v>
      </c>
      <c r="G93" s="40">
        <v>3.1411410000000002</v>
      </c>
      <c r="H93" s="40">
        <v>-5.0669613</v>
      </c>
      <c r="I93" s="40">
        <v>-9.5619200000000006</v>
      </c>
      <c r="J93" s="40">
        <v>9.4091419999999992</v>
      </c>
      <c r="K93" s="40">
        <v>-24.194776999999998</v>
      </c>
      <c r="L93" s="40">
        <v>-1.5544473999999999</v>
      </c>
      <c r="M93" s="40">
        <v>-1.5374899</v>
      </c>
      <c r="N93" s="40">
        <v>-6.1636629999999997</v>
      </c>
      <c r="O93" s="40">
        <v>12.811446</v>
      </c>
      <c r="P93" s="40">
        <v>-36.611020000000003</v>
      </c>
      <c r="Q93" s="40">
        <v>24.339092000000001</v>
      </c>
      <c r="R93" s="40">
        <v>4.3685675000000002</v>
      </c>
      <c r="S93" s="40">
        <v>-3.0224620999999998</v>
      </c>
      <c r="T93" s="40">
        <v>43.668410000000002</v>
      </c>
      <c r="U93" s="40">
        <v>-7.0060070000000003</v>
      </c>
      <c r="V93" s="155">
        <v>36.194454</v>
      </c>
      <c r="W93" s="24"/>
    </row>
    <row r="94" spans="1:23" x14ac:dyDescent="0.35">
      <c r="A94" s="2">
        <v>44715</v>
      </c>
      <c r="B94" s="40">
        <v>-20.827902000000002</v>
      </c>
      <c r="C94" s="40">
        <v>10.922551</v>
      </c>
      <c r="D94" s="40">
        <v>11.228967000000001</v>
      </c>
      <c r="E94" s="40">
        <v>-8.8232219999999995</v>
      </c>
      <c r="F94" s="40">
        <v>-27.2376</v>
      </c>
      <c r="G94" s="40">
        <v>-2.5094986000000001</v>
      </c>
      <c r="H94" s="40">
        <v>-8.5581300000000002</v>
      </c>
      <c r="I94" s="40">
        <v>-8.5646450000000005</v>
      </c>
      <c r="J94" s="40">
        <v>8.9076160000000009</v>
      </c>
      <c r="K94" s="40">
        <v>-26.162994000000001</v>
      </c>
      <c r="L94" s="40">
        <v>-5.7321730000000004</v>
      </c>
      <c r="M94" s="40">
        <v>-9.5722620000000003</v>
      </c>
      <c r="N94" s="40">
        <v>-4.8117757000000001</v>
      </c>
      <c r="O94" s="40">
        <v>-1.9352019</v>
      </c>
      <c r="P94" s="40">
        <v>-36.094814</v>
      </c>
      <c r="Q94" s="40">
        <v>20.333407999999999</v>
      </c>
      <c r="R94" s="40">
        <v>1.8620730000000001</v>
      </c>
      <c r="S94" s="40">
        <v>-1.0930359000000001</v>
      </c>
      <c r="T94" s="40">
        <v>21.871662000000001</v>
      </c>
      <c r="U94" s="40">
        <v>-20.074814</v>
      </c>
      <c r="V94" s="155">
        <v>18.447648999999998</v>
      </c>
      <c r="W94" s="24"/>
    </row>
    <row r="95" spans="1:23" x14ac:dyDescent="0.35">
      <c r="A95" s="2">
        <v>44743</v>
      </c>
      <c r="B95" s="40">
        <v>-12.8353</v>
      </c>
      <c r="C95" s="40">
        <v>-10.536236000000001</v>
      </c>
      <c r="D95" s="40">
        <v>11.132346999999999</v>
      </c>
      <c r="E95" s="40">
        <v>-16.482365000000001</v>
      </c>
      <c r="F95" s="40">
        <v>-32.097189999999998</v>
      </c>
      <c r="G95" s="40">
        <v>-5.4119289999999998</v>
      </c>
      <c r="H95" s="40">
        <v>-8.8006379999999993</v>
      </c>
      <c r="I95" s="40">
        <v>-21.016186000000001</v>
      </c>
      <c r="J95" s="40">
        <v>-0.26921033999999999</v>
      </c>
      <c r="K95" s="40">
        <v>-36.679535000000001</v>
      </c>
      <c r="L95" s="40">
        <v>-23.117811</v>
      </c>
      <c r="M95" s="40">
        <v>-10.001939999999999</v>
      </c>
      <c r="N95" s="40">
        <v>-15.121299</v>
      </c>
      <c r="O95" s="40">
        <v>-4.6787080000000003</v>
      </c>
      <c r="P95" s="40">
        <v>-30.814028</v>
      </c>
      <c r="Q95" s="40">
        <v>14.027691000000001</v>
      </c>
      <c r="R95" s="40">
        <v>-1.3226628</v>
      </c>
      <c r="S95" s="40">
        <v>-6.9938539999999998</v>
      </c>
      <c r="T95" s="40">
        <v>13.558757999999999</v>
      </c>
      <c r="U95" s="40">
        <v>-30.270873999999999</v>
      </c>
      <c r="V95" s="155">
        <v>6.1870694000000004</v>
      </c>
      <c r="W95" s="24"/>
    </row>
    <row r="96" spans="1:23" x14ac:dyDescent="0.35">
      <c r="A96" s="2">
        <v>44776</v>
      </c>
      <c r="B96" s="40">
        <v>-17.858433000000002</v>
      </c>
      <c r="C96" s="40">
        <v>4.3153644</v>
      </c>
      <c r="D96" s="40">
        <v>15.516722</v>
      </c>
      <c r="E96" s="40">
        <v>-8.5348489999999995</v>
      </c>
      <c r="F96" s="40">
        <v>-33.447665999999998</v>
      </c>
      <c r="G96" s="40">
        <v>0.31569004000000001</v>
      </c>
      <c r="H96" s="40">
        <v>-4.2060849999999999</v>
      </c>
      <c r="I96" s="40">
        <v>-19.472939</v>
      </c>
      <c r="J96" s="40">
        <v>-5.9945164000000002</v>
      </c>
      <c r="K96" s="40">
        <v>-31.415248999999999</v>
      </c>
      <c r="L96" s="40">
        <v>-15.722709999999999</v>
      </c>
      <c r="M96" s="40">
        <v>-12.458384000000001</v>
      </c>
      <c r="N96" s="40">
        <v>-10.300815999999999</v>
      </c>
      <c r="O96" s="40">
        <v>0.54850580000000004</v>
      </c>
      <c r="P96" s="40">
        <v>-30.074608000000001</v>
      </c>
      <c r="Q96" s="40">
        <v>22.531307000000002</v>
      </c>
      <c r="R96" s="40">
        <v>3.5196065999999999</v>
      </c>
      <c r="S96" s="40">
        <v>-9.3626679999999993</v>
      </c>
      <c r="T96" s="40">
        <v>19.886541000000001</v>
      </c>
      <c r="U96" s="40">
        <v>-23.134798</v>
      </c>
      <c r="V96" s="155">
        <v>10.151577</v>
      </c>
      <c r="W96" s="24"/>
    </row>
    <row r="97" spans="1:23" x14ac:dyDescent="0.35">
      <c r="A97" s="2">
        <v>44806</v>
      </c>
      <c r="B97" s="40">
        <v>-21.350902999999999</v>
      </c>
      <c r="C97" s="40">
        <v>12.166214</v>
      </c>
      <c r="D97" s="40">
        <v>15.699077000000001</v>
      </c>
      <c r="E97" s="40">
        <v>-12.419086</v>
      </c>
      <c r="F97" s="40">
        <v>-47.148099999999999</v>
      </c>
      <c r="G97" s="40">
        <v>-5.9539080000000001E-2</v>
      </c>
      <c r="H97" s="40">
        <v>-10.807115</v>
      </c>
      <c r="I97" s="40">
        <v>-23.144494999999999</v>
      </c>
      <c r="J97" s="40">
        <v>-7.0415735000000002</v>
      </c>
      <c r="K97" s="40">
        <v>-34.026420000000002</v>
      </c>
      <c r="L97" s="40">
        <v>-3.2042443999999999</v>
      </c>
      <c r="M97" s="40">
        <v>-15.320826</v>
      </c>
      <c r="N97" s="40">
        <v>-20.319694999999999</v>
      </c>
      <c r="O97" s="40">
        <v>-7.1832180000000001</v>
      </c>
      <c r="P97" s="40">
        <v>-32.080215000000003</v>
      </c>
      <c r="Q97" s="40">
        <v>17.949068</v>
      </c>
      <c r="R97" s="40">
        <v>-1.5536308000000001</v>
      </c>
      <c r="S97" s="40">
        <v>-1.848352</v>
      </c>
      <c r="T97" s="40">
        <v>11.216557</v>
      </c>
      <c r="U97" s="40">
        <v>-23.770385999999998</v>
      </c>
      <c r="V97" s="155">
        <v>8.0422759999999993</v>
      </c>
      <c r="W97" s="24"/>
    </row>
    <row r="98" spans="1:23" x14ac:dyDescent="0.35">
      <c r="A98" s="2">
        <v>44837</v>
      </c>
      <c r="B98" s="40">
        <v>-26.227629</v>
      </c>
      <c r="C98" s="40">
        <v>2.1616460000000002</v>
      </c>
      <c r="D98" s="40">
        <v>10.018897000000001</v>
      </c>
      <c r="E98" s="40">
        <v>-25.106562</v>
      </c>
      <c r="F98" s="40">
        <v>-49.773555999999999</v>
      </c>
      <c r="G98" s="40">
        <v>1.0451317</v>
      </c>
      <c r="H98" s="40">
        <v>-14.921557999999999</v>
      </c>
      <c r="I98" s="40">
        <v>-27.589624000000001</v>
      </c>
      <c r="J98" s="40">
        <v>-3.9662123</v>
      </c>
      <c r="K98" s="40">
        <v>-38.549422999999997</v>
      </c>
      <c r="L98" s="40">
        <v>10.918509999999999</v>
      </c>
      <c r="M98" s="40">
        <v>-18.805289999999999</v>
      </c>
      <c r="N98" s="40">
        <v>-18.720144000000001</v>
      </c>
      <c r="O98" s="40">
        <v>-11.224669</v>
      </c>
      <c r="P98" s="40">
        <v>-35.143013000000003</v>
      </c>
      <c r="Q98" s="40">
        <v>9.7418309999999995</v>
      </c>
      <c r="R98" s="40">
        <v>-2.9355167999999998</v>
      </c>
      <c r="S98" s="40">
        <v>16.632103000000001</v>
      </c>
      <c r="T98" s="40">
        <v>7.8546524</v>
      </c>
      <c r="U98" s="40">
        <v>-32.474594000000003</v>
      </c>
      <c r="V98" s="155">
        <v>2.3961663</v>
      </c>
      <c r="W98" s="24"/>
    </row>
    <row r="99" spans="1:23" x14ac:dyDescent="0.35">
      <c r="A99" s="2">
        <v>44868</v>
      </c>
      <c r="B99" s="40">
        <v>-31.55622</v>
      </c>
      <c r="C99" s="40">
        <v>3.4875034999999999</v>
      </c>
      <c r="D99" s="40">
        <v>0.73461529999999997</v>
      </c>
      <c r="E99" s="40">
        <v>-25.240534</v>
      </c>
      <c r="F99" s="40">
        <v>-45.032850000000003</v>
      </c>
      <c r="G99" s="40">
        <v>-5.3037999999999998</v>
      </c>
      <c r="H99" s="40">
        <v>-16.578150000000001</v>
      </c>
      <c r="I99" s="40">
        <v>-32.910145</v>
      </c>
      <c r="J99" s="40">
        <v>8.2441329999999997</v>
      </c>
      <c r="K99" s="40">
        <v>-33.145626</v>
      </c>
      <c r="L99" s="40">
        <v>24.019527</v>
      </c>
      <c r="M99" s="40">
        <v>-19.277334</v>
      </c>
      <c r="N99" s="40">
        <v>-15.495419500000001</v>
      </c>
      <c r="O99" s="40">
        <v>-9.5264434999999992</v>
      </c>
      <c r="P99" s="40">
        <v>-44.297061999999997</v>
      </c>
      <c r="Q99" s="40">
        <v>4.4505834999999996</v>
      </c>
      <c r="R99" s="40">
        <v>0.84991455000000005</v>
      </c>
      <c r="S99" s="40">
        <v>31.366061999999999</v>
      </c>
      <c r="T99" s="40">
        <v>3.2821774000000001</v>
      </c>
      <c r="U99" s="40">
        <v>-43.40314</v>
      </c>
      <c r="V99" s="155">
        <v>-1.1503756000000001</v>
      </c>
      <c r="W99" s="24"/>
    </row>
    <row r="100" spans="1:23" x14ac:dyDescent="0.35">
      <c r="A100" s="2">
        <v>44897</v>
      </c>
      <c r="B100" s="40">
        <v>-24.680412</v>
      </c>
      <c r="C100" s="40">
        <v>18.36871</v>
      </c>
      <c r="D100" s="40">
        <v>4.7927499999999998</v>
      </c>
      <c r="E100" s="40">
        <v>-15.083874</v>
      </c>
      <c r="F100" s="40">
        <v>-26.744820000000001</v>
      </c>
      <c r="G100" s="40">
        <v>12.498104</v>
      </c>
      <c r="H100" s="40">
        <v>-0.88466405999999997</v>
      </c>
      <c r="I100" s="40">
        <v>-21.437882999999999</v>
      </c>
      <c r="J100" s="40">
        <v>16.881965999999998</v>
      </c>
      <c r="K100" s="40">
        <v>-23.199314000000001</v>
      </c>
      <c r="L100" s="40">
        <v>18.793189999999999</v>
      </c>
      <c r="M100" s="40">
        <v>-2.7400373999999998</v>
      </c>
      <c r="N100" s="40">
        <v>3.2660007000000002</v>
      </c>
      <c r="O100" s="40">
        <v>-3.5007774999999999</v>
      </c>
      <c r="P100" s="40">
        <v>-25.487428999999999</v>
      </c>
      <c r="Q100" s="40">
        <v>2.6478290000000002</v>
      </c>
      <c r="R100" s="40">
        <v>3.1278253</v>
      </c>
      <c r="S100" s="40">
        <v>87.823260000000005</v>
      </c>
      <c r="T100" s="40">
        <v>-2.9628515000000002</v>
      </c>
      <c r="U100" s="40">
        <v>-37.720734</v>
      </c>
      <c r="V100" s="155">
        <v>-1.0702908</v>
      </c>
      <c r="W100" s="24"/>
    </row>
    <row r="101" spans="1:23" x14ac:dyDescent="0.35">
      <c r="A101" s="2">
        <v>44929</v>
      </c>
      <c r="B101" s="40">
        <v>-25.749237000000001</v>
      </c>
      <c r="C101" s="40">
        <v>21.134208999999998</v>
      </c>
      <c r="D101" s="40">
        <v>-1.0096014</v>
      </c>
      <c r="E101" s="40">
        <v>-13.782519000000001</v>
      </c>
      <c r="F101" s="40">
        <v>-24.598580999999999</v>
      </c>
      <c r="G101" s="40">
        <v>1.5353203</v>
      </c>
      <c r="H101" s="40">
        <v>-6.7919309999999999</v>
      </c>
      <c r="I101" s="40">
        <v>-29.086030000000001</v>
      </c>
      <c r="J101" s="40">
        <v>3.4490346999999999</v>
      </c>
      <c r="K101" s="40">
        <v>-27.955760000000001</v>
      </c>
      <c r="L101" s="40">
        <v>6.6964746000000002</v>
      </c>
      <c r="M101" s="40">
        <v>-3.5627127000000001</v>
      </c>
      <c r="N101" s="40">
        <v>3.2063723</v>
      </c>
      <c r="O101" s="40">
        <v>-10.047234</v>
      </c>
      <c r="P101" s="40">
        <v>-20.125425</v>
      </c>
      <c r="Q101" s="40">
        <v>-3.8815618000000001</v>
      </c>
      <c r="R101" s="40">
        <v>1.2879848</v>
      </c>
      <c r="S101" s="40">
        <v>95.224360000000004</v>
      </c>
      <c r="T101" s="40">
        <v>-6.2109889999999996</v>
      </c>
      <c r="U101" s="40">
        <v>-41.581470000000003</v>
      </c>
      <c r="V101" s="155">
        <v>-5.3200719999999997</v>
      </c>
      <c r="W101" s="24"/>
    </row>
    <row r="102" spans="1:23" x14ac:dyDescent="0.35">
      <c r="A102" s="2">
        <v>44960</v>
      </c>
      <c r="B102" s="40">
        <v>-13.743781999999999</v>
      </c>
      <c r="C102" s="40">
        <v>26.129460000000002</v>
      </c>
      <c r="D102" s="40">
        <v>3.6732553999999999</v>
      </c>
      <c r="E102" s="40">
        <v>-8.4755599999999998</v>
      </c>
      <c r="F102" s="40">
        <v>-20.557027999999999</v>
      </c>
      <c r="G102" s="40">
        <v>3.3990263999999999</v>
      </c>
      <c r="H102" s="40">
        <v>-0.5421281</v>
      </c>
      <c r="I102" s="40">
        <v>-17.665482000000001</v>
      </c>
      <c r="J102" s="40">
        <v>21.712123999999999</v>
      </c>
      <c r="K102" s="40">
        <v>-10.865413999999999</v>
      </c>
      <c r="L102" s="40">
        <v>1.8313645999999999</v>
      </c>
      <c r="M102" s="40">
        <v>-6.7523299999999997</v>
      </c>
      <c r="N102" s="40">
        <v>8.2099080000000004</v>
      </c>
      <c r="O102" s="40">
        <v>-12.014049999999999</v>
      </c>
      <c r="P102" s="40">
        <v>-13.541073000000001</v>
      </c>
      <c r="Q102" s="40">
        <v>-15.299064</v>
      </c>
      <c r="R102" s="40">
        <v>1.1569381000000001</v>
      </c>
      <c r="S102" s="40">
        <v>81.572749999999999</v>
      </c>
      <c r="T102" s="40">
        <v>-8.3307500000000001</v>
      </c>
      <c r="U102" s="40">
        <v>-37.321629999999999</v>
      </c>
      <c r="V102" s="155">
        <v>-12.150282000000001</v>
      </c>
      <c r="W102" s="24"/>
    </row>
    <row r="103" spans="1:23" x14ac:dyDescent="0.35">
      <c r="A103" s="2">
        <v>44988</v>
      </c>
      <c r="B103" s="40">
        <v>-14.691281</v>
      </c>
      <c r="C103" s="40">
        <v>18.135012</v>
      </c>
      <c r="D103" s="40">
        <v>-3.2564760000000001</v>
      </c>
      <c r="E103" s="40">
        <v>-15.198988</v>
      </c>
      <c r="F103" s="40">
        <v>-4.9144800000000002</v>
      </c>
      <c r="G103" s="40">
        <v>-11.389875</v>
      </c>
      <c r="H103" s="40">
        <v>-12.074691</v>
      </c>
      <c r="I103" s="40">
        <v>-16.825872</v>
      </c>
      <c r="J103" s="40">
        <v>25.153744</v>
      </c>
      <c r="K103" s="40">
        <v>-14.849281</v>
      </c>
      <c r="L103" s="40">
        <v>-11.120563499999999</v>
      </c>
      <c r="M103" s="40">
        <v>-18.844532000000001</v>
      </c>
      <c r="N103" s="40">
        <v>31.136476999999999</v>
      </c>
      <c r="O103" s="40">
        <v>-5.6483926999999996</v>
      </c>
      <c r="P103" s="40">
        <v>-8.9557939999999991</v>
      </c>
      <c r="Q103" s="40">
        <v>-19.704329999999999</v>
      </c>
      <c r="R103" s="40">
        <v>-5.2591859999999997</v>
      </c>
      <c r="S103" s="40">
        <v>92.256929999999997</v>
      </c>
      <c r="T103" s="40">
        <v>-17.751138999999998</v>
      </c>
      <c r="U103" s="40">
        <v>-40.837539999999997</v>
      </c>
      <c r="V103" s="155">
        <v>-18.900929999999999</v>
      </c>
      <c r="W103" s="24"/>
    </row>
    <row r="104" spans="1:23" x14ac:dyDescent="0.35">
      <c r="A104" s="2">
        <v>45019</v>
      </c>
      <c r="B104" s="40">
        <v>-9.7064909999999998</v>
      </c>
      <c r="C104" s="40">
        <v>1.6336799</v>
      </c>
      <c r="D104" s="40">
        <v>-1.902622</v>
      </c>
      <c r="E104" s="40">
        <v>-11.922235000000001</v>
      </c>
      <c r="F104" s="40">
        <v>-16.383510000000001</v>
      </c>
      <c r="G104" s="40">
        <v>-14.130103999999999</v>
      </c>
      <c r="H104" s="40">
        <v>-11.187118999999999</v>
      </c>
      <c r="I104" s="40">
        <v>-12.478185</v>
      </c>
      <c r="J104" s="40">
        <v>10.931502999999999</v>
      </c>
      <c r="K104" s="40">
        <v>-13.279825000000001</v>
      </c>
      <c r="L104" s="40">
        <v>-21.382921</v>
      </c>
      <c r="M104" s="40">
        <v>-21.469044</v>
      </c>
      <c r="N104" s="40">
        <v>17.500150000000001</v>
      </c>
      <c r="O104" s="40">
        <v>-13.036770000000001</v>
      </c>
      <c r="P104" s="40">
        <v>-7.0040883999999997</v>
      </c>
      <c r="Q104" s="40">
        <v>-21.459071999999999</v>
      </c>
      <c r="R104" s="40">
        <v>-5.9330759999999998</v>
      </c>
      <c r="S104" s="40">
        <v>61.809719999999999</v>
      </c>
      <c r="T104" s="40">
        <v>-22.681342999999998</v>
      </c>
      <c r="U104" s="40">
        <v>-34.460503000000003</v>
      </c>
      <c r="V104" s="155">
        <v>-15.700704</v>
      </c>
      <c r="W104" s="24"/>
    </row>
    <row r="105" spans="1:23" x14ac:dyDescent="0.35">
      <c r="A105" s="2">
        <v>45049</v>
      </c>
      <c r="B105" s="40">
        <v>-2.1218002</v>
      </c>
      <c r="C105" s="40">
        <v>17.365444</v>
      </c>
      <c r="D105" s="40">
        <v>-2.107513</v>
      </c>
      <c r="E105" s="40">
        <v>-5.0293627000000001</v>
      </c>
      <c r="F105" s="40">
        <v>14.676083</v>
      </c>
      <c r="G105" s="40">
        <v>0.88700056000000005</v>
      </c>
      <c r="H105" s="40">
        <v>-8.6890400000000003</v>
      </c>
      <c r="I105" s="40">
        <v>-8.4073305000000005</v>
      </c>
      <c r="J105" s="40">
        <v>27.440334</v>
      </c>
      <c r="K105" s="40">
        <v>-9.3494530000000005</v>
      </c>
      <c r="L105" s="40">
        <v>-3.2981335999999999</v>
      </c>
      <c r="M105" s="40">
        <v>-7.9420330000000003</v>
      </c>
      <c r="N105" s="40">
        <v>23.627614999999999</v>
      </c>
      <c r="O105" s="40">
        <v>-6.8730115999999999</v>
      </c>
      <c r="P105" s="40">
        <v>-7.4083269999999999</v>
      </c>
      <c r="Q105" s="40">
        <v>-17.439222000000001</v>
      </c>
      <c r="R105" s="40">
        <v>-7.2015165999999997</v>
      </c>
      <c r="S105" s="40">
        <v>40.843870000000003</v>
      </c>
      <c r="T105" s="40">
        <v>-17.16451</v>
      </c>
      <c r="U105" s="40">
        <v>-30.127996</v>
      </c>
      <c r="V105" s="155">
        <v>-19.0974</v>
      </c>
      <c r="W105" s="24"/>
    </row>
    <row r="106" spans="1:23" x14ac:dyDescent="0.35">
      <c r="A106" s="2">
        <v>45079</v>
      </c>
      <c r="B106" s="40">
        <v>-11.9429</v>
      </c>
      <c r="C106" s="40">
        <v>2.6727557000000002</v>
      </c>
      <c r="D106" s="40">
        <v>-2.094525</v>
      </c>
      <c r="E106" s="40">
        <v>-7.9551879999999997</v>
      </c>
      <c r="F106" s="40">
        <v>12.249195</v>
      </c>
      <c r="G106" s="40">
        <v>1.8433212999999999</v>
      </c>
      <c r="H106" s="40">
        <v>-10.865325</v>
      </c>
      <c r="I106" s="40">
        <v>-2.8312086999999999</v>
      </c>
      <c r="J106" s="40">
        <v>22.042549999999999</v>
      </c>
      <c r="K106" s="40">
        <v>-3.8773298</v>
      </c>
      <c r="L106" s="40">
        <v>-2.9498397999999999</v>
      </c>
      <c r="M106" s="40">
        <v>-17.159621999999999</v>
      </c>
      <c r="N106" s="40">
        <v>30.563389999999998</v>
      </c>
      <c r="O106" s="40">
        <v>-0.21241307000000001</v>
      </c>
      <c r="P106" s="40">
        <v>-11.865007</v>
      </c>
      <c r="Q106" s="40">
        <v>-12.497282</v>
      </c>
      <c r="R106" s="40">
        <v>-7.0687769999999999</v>
      </c>
      <c r="S106" s="40">
        <v>52.938400000000001</v>
      </c>
      <c r="T106" s="40">
        <v>-12.278146</v>
      </c>
      <c r="U106" s="40">
        <v>-18.97137</v>
      </c>
      <c r="V106" s="155">
        <v>-8.9698370000000001</v>
      </c>
      <c r="W106" s="24"/>
    </row>
    <row r="107" spans="1:23" x14ac:dyDescent="0.35">
      <c r="A107" s="2">
        <v>45110</v>
      </c>
      <c r="B107" s="40">
        <v>-20.211231000000002</v>
      </c>
      <c r="C107" s="40">
        <v>31.772732000000001</v>
      </c>
      <c r="D107" s="40">
        <v>7.9113720000000001</v>
      </c>
      <c r="E107" s="40">
        <v>4.3491483000000004</v>
      </c>
      <c r="F107" s="40">
        <v>35.50949</v>
      </c>
      <c r="G107" s="40">
        <v>23.651302000000001</v>
      </c>
      <c r="H107" s="40">
        <v>-5.6044935999999996</v>
      </c>
      <c r="I107" s="40">
        <v>14.389086000000001</v>
      </c>
      <c r="J107" s="40">
        <v>39.601179999999999</v>
      </c>
      <c r="K107" s="40">
        <v>14.225970999999999</v>
      </c>
      <c r="L107" s="40">
        <v>33.734478000000003</v>
      </c>
      <c r="M107" s="40">
        <v>-2.7561068999999998</v>
      </c>
      <c r="N107" s="40">
        <v>66.213584999999995</v>
      </c>
      <c r="O107" s="40">
        <v>11.126720000000001</v>
      </c>
      <c r="P107" s="40">
        <v>-16.561634000000002</v>
      </c>
      <c r="Q107" s="40">
        <v>-10.796564999999999</v>
      </c>
      <c r="R107" s="40">
        <v>-4.1858789999999999</v>
      </c>
      <c r="S107" s="40">
        <v>57.712494</v>
      </c>
      <c r="T107" s="40">
        <v>-3.3014953</v>
      </c>
      <c r="U107" s="40">
        <v>-7.3561788000000004</v>
      </c>
      <c r="V107" s="155">
        <v>1.8301725</v>
      </c>
      <c r="W107" s="24"/>
    </row>
    <row r="108" spans="1:23" x14ac:dyDescent="0.35">
      <c r="A108" s="2">
        <v>45141</v>
      </c>
      <c r="B108" s="40">
        <v>-7.5632276999999997</v>
      </c>
      <c r="C108" s="40">
        <v>23.336362999999999</v>
      </c>
      <c r="D108" s="40">
        <v>2.3542166</v>
      </c>
      <c r="E108" s="40">
        <v>2.8906106999999999</v>
      </c>
      <c r="F108" s="40">
        <v>43.908810000000003</v>
      </c>
      <c r="G108" s="40">
        <v>34.325479999999999</v>
      </c>
      <c r="H108" s="40">
        <v>-2.6325226000000002</v>
      </c>
      <c r="I108" s="40">
        <v>7.8011869999999996</v>
      </c>
      <c r="J108" s="40">
        <v>38.276325</v>
      </c>
      <c r="K108" s="40">
        <v>9.5494859999999999</v>
      </c>
      <c r="L108" s="40">
        <v>24.93496</v>
      </c>
      <c r="M108" s="40">
        <v>0.94774959999999997</v>
      </c>
      <c r="N108" s="40">
        <v>60.779834999999999</v>
      </c>
      <c r="O108" s="40">
        <v>0.99992749999999997</v>
      </c>
      <c r="P108" s="40">
        <v>0.78501699999999996</v>
      </c>
      <c r="Q108" s="40">
        <v>-13.207841</v>
      </c>
      <c r="R108" s="40">
        <v>-4.1210709999999997</v>
      </c>
      <c r="S108" s="40">
        <v>77.773679999999999</v>
      </c>
      <c r="T108" s="40">
        <v>-4.3629527000000001</v>
      </c>
      <c r="U108" s="40">
        <v>-2.8410077</v>
      </c>
      <c r="V108" s="155">
        <v>-5.4310026000000002</v>
      </c>
      <c r="W108" s="24"/>
    </row>
    <row r="109" spans="1:23" x14ac:dyDescent="0.35">
      <c r="A109" s="2">
        <v>45170</v>
      </c>
      <c r="B109" s="40">
        <v>-11.682093</v>
      </c>
      <c r="C109" s="40">
        <v>10.627449</v>
      </c>
      <c r="D109" s="40">
        <v>-0.12212992</v>
      </c>
      <c r="E109" s="40">
        <v>-4.1864815000000002</v>
      </c>
      <c r="F109" s="40">
        <v>61.11815</v>
      </c>
      <c r="G109" s="40">
        <v>36.999405000000003</v>
      </c>
      <c r="H109" s="40">
        <v>-1.5639304999999999</v>
      </c>
      <c r="I109" s="40">
        <v>9.2133409999999998</v>
      </c>
      <c r="J109" s="40">
        <v>41.412280000000003</v>
      </c>
      <c r="K109" s="40">
        <v>12.856030000000001</v>
      </c>
      <c r="L109" s="40">
        <v>13.818645500000001</v>
      </c>
      <c r="M109" s="40">
        <v>2.5607943999999998</v>
      </c>
      <c r="N109" s="40">
        <v>64.499756000000005</v>
      </c>
      <c r="O109" s="40">
        <v>2.3641706</v>
      </c>
      <c r="P109" s="40">
        <v>-4.4820665999999996</v>
      </c>
      <c r="Q109" s="40">
        <v>-15.548170000000001</v>
      </c>
      <c r="R109" s="40">
        <v>-3.726375</v>
      </c>
      <c r="S109" s="40">
        <v>77.543304000000006</v>
      </c>
      <c r="T109" s="40">
        <v>-2.1660149999999998</v>
      </c>
      <c r="U109" s="40">
        <v>0.21067858</v>
      </c>
      <c r="V109" s="155">
        <v>-4.9867686999999998</v>
      </c>
      <c r="W109" s="24"/>
    </row>
    <row r="110" spans="1:23" x14ac:dyDescent="0.35">
      <c r="A110" s="2">
        <v>45202</v>
      </c>
      <c r="B110" s="40">
        <v>-7.3294344000000002</v>
      </c>
      <c r="C110" s="40">
        <v>6.2787649999999999</v>
      </c>
      <c r="D110" s="40">
        <v>-3.0228198000000002</v>
      </c>
      <c r="E110" s="40">
        <v>12.450039</v>
      </c>
      <c r="F110" s="40">
        <v>51.437759999999997</v>
      </c>
      <c r="G110" s="40">
        <v>20.982562999999999</v>
      </c>
      <c r="H110" s="40">
        <v>2.6936889000000002</v>
      </c>
      <c r="I110" s="40">
        <v>19.454754000000001</v>
      </c>
      <c r="J110" s="40">
        <v>26.653147000000001</v>
      </c>
      <c r="K110" s="40">
        <v>20.926784999999999</v>
      </c>
      <c r="L110" s="40">
        <v>-1.2813330000000001</v>
      </c>
      <c r="M110" s="40">
        <v>1.0605693</v>
      </c>
      <c r="N110" s="40">
        <v>50.526665000000001</v>
      </c>
      <c r="O110" s="40">
        <v>7.4765325000000002</v>
      </c>
      <c r="P110" s="40">
        <v>1.1087179</v>
      </c>
      <c r="Q110" s="40">
        <v>-14.573848999999999</v>
      </c>
      <c r="R110" s="40">
        <v>-7.1082409999999996</v>
      </c>
      <c r="S110" s="40">
        <v>70.662499999999994</v>
      </c>
      <c r="T110" s="40">
        <v>4.3540596999999996</v>
      </c>
      <c r="U110" s="40">
        <v>1.3316988999999999</v>
      </c>
      <c r="V110" s="155">
        <v>-6.6836414</v>
      </c>
      <c r="W110" s="24"/>
    </row>
    <row r="111" spans="1:23" x14ac:dyDescent="0.35">
      <c r="A111" s="2">
        <v>45233</v>
      </c>
      <c r="B111" s="40">
        <v>-3.0044436000000001</v>
      </c>
      <c r="C111" s="40">
        <v>10.256517000000001</v>
      </c>
      <c r="D111" s="40">
        <v>-5.0018906999999997</v>
      </c>
      <c r="E111" s="40">
        <v>5.0862429999999996</v>
      </c>
      <c r="F111" s="40">
        <v>65.665610000000001</v>
      </c>
      <c r="G111" s="40">
        <v>16.629373999999999</v>
      </c>
      <c r="H111" s="40">
        <v>7.6122046000000001</v>
      </c>
      <c r="I111" s="40">
        <v>29.609584999999999</v>
      </c>
      <c r="J111" s="40">
        <v>19.226382999999998</v>
      </c>
      <c r="K111" s="40">
        <v>16.056920000000002</v>
      </c>
      <c r="L111" s="40">
        <v>6.4338923000000001</v>
      </c>
      <c r="M111" s="40">
        <v>11.486793</v>
      </c>
      <c r="N111" s="40">
        <v>53.026318000000003</v>
      </c>
      <c r="O111" s="40">
        <v>4.8933267999999996</v>
      </c>
      <c r="P111" s="40">
        <v>16.818522999999999</v>
      </c>
      <c r="Q111" s="40">
        <v>-15.881997</v>
      </c>
      <c r="R111" s="40">
        <v>-12.663478</v>
      </c>
      <c r="S111" s="40">
        <v>30.292368</v>
      </c>
      <c r="T111" s="40">
        <v>-2.4195552</v>
      </c>
      <c r="U111" s="40">
        <v>11.192978</v>
      </c>
      <c r="V111" s="155">
        <v>-3.9469063000000002</v>
      </c>
      <c r="W111" s="24"/>
    </row>
    <row r="112" spans="1:23" x14ac:dyDescent="0.35">
      <c r="A112" s="2">
        <v>45261</v>
      </c>
      <c r="B112" s="40">
        <v>-12.275142000000001</v>
      </c>
      <c r="C112" s="40">
        <v>9.1046569999999996</v>
      </c>
      <c r="D112" s="40">
        <v>-5.4522633999999996</v>
      </c>
      <c r="E112" s="40">
        <v>-3.2514215000000002</v>
      </c>
      <c r="F112" s="40">
        <v>50.266002999999998</v>
      </c>
      <c r="G112" s="40">
        <v>10.055661000000001</v>
      </c>
      <c r="H112" s="40">
        <v>-4.3688592999999996</v>
      </c>
      <c r="I112" s="40">
        <v>13.996959</v>
      </c>
      <c r="J112" s="40">
        <v>20.967555999999998</v>
      </c>
      <c r="K112" s="40">
        <v>6.2479139999999997</v>
      </c>
      <c r="L112" s="40">
        <v>21.573447999999999</v>
      </c>
      <c r="M112" s="40">
        <v>-0.53771734000000004</v>
      </c>
      <c r="N112" s="40">
        <v>43.660330000000002</v>
      </c>
      <c r="O112" s="40">
        <v>5.1046132999999996</v>
      </c>
      <c r="P112" s="40">
        <v>-7.022214</v>
      </c>
      <c r="Q112" s="40">
        <v>-11.135596</v>
      </c>
      <c r="R112" s="40">
        <v>-16.265673</v>
      </c>
      <c r="S112" s="40">
        <v>8.4609989999999993</v>
      </c>
      <c r="T112" s="40">
        <v>-2.7771651999999998</v>
      </c>
      <c r="U112" s="40">
        <v>8.4343319999999995</v>
      </c>
      <c r="V112" s="155">
        <v>3.7647127999999999</v>
      </c>
      <c r="W112" s="24"/>
    </row>
    <row r="113" spans="1:23" x14ac:dyDescent="0.35">
      <c r="A113" s="2">
        <v>45294</v>
      </c>
      <c r="B113" s="40">
        <v>-15.863955000000001</v>
      </c>
      <c r="C113" s="40">
        <v>9.8625550000000004</v>
      </c>
      <c r="D113" s="40">
        <v>1.2004018000000001</v>
      </c>
      <c r="E113" s="40">
        <v>-0.76655150000000005</v>
      </c>
      <c r="F113" s="40">
        <v>44.616900000000001</v>
      </c>
      <c r="G113" s="40">
        <v>21.494983999999999</v>
      </c>
      <c r="H113" s="40">
        <v>-2.9072225</v>
      </c>
      <c r="I113" s="40">
        <v>23.730637000000002</v>
      </c>
      <c r="J113" s="40">
        <v>33.446765999999997</v>
      </c>
      <c r="K113" s="40">
        <v>17.277705999999998</v>
      </c>
      <c r="L113" s="40">
        <v>41.174520000000001</v>
      </c>
      <c r="M113" s="40">
        <v>-6.3441039999999997</v>
      </c>
      <c r="N113" s="40">
        <v>41.004800000000003</v>
      </c>
      <c r="O113" s="40">
        <v>16.185939999999999</v>
      </c>
      <c r="P113" s="40">
        <v>-15.123582000000001</v>
      </c>
      <c r="Q113" s="40">
        <v>0.57966709999999999</v>
      </c>
      <c r="R113" s="40">
        <v>-14.851368000000001</v>
      </c>
      <c r="S113" s="40">
        <v>-12.273317</v>
      </c>
      <c r="T113" s="40">
        <v>1.542449</v>
      </c>
      <c r="U113" s="40">
        <v>10.065401</v>
      </c>
      <c r="V113" s="155">
        <v>12.154531499999999</v>
      </c>
      <c r="W113" s="24"/>
    </row>
    <row r="114" spans="1:23" x14ac:dyDescent="0.35">
      <c r="A114" s="2">
        <v>45324</v>
      </c>
      <c r="B114" s="40">
        <v>-30.199515999999999</v>
      </c>
      <c r="C114" s="40">
        <v>-12.438136</v>
      </c>
      <c r="D114" s="40">
        <v>-3.5708725000000001</v>
      </c>
      <c r="E114" s="40">
        <v>-7.2964133999999996</v>
      </c>
      <c r="F114" s="40">
        <v>39.234577000000002</v>
      </c>
      <c r="G114" s="40">
        <v>13.423192999999999</v>
      </c>
      <c r="H114" s="40">
        <v>-7.9759064000000004</v>
      </c>
      <c r="I114" s="40">
        <v>9.9503760000000003</v>
      </c>
      <c r="J114" s="40">
        <v>20.63738</v>
      </c>
      <c r="K114" s="40">
        <v>-1.3092458</v>
      </c>
      <c r="L114" s="40">
        <v>17.724741000000002</v>
      </c>
      <c r="M114" s="40">
        <v>-13.697915999999999</v>
      </c>
      <c r="N114" s="40">
        <v>32.647452999999999</v>
      </c>
      <c r="O114" s="40">
        <v>25.579239000000001</v>
      </c>
      <c r="P114" s="40">
        <v>-30.699598000000002</v>
      </c>
      <c r="Q114" s="40">
        <v>-2.8621674000000001</v>
      </c>
      <c r="R114" s="40">
        <v>-17.740614000000001</v>
      </c>
      <c r="S114" s="40">
        <v>16.392910000000001</v>
      </c>
      <c r="T114" s="40">
        <v>3.9573908000000002</v>
      </c>
      <c r="U114" s="40">
        <v>8.8033909999999995</v>
      </c>
      <c r="V114" s="155">
        <v>11.14086</v>
      </c>
      <c r="W114" s="24"/>
    </row>
    <row r="115" spans="1:23" x14ac:dyDescent="0.35">
      <c r="A115" s="2">
        <v>45352</v>
      </c>
      <c r="B115" s="40">
        <v>-18.203133000000001</v>
      </c>
      <c r="C115" s="40">
        <v>-3.9417445999999998</v>
      </c>
      <c r="D115" s="40">
        <v>1.4543533</v>
      </c>
      <c r="E115" s="40">
        <v>5.6312202999999998</v>
      </c>
      <c r="F115" s="40">
        <v>50.949703</v>
      </c>
      <c r="G115" s="40">
        <v>23.686398000000001</v>
      </c>
      <c r="H115" s="40">
        <v>3.0370830999999998</v>
      </c>
      <c r="I115" s="40">
        <v>19.4831</v>
      </c>
      <c r="J115" s="40">
        <v>13.614917</v>
      </c>
      <c r="K115" s="40">
        <v>11.755049</v>
      </c>
      <c r="L115" s="40">
        <v>28.207874</v>
      </c>
      <c r="M115" s="40">
        <v>-7.278448</v>
      </c>
      <c r="N115" s="40">
        <v>26.99747</v>
      </c>
      <c r="O115" s="40">
        <v>32.665680000000002</v>
      </c>
      <c r="P115" s="40">
        <v>-17.480677</v>
      </c>
      <c r="Q115" s="40">
        <v>2.9045223999999998</v>
      </c>
      <c r="R115" s="40">
        <v>-15.590310000000001</v>
      </c>
      <c r="S115" s="40">
        <v>7.1549772999999997</v>
      </c>
      <c r="T115" s="40">
        <v>3.3924221999999999</v>
      </c>
      <c r="U115" s="40">
        <v>23.72607</v>
      </c>
      <c r="V115" s="155">
        <v>24.943494999999999</v>
      </c>
      <c r="W115" s="24"/>
    </row>
    <row r="116" spans="1:23" x14ac:dyDescent="0.35">
      <c r="A116" s="2">
        <v>45385</v>
      </c>
      <c r="B116" s="40">
        <v>-16.663969000000002</v>
      </c>
      <c r="C116" s="40">
        <v>1.1237264</v>
      </c>
      <c r="D116" s="40">
        <v>-5.1167069999999999</v>
      </c>
      <c r="E116" s="40">
        <v>3.2872914999999998</v>
      </c>
      <c r="F116" s="40">
        <v>54.938842999999999</v>
      </c>
      <c r="G116" s="40">
        <v>38.023876000000001</v>
      </c>
      <c r="H116" s="40">
        <v>1.2916327000000001</v>
      </c>
      <c r="I116" s="40">
        <v>21.155906999999999</v>
      </c>
      <c r="J116" s="40">
        <v>19.122623000000001</v>
      </c>
      <c r="K116" s="40">
        <v>12.125254</v>
      </c>
      <c r="L116" s="40">
        <v>24.829578000000001</v>
      </c>
      <c r="M116" s="40">
        <v>-4.4919669999999998</v>
      </c>
      <c r="N116" s="40">
        <v>29.954730999999999</v>
      </c>
      <c r="O116" s="40">
        <v>31.116116000000002</v>
      </c>
      <c r="P116" s="40">
        <v>-16.205555</v>
      </c>
      <c r="Q116" s="40">
        <v>-1.3411759999999999</v>
      </c>
      <c r="R116" s="40">
        <v>-14.039254</v>
      </c>
      <c r="S116" s="40">
        <v>15.484047</v>
      </c>
      <c r="T116" s="40">
        <v>7.6058865000000004</v>
      </c>
      <c r="U116" s="40">
        <v>14.748585</v>
      </c>
      <c r="V116" s="155">
        <v>14.880896</v>
      </c>
      <c r="W116" s="24"/>
    </row>
    <row r="117" spans="1:23" x14ac:dyDescent="0.35">
      <c r="A117" s="2">
        <v>45415</v>
      </c>
      <c r="B117" s="40">
        <v>-10.659636000000001</v>
      </c>
      <c r="C117" s="40">
        <v>2.3869634</v>
      </c>
      <c r="D117" s="40">
        <v>-10.741687000000001</v>
      </c>
      <c r="E117" s="40">
        <v>-1.3384163</v>
      </c>
      <c r="F117" s="40">
        <v>42.009414999999997</v>
      </c>
      <c r="G117" s="40">
        <v>41.079425999999998</v>
      </c>
      <c r="H117" s="40">
        <v>7.86829</v>
      </c>
      <c r="I117" s="40">
        <v>25.782753</v>
      </c>
      <c r="J117" s="40">
        <v>12.463856</v>
      </c>
      <c r="K117" s="40">
        <v>11.326397</v>
      </c>
      <c r="L117" s="40">
        <v>24.318731</v>
      </c>
      <c r="M117" s="40">
        <v>0.96482040000000002</v>
      </c>
      <c r="N117" s="40">
        <v>34.831893999999998</v>
      </c>
      <c r="O117" s="40">
        <v>29.104948</v>
      </c>
      <c r="P117" s="40">
        <v>-0.49241184999999998</v>
      </c>
      <c r="Q117" s="40">
        <v>-5.0627050000000002</v>
      </c>
      <c r="R117" s="40">
        <v>-10.655450999999999</v>
      </c>
      <c r="S117" s="40">
        <v>44.395316999999999</v>
      </c>
      <c r="T117" s="40">
        <v>-0.36607384999999998</v>
      </c>
      <c r="U117" s="40">
        <v>9.6859819999999992</v>
      </c>
      <c r="V117" s="155">
        <v>11.324059999999999</v>
      </c>
      <c r="W117" s="24"/>
    </row>
    <row r="118" spans="1:23" x14ac:dyDescent="0.35">
      <c r="A118" s="2">
        <v>45446</v>
      </c>
      <c r="B118" s="40">
        <v>-8.7037800000000001</v>
      </c>
      <c r="C118" s="40">
        <v>-0.21373033999999999</v>
      </c>
      <c r="D118" s="40">
        <v>-13.241559000000001</v>
      </c>
      <c r="E118" s="40">
        <v>-3.7918447999999998</v>
      </c>
      <c r="F118" s="40">
        <v>41.730297</v>
      </c>
      <c r="G118" s="40">
        <v>48.916519999999998</v>
      </c>
      <c r="H118" s="40">
        <v>14.926600000000001</v>
      </c>
      <c r="I118" s="40">
        <v>21.546327999999999</v>
      </c>
      <c r="J118" s="40">
        <v>-2.3088098000000001</v>
      </c>
      <c r="K118" s="40">
        <v>-0.45523643000000003</v>
      </c>
      <c r="L118" s="40">
        <v>2.6526212999999998</v>
      </c>
      <c r="M118" s="40">
        <v>10.675311000000001</v>
      </c>
      <c r="N118" s="40">
        <v>23.413775999999999</v>
      </c>
      <c r="O118" s="40">
        <v>29.857277</v>
      </c>
      <c r="P118" s="40">
        <v>6.5207479999999998E-3</v>
      </c>
      <c r="Q118" s="40">
        <v>-8.7923229999999997</v>
      </c>
      <c r="R118" s="40">
        <v>-12.251395</v>
      </c>
      <c r="S118" s="40">
        <v>40.973914999999998</v>
      </c>
      <c r="T118" s="40">
        <v>-3.9478241999999999</v>
      </c>
      <c r="U118" s="40">
        <v>4.8661469999999998</v>
      </c>
      <c r="V118" s="155">
        <v>1.8319368</v>
      </c>
      <c r="W118" s="24"/>
    </row>
    <row r="119" spans="1:23" x14ac:dyDescent="0.35">
      <c r="A119" s="2">
        <v>45476</v>
      </c>
      <c r="B119" s="40">
        <v>-9.9775790000000004</v>
      </c>
      <c r="C119" s="40">
        <v>-8.9703669999999995</v>
      </c>
      <c r="D119" s="40">
        <v>-11.354214000000001</v>
      </c>
      <c r="E119" s="40">
        <v>-3.8687705999999999</v>
      </c>
      <c r="F119" s="40">
        <v>34.597610000000003</v>
      </c>
      <c r="G119" s="40">
        <v>41.025722999999999</v>
      </c>
      <c r="H119" s="40">
        <v>17.248619999999999</v>
      </c>
      <c r="I119" s="40">
        <v>30.972767000000001</v>
      </c>
      <c r="J119" s="40">
        <v>-6.2869014999999999</v>
      </c>
      <c r="K119" s="40">
        <v>5.8783529999999997</v>
      </c>
      <c r="L119" s="40">
        <v>-8.5651159999999997</v>
      </c>
      <c r="M119" s="40">
        <v>12.041199000000001</v>
      </c>
      <c r="N119" s="40">
        <v>10.570264</v>
      </c>
      <c r="O119" s="40">
        <v>28.819358999999999</v>
      </c>
      <c r="P119" s="40">
        <v>-1.7740905</v>
      </c>
      <c r="Q119" s="40">
        <v>0.69962740000000001</v>
      </c>
      <c r="R119" s="40">
        <v>-14.078468000000001</v>
      </c>
      <c r="S119" s="40">
        <v>49.606789999999997</v>
      </c>
      <c r="T119" s="40">
        <v>-0.48903823000000002</v>
      </c>
      <c r="U119" s="40">
        <v>-1.1846364</v>
      </c>
      <c r="V119" s="155">
        <v>0.40709972</v>
      </c>
      <c r="W119" s="24"/>
    </row>
    <row r="120" spans="1:23" x14ac:dyDescent="0.35">
      <c r="A120" s="2">
        <v>45506</v>
      </c>
      <c r="B120" s="40">
        <v>-13.153040000000001</v>
      </c>
      <c r="C120" s="40">
        <v>-14.167452000000001</v>
      </c>
      <c r="D120" s="40">
        <v>-7.7769459999999997</v>
      </c>
      <c r="E120" s="40">
        <v>-1.8119276</v>
      </c>
      <c r="F120" s="40">
        <v>20.580947999999999</v>
      </c>
      <c r="G120" s="40">
        <v>24.066198</v>
      </c>
      <c r="H120" s="40">
        <v>16.183508</v>
      </c>
      <c r="I120" s="40">
        <v>22.229374</v>
      </c>
      <c r="J120" s="40">
        <v>-10.808182</v>
      </c>
      <c r="K120" s="40">
        <v>-0.40888190000000002</v>
      </c>
      <c r="L120" s="40">
        <v>-11.777276000000001</v>
      </c>
      <c r="M120" s="40">
        <v>8.7338810000000002</v>
      </c>
      <c r="N120" s="40">
        <v>12.399149</v>
      </c>
      <c r="O120" s="40">
        <v>28.711963999999998</v>
      </c>
      <c r="P120" s="40">
        <v>-11.145042999999999</v>
      </c>
      <c r="Q120" s="40">
        <v>-5.8538794999999997</v>
      </c>
      <c r="R120" s="40">
        <v>-15.300465000000001</v>
      </c>
      <c r="S120" s="40">
        <v>22.797167000000002</v>
      </c>
      <c r="T120" s="40">
        <v>-2.2810519</v>
      </c>
      <c r="U120" s="40">
        <v>-15.114242000000001</v>
      </c>
      <c r="V120" s="155">
        <v>3.5012484000000001</v>
      </c>
      <c r="W120" s="24"/>
    </row>
    <row r="121" spans="1:23" x14ac:dyDescent="0.35">
      <c r="A121" s="2">
        <v>45538</v>
      </c>
      <c r="B121" s="40">
        <v>-11.144024</v>
      </c>
      <c r="C121" s="40">
        <v>-5.7808995000000003</v>
      </c>
      <c r="D121" s="40">
        <v>-2.9724895999999998</v>
      </c>
      <c r="E121" s="40">
        <v>12.787914000000001</v>
      </c>
      <c r="F121" s="40">
        <v>33.422469999999997</v>
      </c>
      <c r="G121" s="40">
        <v>26.902676</v>
      </c>
      <c r="H121" s="40">
        <v>23.901712</v>
      </c>
      <c r="I121" s="40">
        <v>27.284980000000001</v>
      </c>
      <c r="J121" s="40">
        <v>-13.281416999999999</v>
      </c>
      <c r="K121" s="40">
        <v>2.6643872000000002</v>
      </c>
      <c r="L121" s="40">
        <v>4.4107436999999998E-3</v>
      </c>
      <c r="M121" s="40">
        <v>18.733084000000002</v>
      </c>
      <c r="N121" s="40">
        <v>16.189205000000001</v>
      </c>
      <c r="O121" s="40">
        <v>29.475581999999999</v>
      </c>
      <c r="P121" s="40">
        <v>-7.2510479999999999</v>
      </c>
      <c r="Q121" s="40">
        <v>4.4660450000000003</v>
      </c>
      <c r="R121" s="40">
        <v>-12.610232999999999</v>
      </c>
      <c r="S121" s="40">
        <v>1.2643933000000001</v>
      </c>
      <c r="T121" s="40">
        <v>4.4775605000000001</v>
      </c>
      <c r="U121" s="40">
        <v>-13.724512000000001</v>
      </c>
      <c r="V121" s="155">
        <v>5.7589769999999998</v>
      </c>
      <c r="W121" s="24"/>
    </row>
    <row r="122" spans="1:23" x14ac:dyDescent="0.35">
      <c r="A122" s="2">
        <v>45568</v>
      </c>
      <c r="B122">
        <v>24.272573000000001</v>
      </c>
      <c r="C122">
        <v>8.8049409999999995</v>
      </c>
      <c r="D122">
        <v>3.8819789999999998</v>
      </c>
      <c r="E122">
        <v>21.575748000000001</v>
      </c>
      <c r="F122">
        <v>48.094546999999999</v>
      </c>
      <c r="G122">
        <v>54.4497</v>
      </c>
      <c r="H122">
        <v>33.193492999999997</v>
      </c>
      <c r="I122">
        <v>37.044155000000003</v>
      </c>
      <c r="J122">
        <v>-0.92759729999999996</v>
      </c>
      <c r="K122">
        <v>11.199498</v>
      </c>
      <c r="L122">
        <v>7.3101044000000002</v>
      </c>
      <c r="M122">
        <v>41.086303999999998</v>
      </c>
      <c r="N122">
        <v>33.870350000000002</v>
      </c>
      <c r="O122">
        <v>30.443691000000001</v>
      </c>
      <c r="P122">
        <v>34.066867999999999</v>
      </c>
      <c r="Q122">
        <v>8.0459230000000002</v>
      </c>
      <c r="R122">
        <v>-0.31576753000000002</v>
      </c>
      <c r="S122">
        <v>-12.866431</v>
      </c>
      <c r="T122">
        <v>-1.6368151</v>
      </c>
      <c r="U122">
        <v>2.2548317999999998</v>
      </c>
      <c r="V122" s="1">
        <v>10.084152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-31.55622</v>
      </c>
      <c r="C126" s="40" cm="1">
        <f t="array" ref="C126">MIN(_xlfn._xlws.FILTER(C2:C122, ISNUMBER(C2:C122)))</f>
        <v>-48.291077000000001</v>
      </c>
      <c r="D126" s="40" cm="1">
        <f t="array" ref="D126">MIN(_xlfn._xlws.FILTER(D2:D122, ISNUMBER(D2:D122)))</f>
        <v>-45.564906999999998</v>
      </c>
      <c r="E126" s="40" cm="1">
        <f t="array" ref="E126">MIN(_xlfn._xlws.FILTER(E2:E122, ISNUMBER(E2:E122)))</f>
        <v>-34.271464999999999</v>
      </c>
      <c r="F126" s="40" cm="1">
        <f t="array" ref="F126">MIN(_xlfn._xlws.FILTER(F2:F122, ISNUMBER(F2:F122)))</f>
        <v>-49.773555999999999</v>
      </c>
      <c r="G126" s="40" cm="1">
        <f t="array" ref="G126">MIN(_xlfn._xlws.FILTER(G2:G122, ISNUMBER(G2:G122)))</f>
        <v>-43.186073</v>
      </c>
      <c r="H126" s="40" cm="1">
        <f t="array" ref="H126">MIN(_xlfn._xlws.FILTER(H2:H122, ISNUMBER(H2:H122)))</f>
        <v>-35.530067000000003</v>
      </c>
      <c r="I126" s="40" cm="1">
        <f t="array" ref="I126">MIN(_xlfn._xlws.FILTER(I2:I122, ISNUMBER(I2:I122)))</f>
        <v>-32.910145</v>
      </c>
      <c r="J126" s="40" cm="1">
        <f t="array" ref="J126">MIN(_xlfn._xlws.FILTER(J2:J122, ISNUMBER(J2:J122)))</f>
        <v>-40.37997</v>
      </c>
      <c r="K126" s="40" cm="1">
        <f t="array" ref="K126">MIN(_xlfn._xlws.FILTER(K2:K122, ISNUMBER(K2:K122)))</f>
        <v>-38.549422999999997</v>
      </c>
      <c r="L126" s="40" cm="1">
        <f t="array" ref="L126">MIN(_xlfn._xlws.FILTER(L2:L122, ISNUMBER(L2:L122)))</f>
        <v>-53.74248</v>
      </c>
      <c r="M126" s="40" cm="1">
        <f t="array" ref="M126">MIN(_xlfn._xlws.FILTER(M2:M122, ISNUMBER(M2:M122)))</f>
        <v>-45.795760000000001</v>
      </c>
      <c r="N126" s="40" cm="1">
        <f t="array" ref="N126">MIN(_xlfn._xlws.FILTER(N2:N122, ISNUMBER(N2:N122)))</f>
        <v>-55.059936999999998</v>
      </c>
      <c r="O126" s="40" cm="1">
        <f t="array" ref="O126">MIN(_xlfn._xlws.FILTER(O2:O122, ISNUMBER(O2:O122)))</f>
        <v>-38.107289999999999</v>
      </c>
      <c r="P126" s="40" cm="1">
        <f t="array" ref="P126">MIN(_xlfn._xlws.FILTER(P2:P122, ISNUMBER(P2:P122)))</f>
        <v>-44.297061999999997</v>
      </c>
      <c r="Q126" s="40" cm="1">
        <f t="array" ref="Q126">MIN(_xlfn._xlws.FILTER(Q2:Q122, ISNUMBER(Q2:Q122)))</f>
        <v>-22.599298000000001</v>
      </c>
      <c r="R126" s="40" cm="1">
        <f t="array" ref="R126">MIN(_xlfn._xlws.FILTER(R2:R122, ISNUMBER(R2:R122)))</f>
        <v>-30.940055999999998</v>
      </c>
      <c r="S126" s="40" cm="1">
        <f t="array" ref="S126">MIN(_xlfn._xlws.FILTER(S2:S122, ISNUMBER(S2:S122)))</f>
        <v>-54.765459999999997</v>
      </c>
      <c r="T126" s="40" cm="1">
        <f t="array" ref="T126">MIN(_xlfn._xlws.FILTER(T2:T122, ISNUMBER(T2:T122)))</f>
        <v>-35.989983000000002</v>
      </c>
      <c r="U126" s="40" cm="1">
        <f t="array" ref="U126">MIN(_xlfn._xlws.FILTER(U2:U122, ISNUMBER(U2:U122)))</f>
        <v>-43.40314</v>
      </c>
      <c r="V126" s="155" cm="1">
        <f t="array" ref="V126">MIN(_xlfn._xlws.FILTER(V2:V122, ISNUMBER(V2:V122)))</f>
        <v>-27.018208000000001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70.754180000000005</v>
      </c>
      <c r="C127" s="42" cm="1">
        <f t="array" ref="C127">MAX(_xlfn._xlws.FILTER(C1:C122, ISNUMBER(C1:C122)))</f>
        <v>66.908010000000004</v>
      </c>
      <c r="D127" s="42" cm="1">
        <f t="array" ref="D127">MAX(_xlfn._xlws.FILTER(D1:D122, ISNUMBER(D1:D122)))</f>
        <v>63.702454000000003</v>
      </c>
      <c r="E127" s="42" cm="1">
        <f t="array" ref="E127">MAX(_xlfn._xlws.FILTER(E1:E122, ISNUMBER(E1:E122)))</f>
        <v>37.484169999999999</v>
      </c>
      <c r="F127" s="42" cm="1">
        <f t="array" ref="F127">MAX(_xlfn._xlws.FILTER(F1:F122, ISNUMBER(F1:F122)))</f>
        <v>65.665610000000001</v>
      </c>
      <c r="G127" s="42" cm="1">
        <f t="array" ref="G127">MAX(_xlfn._xlws.FILTER(G1:G122, ISNUMBER(G1:G122)))</f>
        <v>82.839380000000006</v>
      </c>
      <c r="H127" s="42" cm="1">
        <f t="array" ref="H127">MAX(_xlfn._xlws.FILTER(H1:H122, ISNUMBER(H1:H122)))</f>
        <v>33.193492999999997</v>
      </c>
      <c r="I127" s="42" cm="1">
        <f t="array" ref="I127">MAX(_xlfn._xlws.FILTER(I1:I122, ISNUMBER(I1:I122)))</f>
        <v>90.910300000000007</v>
      </c>
      <c r="J127" s="42" cm="1">
        <f t="array" ref="J127">MAX(_xlfn._xlws.FILTER(J1:J122, ISNUMBER(J1:J122)))</f>
        <v>69.636830000000003</v>
      </c>
      <c r="K127" s="42" cm="1">
        <f t="array" ref="K127">MAX(_xlfn._xlws.FILTER(K1:K122, ISNUMBER(K1:K122)))</f>
        <v>109.18433</v>
      </c>
      <c r="L127" s="42" cm="1">
        <f t="array" ref="L127">MAX(_xlfn._xlws.FILTER(L1:L122, ISNUMBER(L1:L122)))</f>
        <v>94.517960000000002</v>
      </c>
      <c r="M127" s="42" cm="1">
        <f t="array" ref="M127">MAX(_xlfn._xlws.FILTER(M1:M122, ISNUMBER(M1:M122)))</f>
        <v>95.626490000000004</v>
      </c>
      <c r="N127" s="42" cm="1">
        <f t="array" ref="N127">MAX(_xlfn._xlws.FILTER(N1:N122, ISNUMBER(N1:N122)))</f>
        <v>76.783289999999994</v>
      </c>
      <c r="O127" s="42" cm="1">
        <f t="array" ref="O127">MAX(_xlfn._xlws.FILTER(O1:O122, ISNUMBER(O1:O122)))</f>
        <v>90.458595000000003</v>
      </c>
      <c r="P127" s="42" cm="1">
        <f t="array" ref="P127">MAX(_xlfn._xlws.FILTER(P1:P122, ISNUMBER(P1:P122)))</f>
        <v>60.294820000000001</v>
      </c>
      <c r="Q127" s="42" cm="1">
        <f t="array" ref="Q127">MAX(_xlfn._xlws.FILTER(Q1:Q122, ISNUMBER(Q1:Q122)))</f>
        <v>44.062922999999998</v>
      </c>
      <c r="R127" s="42" cm="1">
        <f t="array" ref="R127">MAX(_xlfn._xlws.FILTER(R1:R122, ISNUMBER(R1:R122)))</f>
        <v>40.236496000000002</v>
      </c>
      <c r="S127" s="42" cm="1">
        <f t="array" ref="S127">MAX(_xlfn._xlws.FILTER(S1:S122, ISNUMBER(S1:S122)))</f>
        <v>95.224360000000004</v>
      </c>
      <c r="T127" s="42" cm="1">
        <f t="array" ref="T127">MAX(_xlfn._xlws.FILTER(T1:T122, ISNUMBER(T1:T122)))</f>
        <v>57.449924000000003</v>
      </c>
      <c r="U127" s="42" cm="1">
        <f t="array" ref="U127">MAX(_xlfn._xlws.FILTER(U1:U122, ISNUMBER(U1:U122)))</f>
        <v>80.320930000000004</v>
      </c>
      <c r="V127" s="156" cm="1">
        <f t="array" ref="V127">MAX(_xlfn._xlws.FILTER(V1:V122, ISNUMBER(V1:V122)))</f>
        <v>54.139539999999997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-1.54551865</v>
      </c>
      <c r="C128" s="40" cm="1">
        <f t="array" ref="C128">MEDIAN(_xlfn._xlws.FILTER(C1:C122, ISNUMBER(C1:C122)))</f>
        <v>-0.84232689999999999</v>
      </c>
      <c r="D128" s="40" cm="1">
        <f t="array" ref="D128">MEDIAN(_xlfn._xlws.FILTER(D1:D122, ISNUMBER(D1:D122)))</f>
        <v>0.68093539999999997</v>
      </c>
      <c r="E128" s="40" cm="1">
        <f t="array" ref="E128">MEDIAN(_xlfn._xlws.FILTER(E1:E122, ISNUMBER(E1:E122)))</f>
        <v>-1.3384163</v>
      </c>
      <c r="F128" s="40" cm="1">
        <f t="array" ref="F128">MEDIAN(_xlfn._xlws.FILTER(F1:F122, ISNUMBER(F1:F122)))</f>
        <v>-7.2242856</v>
      </c>
      <c r="G128" s="40" cm="1">
        <f t="array" ref="G128">MEDIAN(_xlfn._xlws.FILTER(G1:G122, ISNUMBER(G1:G122)))</f>
        <v>1.5353203</v>
      </c>
      <c r="H128" s="40" cm="1">
        <f t="array" ref="H128">MEDIAN(_xlfn._xlws.FILTER(H1:H122, ISNUMBER(H1:H122)))</f>
        <v>-3.8781821999999999</v>
      </c>
      <c r="I128" s="40" cm="1">
        <f t="array" ref="I128">MEDIAN(_xlfn._xlws.FILTER(I1:I122, ISNUMBER(I1:I122)))</f>
        <v>13.996959</v>
      </c>
      <c r="J128" s="40" cm="1">
        <f t="array" ref="J128">MEDIAN(_xlfn._xlws.FILTER(J1:J122, ISNUMBER(J1:J122)))</f>
        <v>-2.2319973000000002</v>
      </c>
      <c r="K128" s="40" cm="1">
        <f t="array" ref="K128">MEDIAN(_xlfn._xlws.FILTER(K1:K122, ISNUMBER(K1:K122)))</f>
        <v>-0.45657157999999998</v>
      </c>
      <c r="L128" s="40" cm="1">
        <f t="array" ref="L128">MEDIAN(_xlfn._xlws.FILTER(L1:L122, ISNUMBER(L1:L122)))</f>
        <v>1.8313645999999999</v>
      </c>
      <c r="M128" s="40" cm="1">
        <f t="array" ref="M128">MEDIAN(_xlfn._xlws.FILTER(M1:M122, ISNUMBER(M1:M122)))</f>
        <v>-0.60598850000000004</v>
      </c>
      <c r="N128" s="40" cm="1">
        <f t="array" ref="N128">MEDIAN(_xlfn._xlws.FILTER(N1:N122, ISNUMBER(N1:N122)))</f>
        <v>2.8680325</v>
      </c>
      <c r="O128" s="40" cm="1">
        <f t="array" ref="O128">MEDIAN(_xlfn._xlws.FILTER(O1:O122, ISNUMBER(O1:O122)))</f>
        <v>5.859375</v>
      </c>
      <c r="P128" s="40" cm="1">
        <f t="array" ref="P128">MEDIAN(_xlfn._xlws.FILTER(P1:P122, ISNUMBER(P1:P122)))</f>
        <v>-0.29889345</v>
      </c>
      <c r="Q128" s="40" cm="1">
        <f t="array" ref="Q128">MEDIAN(_xlfn._xlws.FILTER(Q1:Q122, ISNUMBER(Q1:Q122)))</f>
        <v>-0.46578049500000002</v>
      </c>
      <c r="R128" s="40" cm="1">
        <f t="array" ref="R128">MEDIAN(_xlfn._xlws.FILTER(R1:R122, ISNUMBER(R1:R122)))</f>
        <v>-0.31576753000000002</v>
      </c>
      <c r="S128" s="40" cm="1">
        <f t="array" ref="S128">MEDIAN(_xlfn._xlws.FILTER(S1:S122, ISNUMBER(S1:S122)))</f>
        <v>-3.0224620999999998</v>
      </c>
      <c r="T128" s="40" cm="1">
        <f t="array" ref="T128">MEDIAN(_xlfn._xlws.FILTER(T1:T122, ISNUMBER(T1:T122)))</f>
        <v>-2.5983602000000001</v>
      </c>
      <c r="U128" s="40" cm="1">
        <f t="array" ref="U128">MEDIAN(_xlfn._xlws.FILTER(U1:U122, ISNUMBER(U1:U122)))</f>
        <v>-2.8410077</v>
      </c>
      <c r="V128" s="155" cm="1">
        <f t="array" ref="V128">MEDIAN(_xlfn._xlws.FILTER(V1:V122, ISNUMBER(V1:V122)))</f>
        <v>10.084152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46</v>
      </c>
      <c r="D130">
        <f>COUNTIF(D2:D122, "&lt;"&amp;Assumption!$F$50)</f>
        <v>28</v>
      </c>
      <c r="E130">
        <f>COUNTIF(E2:E122, "&lt;"&amp;Assumption!$F$50)</f>
        <v>29</v>
      </c>
      <c r="F130">
        <f>COUNTIF(F2:F122, "&lt;"&amp;Assumption!$F$50)</f>
        <v>51</v>
      </c>
      <c r="G130">
        <f>COUNTIF(G2:G122, "&lt;"&amp;Assumption!$F$50)</f>
        <v>30</v>
      </c>
      <c r="H130">
        <f>COUNTIF(H2:H122, "&lt;"&amp;Assumption!$F$50)</f>
        <v>31</v>
      </c>
      <c r="I130">
        <f>COUNTIF(I2:I122, "&lt;"&amp;Assumption!$F$50)</f>
        <v>19</v>
      </c>
      <c r="J130">
        <f>COUNTIF(J2:J122, "&lt;"&amp;Assumption!$F$50)</f>
        <v>36</v>
      </c>
      <c r="K130">
        <f>COUNTIF(K2:K122, "&lt;"&amp;Assumption!$F$50)</f>
        <v>39</v>
      </c>
      <c r="L130">
        <f>COUNTIF(L2:L122, "&lt;"&amp;Assumption!$F$50)</f>
        <v>39</v>
      </c>
      <c r="M130">
        <f>COUNTIF(M2:M122, "&lt;"&amp;Assumption!$F$50)</f>
        <v>40</v>
      </c>
      <c r="N130">
        <f>COUNTIF(N2:N122, "&lt;"&amp;Assumption!$F$50)</f>
        <v>51</v>
      </c>
      <c r="O130">
        <f>COUNTIF(O2:O122, "&lt;"&amp;Assumption!$F$50)</f>
        <v>17</v>
      </c>
      <c r="P130">
        <f>COUNTIF(P2:P122, "&lt;"&amp;Assumption!$F$50)</f>
        <v>35</v>
      </c>
      <c r="Q130">
        <f>COUNTIF(Q2:Q122, "&lt;"&amp;Assumption!$F$50)</f>
        <v>33</v>
      </c>
      <c r="R130">
        <f>COUNTIF(R2:R122, "&lt;"&amp;Assumption!$F$50)</f>
        <v>29</v>
      </c>
      <c r="S130">
        <f>COUNTIF(S2:S122, "&lt;"&amp;Assumption!$F$50)</f>
        <v>44</v>
      </c>
      <c r="T130">
        <f>COUNTIF(T2:T122, "&lt;"&amp;Assumption!$F$50)</f>
        <v>29</v>
      </c>
      <c r="U130">
        <f>COUNTIF(U2:U122, "&lt;"&amp;Assumption!$F$50)</f>
        <v>42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88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114</v>
      </c>
      <c r="R131">
        <f t="shared" si="0"/>
        <v>121</v>
      </c>
      <c r="S131">
        <f t="shared" si="0"/>
        <v>121</v>
      </c>
      <c r="T131">
        <f t="shared" si="0"/>
        <v>114</v>
      </c>
      <c r="U131">
        <f t="shared" si="0"/>
        <v>121</v>
      </c>
      <c r="V131" s="1">
        <f t="shared" si="0"/>
        <v>97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0.34090909090909088</v>
      </c>
      <c r="C133" s="9">
        <f t="shared" ref="C133:V133" si="1">C130/C131</f>
        <v>0.38016528925619836</v>
      </c>
      <c r="D133" s="9">
        <f t="shared" si="1"/>
        <v>0.23140495867768596</v>
      </c>
      <c r="E133" s="9">
        <f t="shared" si="1"/>
        <v>0.23966942148760331</v>
      </c>
      <c r="F133" s="9">
        <f t="shared" si="1"/>
        <v>0.42148760330578511</v>
      </c>
      <c r="G133" s="9">
        <f t="shared" si="1"/>
        <v>0.24793388429752067</v>
      </c>
      <c r="H133" s="9">
        <f t="shared" si="1"/>
        <v>0.256198347107438</v>
      </c>
      <c r="I133" s="9">
        <f t="shared" si="1"/>
        <v>0.15702479338842976</v>
      </c>
      <c r="J133" s="9">
        <f t="shared" si="1"/>
        <v>0.2975206611570248</v>
      </c>
      <c r="K133" s="9">
        <f t="shared" si="1"/>
        <v>0.32231404958677684</v>
      </c>
      <c r="L133" s="9">
        <f t="shared" si="1"/>
        <v>0.32231404958677684</v>
      </c>
      <c r="M133" s="9">
        <f t="shared" si="1"/>
        <v>0.33057851239669422</v>
      </c>
      <c r="N133" s="9">
        <f t="shared" si="1"/>
        <v>0.42148760330578511</v>
      </c>
      <c r="O133" s="9">
        <f t="shared" si="1"/>
        <v>0.14049586776859505</v>
      </c>
      <c r="P133" s="9">
        <f t="shared" si="1"/>
        <v>0.28925619834710742</v>
      </c>
      <c r="Q133" s="9">
        <f t="shared" si="1"/>
        <v>0.28947368421052633</v>
      </c>
      <c r="R133" s="9">
        <f t="shared" si="1"/>
        <v>0.23966942148760331</v>
      </c>
      <c r="S133" s="9">
        <f t="shared" si="1"/>
        <v>0.36363636363636365</v>
      </c>
      <c r="T133" s="9">
        <f t="shared" si="1"/>
        <v>0.25438596491228072</v>
      </c>
      <c r="U133" s="9">
        <f t="shared" si="1"/>
        <v>0.34710743801652894</v>
      </c>
      <c r="V133" s="48">
        <f t="shared" si="1"/>
        <v>0.1134020618556701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0.247</v>
      </c>
      <c r="C136" s="40" cm="1">
        <f t="array" ref="C136">_xlfn.PERCENTRANK.EXC(_xlfn._xlws.FILTER(C2:C122, ISNUMBER(C2:C122)),C120)</f>
        <v>0.28599999999999998</v>
      </c>
      <c r="D136" s="40" cm="1">
        <f t="array" ref="D136">_xlfn.PERCENTRANK.EXC(_xlfn._xlws.FILTER(D2:D122, ISNUMBER(D2:D122)),D120)</f>
        <v>0.254</v>
      </c>
      <c r="E136" s="40" cm="1">
        <f t="array" ref="E136">_xlfn.PERCENTRANK.EXC(_xlfn._xlws.FILTER(E2:E122, ISNUMBER(E2:E122)),E120)</f>
        <v>0.49099999999999999</v>
      </c>
      <c r="F136" s="40" cm="1">
        <f t="array" ref="F136">_xlfn.PERCENTRANK.EXC(_xlfn._xlws.FILTER(F2:F122, ISNUMBER(F2:F122)),F120)</f>
        <v>0.69599999999999995</v>
      </c>
      <c r="G136" s="40" cm="1">
        <f t="array" ref="G136">_xlfn.PERCENTRANK.EXC(_xlfn._xlws.FILTER(G2:G122, ISNUMBER(G2:G122)),G120)</f>
        <v>0.77</v>
      </c>
      <c r="H136" s="40" cm="1">
        <f t="array" ref="H136">_xlfn.PERCENTRANK.EXC(_xlfn._xlws.FILTER(H2:H122, ISNUMBER(H2:H122)),H120)</f>
        <v>0.90900000000000003</v>
      </c>
      <c r="I136" s="40" cm="1">
        <f t="array" ref="I136">_xlfn.PERCENTRANK.EXC(_xlfn._xlws.FILTER(I2:I122, ISNUMBER(I2:I122)),I120)</f>
        <v>0.69599999999999995</v>
      </c>
      <c r="J136" s="40" cm="1">
        <f t="array" ref="J136">_xlfn.PERCENTRANK.EXC(_xlfn._xlws.FILTER(J2:J122, ISNUMBER(J2:J122)),J120)</f>
        <v>0.27</v>
      </c>
      <c r="K136" s="40" cm="1">
        <f t="array" ref="K136">_xlfn.PERCENTRANK.EXC(_xlfn._xlws.FILTER(K2:K122, ISNUMBER(K2:K122)),K120)</f>
        <v>0.51600000000000001</v>
      </c>
      <c r="L136" s="40" cm="1">
        <f t="array" ref="L136">_xlfn.PERCENTRANK.EXC(_xlfn._xlws.FILTER(L2:L122, ISNUMBER(L2:L122)),L120)</f>
        <v>0.30299999999999999</v>
      </c>
      <c r="M136" s="40" cm="1">
        <f t="array" ref="M136">_xlfn.PERCENTRANK.EXC(_xlfn._xlws.FILTER(M2:M122, ISNUMBER(M2:M122)),M120)</f>
        <v>0.69599999999999995</v>
      </c>
      <c r="N136" s="40" cm="1">
        <f t="array" ref="N136">_xlfn.PERCENTRANK.EXC(_xlfn._xlws.FILTER(N2:N122, ISNUMBER(N2:N122)),N120)</f>
        <v>0.59799999999999998</v>
      </c>
      <c r="O136" s="40" cm="1">
        <f t="array" ref="O136">_xlfn.PERCENTRANK.EXC(_xlfn._xlws.FILTER(O2:O122, ISNUMBER(O2:O122)),O120)</f>
        <v>0.80300000000000005</v>
      </c>
      <c r="P136" s="40" cm="1">
        <f t="array" ref="P136">_xlfn.PERCENTRANK.EXC(_xlfn._xlws.FILTER(P2:P122, ISNUMBER(P2:P122)),P120)</f>
        <v>0.27</v>
      </c>
      <c r="Q136" s="40" cm="1">
        <f t="array" ref="Q136">_xlfn.PERCENTRANK.EXC(_xlfn._xlws.FILTER(Q2:Q122, ISNUMBER(Q2:Q122)),Q120)</f>
        <v>0.39100000000000001</v>
      </c>
      <c r="R136" s="40" cm="1">
        <f t="array" ref="R136">_xlfn.PERCENTRANK.EXC(_xlfn._xlws.FILTER(R2:R122, ISNUMBER(R2:R122)),R120)</f>
        <v>0.114</v>
      </c>
      <c r="S136" s="40" cm="1">
        <f t="array" ref="S136">_xlfn.PERCENTRANK.EXC(_xlfn._xlws.FILTER(S2:S122, ISNUMBER(S2:S122)),S120)</f>
        <v>0.77</v>
      </c>
      <c r="T136" s="40" cm="1">
        <f t="array" ref="T136">_xlfn.PERCENTRANK.EXC(_xlfn._xlws.FILTER(T2:T122, ISNUMBER(T2:T122)),T120)</f>
        <v>0.52100000000000002</v>
      </c>
      <c r="U136" s="40" cm="1">
        <f t="array" ref="U136">_xlfn.PERCENTRANK.EXC(_xlfn._xlws.FILTER(U2:U122, ISNUMBER(U2:U122)),U120)</f>
        <v>0.26200000000000001</v>
      </c>
      <c r="V136" s="155" cm="1">
        <f t="array" ref="V136">_xlfn.PERCENTRANK.EXC(_xlfn._xlws.FILTER(V2:V122, ISNUMBER(V2:V122)),V120)</f>
        <v>0.35699999999999998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0.314</v>
      </c>
      <c r="C137" s="40" cm="1">
        <f t="array" ref="C137">_xlfn.PERCENTRANK.EXC(_xlfn._xlws.FILTER(C2:C122, ISNUMBER(C2:C122)),C121)</f>
        <v>0.46700000000000003</v>
      </c>
      <c r="D137" s="40" cm="1">
        <f t="array" ref="D137">_xlfn.PERCENTRANK.EXC(_xlfn._xlws.FILTER(D2:D122, ISNUMBER(D2:D122)),D121)</f>
        <v>0.39300000000000002</v>
      </c>
      <c r="E137" s="40" cm="1">
        <f t="array" ref="E137">_xlfn.PERCENTRANK.EXC(_xlfn._xlws.FILTER(E2:E122, ISNUMBER(E2:E122)),E121)</f>
        <v>0.84399999999999997</v>
      </c>
      <c r="F137" s="40" cm="1">
        <f t="array" ref="F137">_xlfn.PERCENTRANK.EXC(_xlfn._xlws.FILTER(F2:F122, ISNUMBER(F2:F122)),F121)</f>
        <v>0.76200000000000001</v>
      </c>
      <c r="G137" s="40" cm="1">
        <f t="array" ref="G137">_xlfn.PERCENTRANK.EXC(_xlfn._xlws.FILTER(G2:G122, ISNUMBER(G2:G122)),G121)</f>
        <v>0.78600000000000003</v>
      </c>
      <c r="H137" s="40" cm="1">
        <f t="array" ref="H137">_xlfn.PERCENTRANK.EXC(_xlfn._xlws.FILTER(H2:H122, ISNUMBER(H2:H122)),H121)</f>
        <v>0.94199999999999995</v>
      </c>
      <c r="I137" s="40" cm="1">
        <f t="array" ref="I137">_xlfn.PERCENTRANK.EXC(_xlfn._xlws.FILTER(I2:I122, ISNUMBER(I2:I122)),I121)</f>
        <v>0.77</v>
      </c>
      <c r="J137" s="40" cm="1">
        <f t="array" ref="J137">_xlfn.PERCENTRANK.EXC(_xlfn._xlws.FILTER(J2:J122, ISNUMBER(J2:J122)),J121)</f>
        <v>0.188</v>
      </c>
      <c r="K137" s="40" cm="1">
        <f t="array" ref="K137">_xlfn.PERCENTRANK.EXC(_xlfn._xlws.FILTER(K2:K122, ISNUMBER(K2:K122)),K121)</f>
        <v>0.56499999999999995</v>
      </c>
      <c r="L137" s="40" cm="1">
        <f t="array" ref="L137">_xlfn.PERCENTRANK.EXC(_xlfn._xlws.FILTER(L2:L122, ISNUMBER(L2:L122)),L121)</f>
        <v>0.45900000000000002</v>
      </c>
      <c r="M137" s="40" cm="1">
        <f t="array" ref="M137">_xlfn.PERCENTRANK.EXC(_xlfn._xlws.FILTER(M2:M122, ISNUMBER(M2:M122)),M121)</f>
        <v>0.82699999999999996</v>
      </c>
      <c r="N137" s="40" cm="1">
        <f t="array" ref="N137">_xlfn.PERCENTRANK.EXC(_xlfn._xlws.FILTER(N2:N122, ISNUMBER(N2:N122)),N121)</f>
        <v>0.64700000000000002</v>
      </c>
      <c r="O137" s="40" cm="1">
        <f t="array" ref="O137">_xlfn.PERCENTRANK.EXC(_xlfn._xlws.FILTER(O2:O122, ISNUMBER(O2:O122)),O121)</f>
        <v>0.82699999999999996</v>
      </c>
      <c r="P137" s="40" cm="1">
        <f t="array" ref="P137">_xlfn.PERCENTRANK.EXC(_xlfn._xlws.FILTER(P2:P122, ISNUMBER(P2:P122)),P121)</f>
        <v>0.377</v>
      </c>
      <c r="Q137" s="40" cm="1">
        <f t="array" ref="Q137">_xlfn.PERCENTRANK.EXC(_xlfn._xlws.FILTER(Q2:Q122, ISNUMBER(Q2:Q122)),Q121)</f>
        <v>0.626</v>
      </c>
      <c r="R137" s="40" cm="1">
        <f t="array" ref="R137">_xlfn.PERCENTRANK.EXC(_xlfn._xlws.FILTER(R2:R122, ISNUMBER(R2:R122)),R121)</f>
        <v>0.188</v>
      </c>
      <c r="S137" s="40" cm="1">
        <f t="array" ref="S137">_xlfn.PERCENTRANK.EXC(_xlfn._xlws.FILTER(S2:S122, ISNUMBER(S2:S122)),S121)</f>
        <v>0.55700000000000005</v>
      </c>
      <c r="T137" s="40" cm="1">
        <f t="array" ref="T137">_xlfn.PERCENTRANK.EXC(_xlfn._xlws.FILTER(T2:T122, ISNUMBER(T2:T122)),T121)</f>
        <v>0.66900000000000004</v>
      </c>
      <c r="U137" s="40" cm="1">
        <f t="array" ref="U137">_xlfn.PERCENTRANK.EXC(_xlfn._xlws.FILTER(U2:U122, ISNUMBER(U2:U122)),U121)</f>
        <v>0.28599999999999998</v>
      </c>
      <c r="V137" s="155" cm="1">
        <f t="array" ref="V137">_xlfn.PERCENTRANK.EXC(_xlfn._xlws.FILTER(V2:V122, ISNUMBER(V2:V122)),V121)</f>
        <v>0.40799999999999997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0.80800000000000005</v>
      </c>
      <c r="C138" s="40" cm="1">
        <f t="array" ref="C138">_xlfn.PERCENTRANK.EXC(_xlfn._xlws.FILTER(C2:C122, ISNUMBER(C2:C122)),C122)</f>
        <v>0.63100000000000001</v>
      </c>
      <c r="D138" s="40" cm="1">
        <f t="array" ref="D138">_xlfn.PERCENTRANK.EXC(_xlfn._xlws.FILTER(D2:D122, ISNUMBER(D2:D122)),D122)</f>
        <v>0.57299999999999995</v>
      </c>
      <c r="E138" s="40" cm="1">
        <f t="array" ref="E138">_xlfn.PERCENTRANK.EXC(_xlfn._xlws.FILTER(E2:E122, ISNUMBER(E2:E122)),E122)</f>
        <v>0.92600000000000005</v>
      </c>
      <c r="F138" s="40" cm="1">
        <f t="array" ref="F138">_xlfn.PERCENTRANK.EXC(_xlfn._xlws.FILTER(F2:F122, ISNUMBER(F2:F122)),F122)</f>
        <v>0.89300000000000002</v>
      </c>
      <c r="G138" s="40" cm="1">
        <f t="array" ref="G138">_xlfn.PERCENTRANK.EXC(_xlfn._xlws.FILTER(G2:G122, ISNUMBER(G2:G122)),G122)</f>
        <v>0.95899999999999996</v>
      </c>
      <c r="H138" s="40" cm="1">
        <f t="array" ref="H138">_xlfn.PERCENTRANK.EXC(_xlfn._xlws.FILTER(H2:H122, ISNUMBER(H2:H122)),H122)</f>
        <v>0.99099999999999999</v>
      </c>
      <c r="I138" s="40" cm="1">
        <f t="array" ref="I138">_xlfn.PERCENTRANK.EXC(_xlfn._xlws.FILTER(I2:I122, ISNUMBER(I2:I122)),I122)</f>
        <v>0.90100000000000002</v>
      </c>
      <c r="J138" s="40" cm="1">
        <f t="array" ref="J138">_xlfn.PERCENTRANK.EXC(_xlfn._xlws.FILTER(J2:J122, ISNUMBER(J2:J122)),J122)</f>
        <v>0.51600000000000001</v>
      </c>
      <c r="K138" s="40" cm="1">
        <f t="array" ref="K138">_xlfn.PERCENTRANK.EXC(_xlfn._xlws.FILTER(K2:K122, ISNUMBER(K2:K122)),K122)</f>
        <v>0.63100000000000001</v>
      </c>
      <c r="L138" s="40" cm="1">
        <f t="array" ref="L138">_xlfn.PERCENTRANK.EXC(_xlfn._xlws.FILTER(L2:L122, ISNUMBER(L2:L122)),L122)</f>
        <v>0.56499999999999995</v>
      </c>
      <c r="M138" s="40" cm="1">
        <f t="array" ref="M138">_xlfn.PERCENTRANK.EXC(_xlfn._xlws.FILTER(M2:M122, ISNUMBER(M2:M122)),M122)</f>
        <v>0.95899999999999996</v>
      </c>
      <c r="N138" s="40" cm="1">
        <f t="array" ref="N138">_xlfn.PERCENTRANK.EXC(_xlfn._xlws.FILTER(N2:N122, ISNUMBER(N2:N122)),N122)</f>
        <v>0.80300000000000005</v>
      </c>
      <c r="O138" s="40" cm="1">
        <f t="array" ref="O138">_xlfn.PERCENTRANK.EXC(_xlfn._xlws.FILTER(O2:O122, ISNUMBER(O2:O122)),O122)</f>
        <v>0.86</v>
      </c>
      <c r="P138" s="40" cm="1">
        <f t="array" ref="P138">_xlfn.PERCENTRANK.EXC(_xlfn._xlws.FILTER(P2:P122, ISNUMBER(P2:P122)),P122)</f>
        <v>0.86</v>
      </c>
      <c r="Q138" s="40" cm="1">
        <f t="array" ref="Q138">_xlfn.PERCENTRANK.EXC(_xlfn._xlws.FILTER(Q2:Q122, ISNUMBER(Q2:Q122)),Q122)</f>
        <v>0.68600000000000005</v>
      </c>
      <c r="R138" s="40" cm="1">
        <f t="array" ref="R138">_xlfn.PERCENTRANK.EXC(_xlfn._xlws.FILTER(R2:R122, ISNUMBER(R2:R122)),R122)</f>
        <v>0.5</v>
      </c>
      <c r="S138" s="40" cm="1">
        <f t="array" ref="S138">_xlfn.PERCENTRANK.EXC(_xlfn._xlws.FILTER(S2:S122, ISNUMBER(S2:S122)),S122)</f>
        <v>0.311</v>
      </c>
      <c r="T138" s="40" cm="1">
        <f t="array" ref="T138">_xlfn.PERCENTRANK.EXC(_xlfn._xlws.FILTER(T2:T122, ISNUMBER(T2:T122)),T122)</f>
        <v>0.54700000000000004</v>
      </c>
      <c r="U138" s="40" cm="1">
        <f t="array" ref="U138">_xlfn.PERCENTRANK.EXC(_xlfn._xlws.FILTER(U2:U122, ISNUMBER(U2:U122)),U122)</f>
        <v>0.59</v>
      </c>
      <c r="V138" s="155" cm="1">
        <f t="array" ref="V138">_xlfn.PERCENTRANK.EXC(_xlfn._xlws.FILTER(V2:V122, ISNUMBER(V2:V122)),V122)</f>
        <v>0.5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0.45633333333333331</v>
      </c>
      <c r="C140" s="40">
        <f t="shared" si="2"/>
        <v>0.46133333333333332</v>
      </c>
      <c r="D140" s="40">
        <f t="shared" si="2"/>
        <v>0.40666666666666668</v>
      </c>
      <c r="E140" s="40">
        <f t="shared" si="2"/>
        <v>0.75366666666666671</v>
      </c>
      <c r="F140" s="40">
        <f t="shared" si="2"/>
        <v>0.78366666666666662</v>
      </c>
      <c r="G140" s="40">
        <f t="shared" si="2"/>
        <v>0.83833333333333337</v>
      </c>
      <c r="H140" s="40">
        <f t="shared" si="2"/>
        <v>0.94733333333333336</v>
      </c>
      <c r="I140" s="40">
        <f t="shared" si="2"/>
        <v>0.78900000000000003</v>
      </c>
      <c r="J140" s="40">
        <f t="shared" si="2"/>
        <v>0.32466666666666666</v>
      </c>
      <c r="K140" s="40">
        <f t="shared" si="2"/>
        <v>0.57066666666666666</v>
      </c>
      <c r="L140" s="40">
        <f t="shared" si="2"/>
        <v>0.4423333333333333</v>
      </c>
      <c r="M140" s="40">
        <f t="shared" si="2"/>
        <v>0.82733333333333325</v>
      </c>
      <c r="N140" s="40">
        <f t="shared" si="2"/>
        <v>0.68266666666666664</v>
      </c>
      <c r="O140" s="40">
        <f t="shared" si="2"/>
        <v>0.83</v>
      </c>
      <c r="P140" s="40">
        <f t="shared" si="2"/>
        <v>0.50233333333333341</v>
      </c>
      <c r="Q140" s="40">
        <f t="shared" si="2"/>
        <v>0.56766666666666665</v>
      </c>
      <c r="R140" s="40">
        <f t="shared" si="2"/>
        <v>0.26733333333333337</v>
      </c>
      <c r="S140" s="40">
        <f t="shared" si="2"/>
        <v>0.54599999999999993</v>
      </c>
      <c r="T140" s="40">
        <f t="shared" si="2"/>
        <v>0.57900000000000007</v>
      </c>
      <c r="U140" s="40">
        <f t="shared" si="2"/>
        <v>0.3793333333333333</v>
      </c>
      <c r="V140" s="155">
        <f t="shared" si="2"/>
        <v>0.42166666666666663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2.4380741293947201</v>
      </c>
      <c r="H18">
        <v>15.6987955176462</v>
      </c>
      <c r="I18">
        <v>12.971921400822399</v>
      </c>
      <c r="J18">
        <v>25.549637614778302</v>
      </c>
      <c r="K18">
        <v>35.9089311675123</v>
      </c>
      <c r="L18">
        <v>20.121177729999399</v>
      </c>
      <c r="M18">
        <v>31.878251402102201</v>
      </c>
      <c r="N18">
        <v>0.58009613271990101</v>
      </c>
      <c r="O18">
        <v>36.288262719203097</v>
      </c>
      <c r="P18">
        <v>17.637359747727199</v>
      </c>
      <c r="Q18">
        <v>7.7374565221448997</v>
      </c>
      <c r="R18">
        <v>48.124032373832399</v>
      </c>
      <c r="S18">
        <v>22.565966124749401</v>
      </c>
      <c r="T18">
        <v>7.0206292736380398</v>
      </c>
      <c r="U18">
        <v>1.1160182198058499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1.4578222001172401</v>
      </c>
      <c r="D19">
        <v>51.526922636626097</v>
      </c>
      <c r="E19">
        <v>25.625710924974001</v>
      </c>
      <c r="F19">
        <v>12.725119300051601</v>
      </c>
      <c r="G19">
        <v>2.4114100978158102</v>
      </c>
      <c r="H19">
        <v>16.388226203584999</v>
      </c>
      <c r="I19">
        <v>15.930993542361101</v>
      </c>
      <c r="J19">
        <v>22.575311410807998</v>
      </c>
      <c r="K19">
        <v>42.808723562906003</v>
      </c>
      <c r="L19">
        <v>14.9233562370336</v>
      </c>
      <c r="M19">
        <v>34.371316180360097</v>
      </c>
      <c r="N19">
        <v>0.55741767368310902</v>
      </c>
      <c r="O19">
        <v>33.690176115524899</v>
      </c>
      <c r="P19">
        <v>17.494770758291999</v>
      </c>
      <c r="Q19">
        <v>7.7846531590948196</v>
      </c>
      <c r="R19">
        <v>34.710223804756303</v>
      </c>
      <c r="S19">
        <v>23.281428346518499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21.2753163279978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2.9485500073566602</v>
      </c>
      <c r="H20">
        <v>16.0082662014755</v>
      </c>
      <c r="I20">
        <v>24.300074123959401</v>
      </c>
      <c r="J20">
        <v>28.403052286901701</v>
      </c>
      <c r="K20">
        <v>51.310385721849599</v>
      </c>
      <c r="L20">
        <v>18.556868871994901</v>
      </c>
      <c r="M20">
        <v>36.8460143343029</v>
      </c>
      <c r="N20">
        <v>0.62188546902171704</v>
      </c>
      <c r="O20">
        <v>46.988663655918998</v>
      </c>
      <c r="P20">
        <v>21.2753163279978</v>
      </c>
      <c r="Q20">
        <v>9.3577310145755703</v>
      </c>
      <c r="R20">
        <v>40.272341500770501</v>
      </c>
      <c r="S20">
        <v>19.758357121676902</v>
      </c>
      <c r="T20">
        <v>7.5479683625438199</v>
      </c>
      <c r="U20">
        <v>1.2888433362276701</v>
      </c>
      <c r="V20">
        <v>3.0736788284368299</v>
      </c>
    </row>
    <row r="21" spans="1:22" x14ac:dyDescent="0.35">
      <c r="A21" s="2">
        <v>44925</v>
      </c>
      <c r="B21">
        <v>20.370848408864902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3.1160968304958199</v>
      </c>
      <c r="H21">
        <v>16.703810759888899</v>
      </c>
      <c r="I21">
        <v>19.734793903542499</v>
      </c>
      <c r="J21">
        <v>32.531987150168902</v>
      </c>
      <c r="K21">
        <v>35.404315957705201</v>
      </c>
      <c r="L21">
        <v>21.055264215806002</v>
      </c>
      <c r="M21">
        <v>38.605788987495202</v>
      </c>
      <c r="N21">
        <v>0.86953187662514597</v>
      </c>
      <c r="O21">
        <v>46.012265982279899</v>
      </c>
      <c r="P21">
        <v>20.370848408864902</v>
      </c>
      <c r="Q21">
        <v>9.9739874595000497</v>
      </c>
      <c r="R21">
        <v>42.481578636413097</v>
      </c>
      <c r="S21">
        <v>36.400828896181601</v>
      </c>
      <c r="T21">
        <v>11.391861362325301</v>
      </c>
      <c r="U21">
        <v>1.1112749342120101</v>
      </c>
      <c r="V21">
        <v>3.6292260169251702</v>
      </c>
    </row>
    <row r="22" spans="1:22" x14ac:dyDescent="0.35">
      <c r="A22" s="2">
        <v>45289</v>
      </c>
      <c r="B22">
        <v>19.111296642109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2.9600671285773599</v>
      </c>
      <c r="H22">
        <v>16.249616110621002</v>
      </c>
      <c r="I22">
        <v>19.097462186842201</v>
      </c>
      <c r="J22">
        <v>39.442384325893897</v>
      </c>
      <c r="K22">
        <v>41.700944422485698</v>
      </c>
      <c r="L22">
        <v>24.0427741588571</v>
      </c>
      <c r="M22">
        <v>33.917106378203599</v>
      </c>
      <c r="N22">
        <v>1.21959709581891</v>
      </c>
      <c r="O22">
        <v>54.670219434540797</v>
      </c>
      <c r="P22">
        <v>19.111296642109</v>
      </c>
      <c r="Q22">
        <v>9.6132080179228101</v>
      </c>
      <c r="R22">
        <v>40.181607467413002</v>
      </c>
      <c r="S22">
        <v>47.716878960200098</v>
      </c>
      <c r="T22">
        <v>11.0560462161177</v>
      </c>
      <c r="U22">
        <v>0.88605728697089203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7.2169155222421066E-2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1.6222355599437854E-2</v>
      </c>
      <c r="H26" s="50" cm="1">
        <f t="array" ref="H26">(H22/INDEX(H3:H22,MATCH(TRUE,INDEX(ISNUMBER(H3:H22),0),0)))^(1/H24)-1</f>
        <v>2.3807424866461258E-2</v>
      </c>
      <c r="I26" s="50" cm="1">
        <f t="array" ref="I26">(I22/INDEX(I3:I22,MATCH(TRUE,INDEX(ISNUMBER(I3:I22),0),0)))^(1/I24)-1</f>
        <v>3.7643793547158966E-2</v>
      </c>
      <c r="J26" s="50" cm="1">
        <f t="array" ref="J26">(J22/INDEX(J3:J22,MATCH(TRUE,INDEX(ISNUMBER(J3:J22),0),0)))^(1/J24)-1</f>
        <v>5.803877206746777E-2</v>
      </c>
      <c r="K26" s="50" cm="1">
        <f t="array" ref="K26">(K22/INDEX(K3:K22,MATCH(TRUE,INDEX(ISNUMBER(K3:K22),0),0)))^(1/K24)-1</f>
        <v>2.4571982601785614E-2</v>
      </c>
      <c r="L26" s="50" cm="1">
        <f t="array" ref="L26">(L22/INDEX(L3:L22,MATCH(TRUE,INDEX(ISNUMBER(L3:L22),0),0)))^(1/L24)-1</f>
        <v>2.0687579449468974E-2</v>
      </c>
      <c r="M26" s="50" cm="1">
        <f t="array" ref="M26">(M22/INDEX(M3:M22,MATCH(TRUE,INDEX(ISNUMBER(M3:M22),0),0)))^(1/M24)-1</f>
        <v>2.3837280513335557E-2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6.0135960204290573E-2</v>
      </c>
      <c r="P26" s="50" cm="1">
        <f t="array" ref="P26">(P22/INDEX(P3:P22,MATCH(TRUE,INDEX(ISNUMBER(P3:P22),0),0)))^(1/P24)-1</f>
        <v>7.2169155222421066E-2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8.200571631078879E-2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-4.4922818987835234E-2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7.0516500000000004</v>
      </c>
      <c r="E3" cm="1">
        <f t="array" ref="E3">_xll.FDSB(B3,"FG_PRICE_CHANGE(0,-1AY)")</f>
        <v>-3.6403120000000002</v>
      </c>
      <c r="F3" cm="1">
        <f t="array" ref="F3">_xll.FDSB(B3,"FG_PRICE_CHANGE(0,-1AM)")</f>
        <v>-0.98986626</v>
      </c>
      <c r="G3" cm="1">
        <f t="array" ref="G3">_xll.FDSB(B3,"FG_PRICE_CHANGE(0,-3AM)")</f>
        <v>-3.3623397000000002</v>
      </c>
      <c r="H3" cm="1">
        <f t="array" ref="H3">_xll.FDSB(B3,"FG_PRICE_CHANGE(0,-6AM)")</f>
        <v>-2.7935146999999998</v>
      </c>
      <c r="I3" cm="1">
        <f t="array" ref="I3">_xll.FDS(B3,"STD(FG_PRICE_CHANGE(0,-1AY,AM))")</f>
        <v>1.0075417532905999</v>
      </c>
      <c r="J3" cm="1">
        <f t="array" ref="J3">_xll.FDS(B3,"STD(FG_PRICE_CHANGE(0,-3AY,M))")*SQRT(12)</f>
        <v>6.2871495692094577</v>
      </c>
      <c r="L3">
        <f t="shared" ref="L3:L23" si="0">(1-(_xlfn.PERCENTRANK.EXC($F$3:$F$23,F3)))*100</f>
        <v>63.7</v>
      </c>
      <c r="M3">
        <f t="shared" ref="M3:M23" si="1">(1-(_xlfn.PERCENTRANK.EXC($G$3:$G$23,G3)))*100</f>
        <v>68.199999999999989</v>
      </c>
      <c r="N3">
        <f t="shared" ref="N3:N23" si="2">(1-(_xlfn.PERCENTRANK.EXC($H$3:$H$23,H3)))*100</f>
        <v>72.8</v>
      </c>
      <c r="O3">
        <f>SUMPRODUCT($L$1:$N$1,L3:N3)</f>
        <v>69.14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65.48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919.68499999999995</v>
      </c>
      <c r="E4" cm="1">
        <f t="array" ref="E4">_xll.FDSB(B4,"FG_PRICE_CHANGE(0,-1AY)")</f>
        <v>0.59612989999999999</v>
      </c>
      <c r="F4" cm="1">
        <f t="array" ref="F4">_xll.FDSB(B4,"FG_PRICE_CHANGE(0,-1AM)")</f>
        <v>-0.53534510000000002</v>
      </c>
      <c r="G4" cm="1">
        <f t="array" ref="G4">_xll.FDSB(B4,"FG_PRICE_CHANGE(0,-3AM)")</f>
        <v>-1.7588018999999999</v>
      </c>
      <c r="H4" cm="1">
        <f t="array" ref="H4">_xll.FDSB(B4,"FG_PRICE_CHANGE(0,-6AM)")</f>
        <v>-4.3678340000000002</v>
      </c>
      <c r="I4" cm="1">
        <f t="array" ref="I4">_xll.FDS(B4,"STD(FG_PRICE_CHANGE(0,-1AY,AM))")</f>
        <v>3.7842311999899398</v>
      </c>
      <c r="J4" cm="1">
        <f t="array" ref="J4">_xll.FDS(B4,"STD(FG_PRICE_CHANGE(0,-3AY,M))")*SQRT(12)</f>
        <v>15.381318578964523</v>
      </c>
      <c r="L4">
        <f t="shared" si="0"/>
        <v>45.499999999999993</v>
      </c>
      <c r="M4">
        <f t="shared" si="1"/>
        <v>45.499999999999993</v>
      </c>
      <c r="N4">
        <f t="shared" si="2"/>
        <v>81.899999999999991</v>
      </c>
      <c r="O4">
        <f t="shared" ref="O4:O23" si="4">SUMPRODUCT($L$1:$N$1,L4:N4)</f>
        <v>60.059999999999995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34.559999999999995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15420</v>
      </c>
      <c r="E5" cm="1">
        <f t="array" ref="E5">_xll.FDSB(B5,"FG_PRICE_CHANGE(0,-1AY)")</f>
        <v>-1.0269581999999999</v>
      </c>
      <c r="F5" cm="1">
        <f t="array" ref="F5">_xll.FDSB(B5,"FG_PRICE_CHANGE(0,-1AM)")</f>
        <v>-0.67632793999999996</v>
      </c>
      <c r="G5" cm="1">
        <f t="array" ref="G5">_xll.FDSB(B5,"FG_PRICE_CHANGE(0,-3AM)")</f>
        <v>-5.803299</v>
      </c>
      <c r="H5" cm="1">
        <f t="array" ref="H5">_xll.FDSB(B5,"FG_PRICE_CHANGE(0,-6AM)")</f>
        <v>-3.1407058000000001</v>
      </c>
      <c r="I5" cm="1">
        <f t="array" ref="I5">_xll.FDS(B5,"STD(FG_PRICE_CHANGE(0,-1AY,AM))")</f>
        <v>1.6600897844051801</v>
      </c>
      <c r="J5" cm="1">
        <f t="array" ref="J5">_xll.FDS(B5,"STD(FG_PRICE_CHANGE(0,-3AY,M))")*SQRT(12)</f>
        <v>6.2138020811265315</v>
      </c>
      <c r="L5">
        <f t="shared" si="0"/>
        <v>50</v>
      </c>
      <c r="M5">
        <f t="shared" si="1"/>
        <v>86.4</v>
      </c>
      <c r="N5">
        <f t="shared" si="2"/>
        <v>77.3</v>
      </c>
      <c r="O5">
        <f t="shared" si="4"/>
        <v>75.48</v>
      </c>
      <c r="P5">
        <f t="shared" si="3"/>
        <v>68.2</v>
      </c>
      <c r="Q5">
        <f>VLOOKUP(A5,CAD!$A$3:$J$23, 10, FALSE)</f>
        <v>36.299999999999997</v>
      </c>
      <c r="S5">
        <f t="shared" si="5"/>
        <v>65.460000000000008</v>
      </c>
      <c r="U5" cm="1">
        <f t="array" ref="U5">_xlfn.PERCENTRANK.EXC(_xlfn._xlws.FILTER(S$3:S$23, ISNUMBER(S$3:S$23)),S5)*100</f>
        <v>72.7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56.39</v>
      </c>
      <c r="E6" cm="1">
        <f t="array" ref="E6">_xll.FDSB(B6,"FG_PRICE_CHANGE(0,-1AY)")</f>
        <v>-0.71308609999999994</v>
      </c>
      <c r="F6" cm="1">
        <f t="array" ref="F6">_xll.FDSB(B6,"FG_PRICE_CHANGE(0,-1AM)")</f>
        <v>-0.3974259</v>
      </c>
      <c r="G6" cm="1">
        <f t="array" ref="G6">_xll.FDSB(B6,"FG_PRICE_CHANGE(0,-3AM)")</f>
        <v>-3.9761603000000001</v>
      </c>
      <c r="H6" cm="1">
        <f t="array" ref="H6">_xll.FDSB(B6,"FG_PRICE_CHANGE(0,-6AM)")</f>
        <v>-0.12221335999999999</v>
      </c>
      <c r="I6" cm="1">
        <f t="array" ref="I6">_xll.FDS(B6,"STD(FG_PRICE_CHANGE(0,-1AY,AM))")</f>
        <v>1.2907616231958901</v>
      </c>
      <c r="J6" cm="1">
        <f t="array" ref="J6">_xll.FDS(B6,"STD(FG_PRICE_CHANGE(0,-3AY,M))")*SQRT(12)</f>
        <v>6.3528447575154363</v>
      </c>
      <c r="L6">
        <f t="shared" si="0"/>
        <v>36.4</v>
      </c>
      <c r="M6">
        <f t="shared" si="1"/>
        <v>72.8</v>
      </c>
      <c r="N6">
        <f t="shared" si="2"/>
        <v>41</v>
      </c>
      <c r="O6">
        <f t="shared" si="4"/>
        <v>52.8</v>
      </c>
      <c r="P6">
        <f t="shared" si="3"/>
        <v>54.6</v>
      </c>
      <c r="Q6">
        <f>VLOOKUP(A6,CAD!$A$3:$J$23, 10, FALSE)</f>
        <v>13.600000000000001</v>
      </c>
      <c r="S6">
        <f t="shared" si="5"/>
        <v>45.5</v>
      </c>
      <c r="U6" cm="1">
        <f t="array" ref="U6">_xlfn.PERCENTRANK.EXC(_xlfn._xlws.FILTER(S$3:S$23, ISNUMBER(S$3:S$23)),S6)*100</f>
        <v>40.9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3.9092500000000001</v>
      </c>
      <c r="E7" cm="1">
        <f t="array" ref="E7">_xll.FDSB(B7,"FG_PRICE_CHANGE(0,-1AY)")</f>
        <v>-11.56143</v>
      </c>
      <c r="F7" cm="1">
        <f t="array" ref="F7">_xll.FDSB(B7,"FG_PRICE_CHANGE(0,-1AM)")</f>
        <v>0.80063342999999998</v>
      </c>
      <c r="G7" cm="1">
        <f t="array" ref="G7">_xll.FDSB(B7,"FG_PRICE_CHANGE(0,-3AM)")</f>
        <v>-1.7393708000000001</v>
      </c>
      <c r="H7" cm="1">
        <f t="array" ref="H7">_xll.FDSB(B7,"FG_PRICE_CHANGE(0,-6AM)")</f>
        <v>-1.4954924999999999</v>
      </c>
      <c r="I7" cm="1">
        <f t="array" ref="I7">_xll.FDS(B7,"STD(FG_PRICE_CHANGE(0,-1AY,AM))")</f>
        <v>2.98953262543513</v>
      </c>
      <c r="J7" cm="1">
        <f t="array" ref="J7">_xll.FDS(B7,"STD(FG_PRICE_CHANGE(0,-3AY,M))")*SQRT(12)</f>
        <v>11.179563181106452</v>
      </c>
      <c r="L7">
        <f t="shared" si="0"/>
        <v>4.6000000000000041</v>
      </c>
      <c r="M7">
        <f t="shared" si="1"/>
        <v>41</v>
      </c>
      <c r="N7">
        <f t="shared" si="2"/>
        <v>54.6</v>
      </c>
      <c r="O7">
        <f t="shared" si="4"/>
        <v>39.160000000000011</v>
      </c>
      <c r="P7">
        <f t="shared" si="3"/>
        <v>22.799999999999997</v>
      </c>
      <c r="Q7">
        <f>VLOOKUP(A7,CAD!$A$3:$J$23, 10, FALSE)</f>
        <v>50</v>
      </c>
      <c r="S7">
        <f t="shared" si="5"/>
        <v>36.42</v>
      </c>
      <c r="U7" cm="1">
        <f t="array" ref="U7">_xlfn.PERCENTRANK.EXC(_xlfn._xlws.FILTER(S$3:S$23, ISNUMBER(S$3:S$23)),S7)*100</f>
        <v>22.7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3.7320000000000002</v>
      </c>
      <c r="E8" cm="1">
        <f t="array" ref="E8">_xll.FDSB(B8,"FG_PRICE_CHANGE(0,-1AY)")</f>
        <v>-1.9623280000000001</v>
      </c>
      <c r="F8" cm="1">
        <f t="array" ref="F8">_xll.FDSB(B8,"FG_PRICE_CHANGE(0,-1AM)")</f>
        <v>-1.3246595999999999</v>
      </c>
      <c r="G8" cm="1">
        <f t="array" ref="G8">_xll.FDSB(B8,"FG_PRICE_CHANGE(0,-3AM)")</f>
        <v>-1.484853</v>
      </c>
      <c r="H8" cm="1">
        <f t="array" ref="H8">_xll.FDSB(B8,"FG_PRICE_CHANGE(0,-6AM)")</f>
        <v>0.97676516000000002</v>
      </c>
      <c r="I8" cm="1">
        <f t="array" ref="I8">_xll.FDS(B8,"STD(FG_PRICE_CHANGE(0,-1AY,AM))")</f>
        <v>1.5865792630626001</v>
      </c>
      <c r="J8" cm="1">
        <f t="array" ref="J8">_xll.FDS(B8,"STD(FG_PRICE_CHANGE(0,-3AY,M))")*SQRT(12)</f>
        <v>7.7181959728510856</v>
      </c>
      <c r="L8">
        <f t="shared" si="0"/>
        <v>68.199999999999989</v>
      </c>
      <c r="M8">
        <f t="shared" si="1"/>
        <v>36.4</v>
      </c>
      <c r="N8">
        <f t="shared" si="2"/>
        <v>18.200000000000006</v>
      </c>
      <c r="O8">
        <f t="shared" si="4"/>
        <v>35.480000000000004</v>
      </c>
      <c r="P8">
        <f t="shared" si="3"/>
        <v>45.499999999999993</v>
      </c>
      <c r="Q8">
        <f>VLOOKUP(A8,CAD!$A$3:$J$23, 10, FALSE)</f>
        <v>54.500000000000007</v>
      </c>
      <c r="S8">
        <f t="shared" si="5"/>
        <v>42.290000000000006</v>
      </c>
      <c r="U8" cm="1">
        <f t="array" ref="U8">_xlfn.PERCENTRANK.EXC(_xlfn._xlws.FILTER(S$3:S$23, ISNUMBER(S$3:S$23)),S8)*100</f>
        <v>36.299999999999997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4.2214999999999998</v>
      </c>
      <c r="E9" cm="1">
        <f t="array" ref="E9">_xll.FDSB(B9,"FG_PRICE_CHANGE(0,-1AY)")</f>
        <v>-10.62771</v>
      </c>
      <c r="F9" cm="1">
        <f t="array" ref="F9">_xll.FDSB(B9,"FG_PRICE_CHANGE(0,-1AM)")</f>
        <v>-3.3428729000000001</v>
      </c>
      <c r="G9" cm="1">
        <f t="array" ref="G9">_xll.FDSB(B9,"FG_PRICE_CHANGE(0,-3AM)")</f>
        <v>-10.570912999999999</v>
      </c>
      <c r="H9" cm="1">
        <f t="array" ref="H9">_xll.FDSB(B9,"FG_PRICE_CHANGE(0,-6AM)")</f>
        <v>-11.2197695</v>
      </c>
      <c r="I9" cm="1">
        <f t="array" ref="I9">_xll.FDS(B9,"STD(FG_PRICE_CHANGE(0,-1AY,AM))")</f>
        <v>1.9265802486947901</v>
      </c>
      <c r="J9" cm="1">
        <f t="array" ref="J9">_xll.FDS(B9,"STD(FG_PRICE_CHANGE(0,-3AY,M))")*SQRT(12)</f>
        <v>8.9239017442917614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72.7</v>
      </c>
      <c r="S9">
        <f t="shared" si="5"/>
        <v>74.59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31.855</v>
      </c>
      <c r="E10" cm="1">
        <f t="array" ref="E10">_xll.FDSB(B10,"FG_PRICE_CHANGE(0,-1AY)")</f>
        <v>-1.5544891000000001</v>
      </c>
      <c r="F10" cm="1">
        <f t="array" ref="F10">_xll.FDSB(B10,"FG_PRICE_CHANGE(0,-1AM)")</f>
        <v>-0.75396894999999997</v>
      </c>
      <c r="G10" cm="1">
        <f t="array" ref="G10">_xll.FDSB(B10,"FG_PRICE_CHANGE(0,-3AM)")</f>
        <v>-2.5304437000000002</v>
      </c>
      <c r="H10" cm="1">
        <f t="array" ref="H10">_xll.FDSB(B10,"FG_PRICE_CHANGE(0,-6AM)")</f>
        <v>-0.69672464999999995</v>
      </c>
      <c r="I10" cm="1">
        <f t="array" ref="I10">_xll.FDS(B10,"STD(FG_PRICE_CHANGE(0,-1AY,AM))")</f>
        <v>1.37959429963687</v>
      </c>
      <c r="J10" cm="1">
        <f t="array" ref="J10">_xll.FDS(B10,"STD(FG_PRICE_CHANGE(0,-3AY,M))")*SQRT(12)</f>
        <v>6.1483541269728814</v>
      </c>
      <c r="L10">
        <f t="shared" si="0"/>
        <v>54.6</v>
      </c>
      <c r="M10">
        <f t="shared" si="1"/>
        <v>54.6</v>
      </c>
      <c r="N10">
        <f t="shared" si="2"/>
        <v>45.499999999999993</v>
      </c>
      <c r="O10">
        <f t="shared" si="4"/>
        <v>50.960000000000008</v>
      </c>
      <c r="P10">
        <f t="shared" si="3"/>
        <v>72.8</v>
      </c>
      <c r="Q10">
        <f>VLOOKUP(A10,CAD!$A$3:$J$23, 10, FALSE)</f>
        <v>90.9</v>
      </c>
      <c r="S10">
        <f t="shared" si="5"/>
        <v>65.500000000000014</v>
      </c>
      <c r="U10" cm="1">
        <f t="array" ref="U10">_xlfn.PERCENTRANK.EXC(_xlfn._xlws.FILTER(S$3:S$23, ISNUMBER(S$3:S$23)),S10)*100</f>
        <v>86.3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19.542000000000002</v>
      </c>
      <c r="E11" cm="1">
        <f t="array" ref="E11">_xll.FDSB(B11,"FG_PRICE_CHANGE(0,-1AY)")</f>
        <v>9.6479180000000007</v>
      </c>
      <c r="F11" cm="1">
        <f t="array" ref="F11">_xll.FDSB(B11,"FG_PRICE_CHANGE(0,-1AM)")</f>
        <v>-1.4647722000000001</v>
      </c>
      <c r="G11" cm="1">
        <f t="array" ref="G11">_xll.FDSB(B11,"FG_PRICE_CHANGE(0,-3AM)")</f>
        <v>7.6857449999999998</v>
      </c>
      <c r="H11" cm="1">
        <f t="array" ref="H11">_xll.FDSB(B11,"FG_PRICE_CHANGE(0,-6AM)")</f>
        <v>17.843568999999999</v>
      </c>
      <c r="I11" cm="1">
        <f t="array" ref="I11">_xll.FDS(B11,"STD(FG_PRICE_CHANGE(0,-1AY,AM))")</f>
        <v>2.73374100749689</v>
      </c>
      <c r="J11" cm="1">
        <f t="array" ref="J11">_xll.FDS(B11,"STD(FG_PRICE_CHANGE(0,-3AY,M))")*SQRT(12)</f>
        <v>9.6862263819981376</v>
      </c>
      <c r="L11">
        <f t="shared" si="0"/>
        <v>72.8</v>
      </c>
      <c r="M11">
        <f t="shared" si="1"/>
        <v>4.6000000000000041</v>
      </c>
      <c r="N11">
        <f t="shared" si="2"/>
        <v>4.6000000000000041</v>
      </c>
      <c r="O11">
        <f t="shared" si="4"/>
        <v>18.240000000000002</v>
      </c>
      <c r="P11">
        <f t="shared" si="3"/>
        <v>36.4</v>
      </c>
      <c r="Q11">
        <f>VLOOKUP(A11,CAD!$A$3:$J$23, 10, FALSE)</f>
        <v>40.9</v>
      </c>
      <c r="S11">
        <f t="shared" si="5"/>
        <v>28.22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1319.35</v>
      </c>
      <c r="E12" cm="1">
        <f t="array" ref="E12">_xll.FDSB(B12,"FG_PRICE_CHANGE(0,-1AY)")</f>
        <v>-2.2269190000000001</v>
      </c>
      <c r="F12" cm="1">
        <f t="array" ref="F12">_xll.FDSB(B12,"FG_PRICE_CHANGE(0,-1AM)")</f>
        <v>-1.6584694</v>
      </c>
      <c r="G12" cm="1">
        <f t="array" ref="G12">_xll.FDSB(B12,"FG_PRICE_CHANGE(0,-3AM)")</f>
        <v>-5.1475580000000001</v>
      </c>
      <c r="H12" cm="1">
        <f t="array" ref="H12">_xll.FDSB(B12,"FG_PRICE_CHANGE(0,-6AM)")</f>
        <v>-2.1870493999999998</v>
      </c>
      <c r="I12" cm="1">
        <f t="array" ref="I12">_xll.FDS(B12,"STD(FG_PRICE_CHANGE(0,-1AY,AM))")</f>
        <v>1.5141524496704599</v>
      </c>
      <c r="J12" cm="1">
        <f t="array" ref="J12">_xll.FDS(B12,"STD(FG_PRICE_CHANGE(0,-3AY,M))")*SQRT(12)</f>
        <v>10.638123524266994</v>
      </c>
      <c r="L12">
        <f t="shared" si="0"/>
        <v>77.3</v>
      </c>
      <c r="M12">
        <f t="shared" si="1"/>
        <v>81.899999999999991</v>
      </c>
      <c r="N12">
        <f t="shared" si="2"/>
        <v>63.7</v>
      </c>
      <c r="O12">
        <f t="shared" si="4"/>
        <v>73.7</v>
      </c>
      <c r="P12">
        <f t="shared" si="3"/>
        <v>31.899999999999991</v>
      </c>
      <c r="Q12">
        <f>VLOOKUP(A12,CAD!$A$3:$J$23, 10, FALSE)</f>
        <v>81.8</v>
      </c>
      <c r="S12">
        <f t="shared" si="5"/>
        <v>62.78</v>
      </c>
      <c r="U12" cm="1">
        <f t="array" ref="U12">_xlfn.PERCENTRANK.EXC(_xlfn._xlws.FILTER(S$3:S$23, ISNUMBER(S$3:S$23)),S12)*100</f>
        <v>68.100000000000009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5.4947499999999998</v>
      </c>
      <c r="E13" cm="1">
        <f t="array" ref="E13">_xll.FDSB(B13,"FG_PRICE_CHANGE(0,-1AY)")</f>
        <v>7.1184874000000002</v>
      </c>
      <c r="F13" cm="1">
        <f t="array" ref="F13">_xll.FDSB(B13,"FG_PRICE_CHANGE(0,-1AM)")</f>
        <v>-2.4949669999999999</v>
      </c>
      <c r="G13" cm="1">
        <f t="array" ref="G13">_xll.FDSB(B13,"FG_PRICE_CHANGE(0,-3AM)")</f>
        <v>-1.4695107999999999</v>
      </c>
      <c r="H13" cm="1">
        <f t="array" ref="H13">_xll.FDSB(B13,"FG_PRICE_CHANGE(0,-6AM)")</f>
        <v>8.1973789999999997</v>
      </c>
      <c r="I13" cm="1">
        <f t="array" ref="I13">_xll.FDS(B13,"STD(FG_PRICE_CHANGE(0,-1AY,AM))")</f>
        <v>3.0020213614240299</v>
      </c>
      <c r="J13" cm="1">
        <f t="array" ref="J13">_xll.FDS(B13,"STD(FG_PRICE_CHANGE(0,-3AY,M))")*SQRT(12)</f>
        <v>12.309905290859861</v>
      </c>
      <c r="L13">
        <f t="shared" si="0"/>
        <v>81.899999999999991</v>
      </c>
      <c r="M13">
        <f t="shared" si="1"/>
        <v>31.899999999999995</v>
      </c>
      <c r="N13">
        <f t="shared" si="2"/>
        <v>9.0999999999999979</v>
      </c>
      <c r="O13">
        <f t="shared" si="4"/>
        <v>32.779999999999994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27.29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17.537500000000001</v>
      </c>
      <c r="E14" cm="1">
        <f t="array" ref="E14">_xll.FDSB(B14,"FG_PRICE_CHANGE(0,-1AY)")</f>
        <v>-9.2966080000000009</v>
      </c>
      <c r="F14" cm="1">
        <f t="array" ref="F14">_xll.FDSB(B14,"FG_PRICE_CHANGE(0,-1AM)")</f>
        <v>-2.5255740000000002</v>
      </c>
      <c r="G14" cm="1">
        <f t="array" ref="G14">_xll.FDSB(B14,"FG_PRICE_CHANGE(0,-3AM)")</f>
        <v>-4.3169919999999999</v>
      </c>
      <c r="H14" cm="1">
        <f t="array" ref="H14">_xll.FDSB(B14,"FG_PRICE_CHANGE(0,-6AM)")</f>
        <v>-6.3605429999999998</v>
      </c>
      <c r="I14" cm="1">
        <f t="array" ref="I14">_xll.FDS(B14,"STD(FG_PRICE_CHANGE(0,-1AY,AM))")</f>
        <v>2.2534987222902001</v>
      </c>
      <c r="J14" cm="1">
        <f t="array" ref="J14">_xll.FDS(B14,"STD(FG_PRICE_CHANGE(0,-3AY,M))")*SQRT(12)</f>
        <v>13.520979664830906</v>
      </c>
      <c r="L14">
        <f t="shared" si="0"/>
        <v>86.4</v>
      </c>
      <c r="M14">
        <f t="shared" si="1"/>
        <v>77.3</v>
      </c>
      <c r="N14">
        <f t="shared" si="2"/>
        <v>86.4</v>
      </c>
      <c r="O14">
        <f t="shared" si="4"/>
        <v>82.76</v>
      </c>
      <c r="P14">
        <f t="shared" si="3"/>
        <v>13.700000000000003</v>
      </c>
      <c r="Q14">
        <f>VLOOKUP(A14,CAD!$A$3:$J$23, 10, FALSE)</f>
        <v>22.7</v>
      </c>
      <c r="S14">
        <f t="shared" si="5"/>
        <v>50.03</v>
      </c>
      <c r="U14" cm="1">
        <f t="array" ref="U14">_xlfn.PERCENTRANK.EXC(_xlfn._xlws.FILTER(S$3:S$23, ISNUMBER(S$3:S$23)),S14)*100</f>
        <v>45.4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0.90760569999999996</v>
      </c>
      <c r="E15" cm="1">
        <f t="array" ref="E15">_xll.FDSB(B15,"FG_PRICE_CHANGE(0,-1AY)")</f>
        <v>-4.9237669999999998</v>
      </c>
      <c r="F15" cm="1">
        <f t="array" ref="F15">_xll.FDSB(B15,"FG_PRICE_CHANGE(0,-1AM)")</f>
        <v>0.22236109000000001</v>
      </c>
      <c r="G15" cm="1">
        <f t="array" ref="G15">_xll.FDSB(B15,"FG_PRICE_CHANGE(0,-3AM)")</f>
        <v>-1.9377409999999999</v>
      </c>
      <c r="H15" cm="1">
        <f t="array" ref="H15">_xll.FDSB(B15,"FG_PRICE_CHANGE(0,-6AM)")</f>
        <v>-1.7743707</v>
      </c>
      <c r="I15" cm="1">
        <f t="array" ref="I15">_xll.FDS(B15,"STD(FG_PRICE_CHANGE(0,-1AY,AM))")</f>
        <v>1.34811491898353</v>
      </c>
      <c r="J15" cm="1">
        <f t="array" ref="J15">_xll.FDS(B15,"STD(FG_PRICE_CHANGE(0,-3AY,M))")*SQRT(12)</f>
        <v>7.5230849582827322</v>
      </c>
      <c r="L15">
        <f t="shared" si="0"/>
        <v>13.700000000000001</v>
      </c>
      <c r="M15">
        <f t="shared" si="1"/>
        <v>50</v>
      </c>
      <c r="N15">
        <f t="shared" si="2"/>
        <v>59.099999999999994</v>
      </c>
      <c r="O15">
        <f t="shared" si="4"/>
        <v>46.38</v>
      </c>
      <c r="P15">
        <f t="shared" si="3"/>
        <v>50</v>
      </c>
      <c r="Q15">
        <f>VLOOKUP(A15,CAD!$A$3:$J$23, 10, FALSE)</f>
        <v>4.5</v>
      </c>
      <c r="S15">
        <f t="shared" si="5"/>
        <v>39.089999999999996</v>
      </c>
      <c r="U15" cm="1">
        <f t="array" ref="U15">_xlfn.PERCENTRANK.EXC(_xlfn._xlws.FILTER(S$3:S$23, ISNUMBER(S$3:S$23)),S15)*100</f>
        <v>27.200000000000003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83.96875</v>
      </c>
      <c r="E16" cm="1">
        <f t="array" ref="E16">_xll.FDSB(B16,"FG_PRICE_CHANGE(0,-1AY)")</f>
        <v>0.91639760000000003</v>
      </c>
      <c r="F16" cm="1">
        <f t="array" ref="F16">_xll.FDSB(B16,"FG_PRICE_CHANGE(0,-1AM)")</f>
        <v>0</v>
      </c>
      <c r="G16" cm="1">
        <f t="array" ref="G16">_xll.FDSB(B16,"FG_PRICE_CHANGE(0,-3AM)")</f>
        <v>0.52676199999999995</v>
      </c>
      <c r="H16" cm="1">
        <f t="array" ref="H16">_xll.FDSB(B16,"FG_PRICE_CHANGE(0,-6AM)")</f>
        <v>0.63592196000000001</v>
      </c>
      <c r="I16" cm="1">
        <f t="array" ref="I16">_xll.FDS(B16,"STD(FG_PRICE_CHANGE(0,-1AY,AM))")</f>
        <v>0.32275073062057302</v>
      </c>
      <c r="J16" cm="1">
        <f t="array" ref="J16">_xll.FDS(B16,"STD(FG_PRICE_CHANGE(0,-3AY,M))")*SQRT(12)</f>
        <v>2.9348585589232088</v>
      </c>
      <c r="L16">
        <f t="shared" si="0"/>
        <v>31.899999999999995</v>
      </c>
      <c r="M16">
        <f t="shared" si="1"/>
        <v>13.700000000000001</v>
      </c>
      <c r="N16">
        <f t="shared" si="2"/>
        <v>22.799999999999997</v>
      </c>
      <c r="O16">
        <f t="shared" si="4"/>
        <v>20.979999999999997</v>
      </c>
      <c r="P16">
        <f t="shared" si="3"/>
        <v>81.900000000000006</v>
      </c>
      <c r="Q16">
        <f>VLOOKUP(A16,CAD!$A$3:$J$23, 10, FALSE)</f>
        <v>31.8</v>
      </c>
      <c r="S16">
        <f t="shared" si="5"/>
        <v>41.42</v>
      </c>
      <c r="U16" cm="1">
        <f t="array" ref="U16">_xlfn.PERCENTRANK.EXC(_xlfn._xlws.FILTER(S$3:S$23, ISNUMBER(S$3:S$23)),S16)*100</f>
        <v>31.8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7.0516500000000004</v>
      </c>
      <c r="E17" cm="1">
        <f t="array" ref="E17">_xll.FDSB(B17,"FG_PRICE_CHANGE(0,-1AY)")</f>
        <v>-3.6403120000000002</v>
      </c>
      <c r="F17" cm="1">
        <f t="array" ref="F17">_xll.FDSB(B17,"FG_PRICE_CHANGE(0,-1AM)")</f>
        <v>-0.98986626</v>
      </c>
      <c r="G17" cm="1">
        <f t="array" ref="G17">_xll.FDSB(B17,"FG_PRICE_CHANGE(0,-3AM)")</f>
        <v>-3.3623397000000002</v>
      </c>
      <c r="H17" cm="1">
        <f t="array" ref="H17">_xll.FDSB(B17,"FG_PRICE_CHANGE(0,-6AM)")</f>
        <v>-2.7935146999999998</v>
      </c>
      <c r="I17" cm="1">
        <f t="array" ref="I17">_xll.FDS(B17,"STD(FG_PRICE_CHANGE(0,-1AY,AM))")</f>
        <v>1.0075417532905999</v>
      </c>
      <c r="J17" cm="1">
        <f t="array" ref="J17">_xll.FDS(B17,"STD(FG_PRICE_CHANGE(0,-3AY,M))")*SQRT(12)</f>
        <v>6.2871495692094577</v>
      </c>
      <c r="L17">
        <f t="shared" si="0"/>
        <v>63.7</v>
      </c>
      <c r="M17">
        <f t="shared" si="1"/>
        <v>68.199999999999989</v>
      </c>
      <c r="N17">
        <f t="shared" si="2"/>
        <v>72.8</v>
      </c>
      <c r="O17">
        <f t="shared" si="4"/>
        <v>69.14</v>
      </c>
      <c r="P17">
        <f t="shared" si="3"/>
        <v>63.7</v>
      </c>
      <c r="Q17">
        <f>VLOOKUP(A17,CAD!$A$3:$J$23, 10, FALSE)</f>
        <v>59</v>
      </c>
      <c r="S17">
        <f t="shared" si="5"/>
        <v>65.48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31.899999999999995</v>
      </c>
      <c r="M18">
        <f t="shared" si="1"/>
        <v>27.3</v>
      </c>
      <c r="N18">
        <f t="shared" si="2"/>
        <v>36.4</v>
      </c>
      <c r="O18">
        <f t="shared" si="4"/>
        <v>31.86</v>
      </c>
      <c r="P18">
        <f t="shared" si="3"/>
        <v>91</v>
      </c>
      <c r="Q18">
        <f>VLOOKUP(A18,CAD!$A$3:$J$23, 10, FALSE)</f>
        <v>95.399999999999991</v>
      </c>
      <c r="S18">
        <f t="shared" si="5"/>
        <v>62.31</v>
      </c>
      <c r="U18" cm="1">
        <f t="array" ref="U18">_xlfn.PERCENTRANK.EXC(_xlfn._xlws.FILTER(S$3:S$23, ISNUMBER(S$3:S$23)),S18)*100</f>
        <v>63.6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33.137500000000003</v>
      </c>
      <c r="E19" cm="1">
        <f t="array" ref="E19">_xll.FDSB(B19,"FG_PRICE_CHANGE(0,-1AY)")</f>
        <v>-10.535907999999999</v>
      </c>
      <c r="F19" cm="1">
        <f t="array" ref="F19">_xll.FDSB(B19,"FG_PRICE_CHANGE(0,-1AM)")</f>
        <v>-3.2057821999999998</v>
      </c>
      <c r="G19" cm="1">
        <f t="array" ref="G19">_xll.FDSB(B19,"FG_PRICE_CHANGE(0,-3AM)")</f>
        <v>-9.8483269999999994</v>
      </c>
      <c r="H19" cm="1">
        <f t="array" ref="H19">_xll.FDSB(B19,"FG_PRICE_CHANGE(0,-6AM)")</f>
        <v>-9.6947779999999995</v>
      </c>
      <c r="I19" cm="1">
        <f t="array" ref="I19">_xll.FDS(B19,"STD(FG_PRICE_CHANGE(0,-1AY,AM))")</f>
        <v>2.92725274285909</v>
      </c>
      <c r="J19" cm="1">
        <f t="array" ref="J19">_xll.FDS(B19,"STD(FG_PRICE_CHANGE(0,-3AY,M))")*SQRT(12)</f>
        <v>10.789382519196289</v>
      </c>
      <c r="L19">
        <f t="shared" si="0"/>
        <v>91</v>
      </c>
      <c r="M19">
        <f t="shared" si="1"/>
        <v>91</v>
      </c>
      <c r="N19">
        <f t="shared" si="2"/>
        <v>91</v>
      </c>
      <c r="O19">
        <f t="shared" si="4"/>
        <v>91</v>
      </c>
      <c r="P19">
        <f t="shared" si="3"/>
        <v>27.299999999999997</v>
      </c>
      <c r="Q19">
        <f>VLOOKUP(A19,CAD!$A$3:$J$23, 10, FALSE)</f>
        <v>77.2</v>
      </c>
      <c r="S19">
        <f t="shared" si="5"/>
        <v>69.13</v>
      </c>
      <c r="U19" cm="1">
        <f t="array" ref="U19">_xlfn.PERCENTRANK.EXC(_xlfn._xlws.FILTER(S$3:S$23, ISNUMBER(S$3:S$23)),S19)*100</f>
        <v>90.9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34.171750000000003</v>
      </c>
      <c r="E20" cm="1">
        <f t="array" ref="E20">_xll.FDSB(B20,"FG_PRICE_CHANGE(0,-1AY)")</f>
        <v>24.259779999999999</v>
      </c>
      <c r="F20" cm="1">
        <f t="array" ref="F20">_xll.FDSB(B20,"FG_PRICE_CHANGE(0,-1AM)")</f>
        <v>0.44310093</v>
      </c>
      <c r="G20" cm="1">
        <f t="array" ref="G20">_xll.FDSB(B20,"FG_PRICE_CHANGE(0,-3AM)")</f>
        <v>4.9106120000000004</v>
      </c>
      <c r="H20" cm="1">
        <f t="array" ref="H20">_xll.FDSB(B20,"FG_PRICE_CHANGE(0,-6AM)")</f>
        <v>6.9973707000000003</v>
      </c>
      <c r="I20" cm="1">
        <f t="array" ref="I20">_xll.FDS(B20,"STD(FG_PRICE_CHANGE(0,-1AY,AM))")</f>
        <v>1.0941411516855799</v>
      </c>
      <c r="J20" cm="1">
        <f t="array" ref="J20">_xll.FDS(B20,"STD(FG_PRICE_CHANGE(0,-3AY,M))")*SQRT(12)</f>
        <v>25.853369535051026</v>
      </c>
      <c r="L20">
        <f t="shared" si="0"/>
        <v>9.0999999999999979</v>
      </c>
      <c r="M20">
        <f t="shared" si="1"/>
        <v>9.0999999999999979</v>
      </c>
      <c r="N20">
        <f t="shared" si="2"/>
        <v>13.700000000000001</v>
      </c>
      <c r="O20">
        <f t="shared" si="4"/>
        <v>10.94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10.470000000000002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3.6730999999999998</v>
      </c>
      <c r="E21" cm="1">
        <f t="array" ref="E21">_xll.FDSB(B21,"FG_PRICE_CHANGE(0,-1AY)")</f>
        <v>1.3589858999999999E-3</v>
      </c>
      <c r="F21" cm="1">
        <f t="array" ref="F21">_xll.FDSB(B21,"FG_PRICE_CHANGE(0,-1AM)")</f>
        <v>5.4478644999999999E-3</v>
      </c>
      <c r="G21" cm="1">
        <f t="array" ref="G21">_xll.FDSB(B21,"FG_PRICE_CHANGE(0,-3AM)")</f>
        <v>2.7179717999999999E-3</v>
      </c>
      <c r="H21" cm="1">
        <f t="array" ref="H21">_xll.FDSB(B21,"FG_PRICE_CHANGE(0,-6AM)")</f>
        <v>1.4972687E-2</v>
      </c>
      <c r="I21" cm="1">
        <f t="array" ref="I21">_xll.FDS(B21,"STD(FG_PRICE_CHANGE(0,-1AY,AM))")</f>
        <v>8.3454833292516094E-3</v>
      </c>
      <c r="J21" cm="1">
        <f t="array" ref="J21">_xll.FDS(B21,"STD(FG_PRICE_CHANGE(0,-3AY,M))")*SQRT(12)</f>
        <v>3.028589567726685E-2</v>
      </c>
      <c r="L21">
        <f t="shared" si="0"/>
        <v>22.799999999999997</v>
      </c>
      <c r="M21">
        <f t="shared" si="1"/>
        <v>22.799999999999997</v>
      </c>
      <c r="N21">
        <f t="shared" si="2"/>
        <v>31.899999999999995</v>
      </c>
      <c r="O21">
        <f t="shared" si="4"/>
        <v>26.439999999999998</v>
      </c>
      <c r="P21">
        <f t="shared" si="3"/>
        <v>95.5</v>
      </c>
      <c r="Q21">
        <f>VLOOKUP(A21,CAD!$A$3:$J$23, 10, FALSE)</f>
        <v>86.3</v>
      </c>
      <c r="S21">
        <f t="shared" si="5"/>
        <v>59.129999999999995</v>
      </c>
      <c r="U21" cm="1">
        <f t="array" ref="U21">_xlfn.PERCENTRANK.EXC(_xlfn._xlws.FILTER(S$3:S$23, ISNUMBER(S$3:S$23)),S21)*100</f>
        <v>59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24748</v>
      </c>
      <c r="E22" cm="1">
        <f t="array" ref="E22">_xll.FDSB(B22,"FG_PRICE_CHANGE(0,-1AY)")</f>
        <v>1.447022</v>
      </c>
      <c r="F22" cm="1">
        <f t="array" ref="F22">_xll.FDSB(B22,"FG_PRICE_CHANGE(0,-1AM)")</f>
        <v>-0.50055384999999997</v>
      </c>
      <c r="G22" cm="1">
        <f t="array" ref="G22">_xll.FDSB(B22,"FG_PRICE_CHANGE(0,-3AM)")</f>
        <v>-2.7774513000000001</v>
      </c>
      <c r="H22" cm="1">
        <f t="array" ref="H22">_xll.FDSB(B22,"FG_PRICE_CHANGE(0,-6AM)")</f>
        <v>-1.0198772</v>
      </c>
      <c r="I22" cm="1">
        <f t="array" ref="I22">_xll.FDS(B22,"STD(FG_PRICE_CHANGE(0,-1AY,AM))")</f>
        <v>0.98995364773589001</v>
      </c>
      <c r="J22" cm="1">
        <f t="array" ref="J22">_xll.FDS(B22,"STD(FG_PRICE_CHANGE(0,-3AY,M))")*SQRT(12)</f>
        <v>4.6229879674398875</v>
      </c>
      <c r="L22">
        <f t="shared" si="0"/>
        <v>41</v>
      </c>
      <c r="M22">
        <f t="shared" si="1"/>
        <v>59.099999999999994</v>
      </c>
      <c r="N22">
        <f t="shared" si="2"/>
        <v>50</v>
      </c>
      <c r="O22">
        <f t="shared" si="4"/>
        <v>51.84</v>
      </c>
      <c r="P22">
        <f t="shared" si="3"/>
        <v>77.3</v>
      </c>
      <c r="Q22">
        <f>VLOOKUP(A22,CAD!$A$3:$J$23, 10, FALSE)</f>
        <v>45.4</v>
      </c>
      <c r="S22">
        <f t="shared" si="5"/>
        <v>58.19</v>
      </c>
      <c r="U22" cm="1">
        <f t="array" ref="U22">_xlfn.PERCENTRANK.EXC(_xlfn._xlws.FILTER(S$3:S$23, ISNUMBER(S$3:S$23)),S22)*100</f>
        <v>54.500000000000007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3.7541000000000002</v>
      </c>
      <c r="E23" cm="1">
        <f t="array" ref="E23">_xll.FDSB(B23,"FG_PRICE_CHANGE(0,-1AY)")</f>
        <v>9.0646744000000001E-2</v>
      </c>
      <c r="F23" cm="1">
        <f t="array" ref="F23">_xll.FDSB(B23,"FG_PRICE_CHANGE(0,-1AM)")</f>
        <v>2.9313564E-2</v>
      </c>
      <c r="G23" cm="1">
        <f t="array" ref="G23">_xll.FDSB(B23,"FG_PRICE_CHANGE(0,-3AM)")</f>
        <v>7.1978570000000006E-2</v>
      </c>
      <c r="H23" cm="1">
        <f t="array" ref="H23">_xll.FDSB(B23,"FG_PRICE_CHANGE(0,-6AM)")</f>
        <v>8.6653229999999998E-2</v>
      </c>
      <c r="I23" cm="1">
        <f t="array" ref="I23">_xll.FDS(B23,"STD(FG_PRICE_CHANGE(0,-1AY,AM))")</f>
        <v>1.7313928069225E-2</v>
      </c>
      <c r="J23" cm="1">
        <f t="array" ref="J23">_xll.FDS(B23,"STD(FG_PRICE_CHANGE(0,-3AY,M))")*SQRT(12)</f>
        <v>0.15144768175284043</v>
      </c>
      <c r="L23">
        <f t="shared" si="0"/>
        <v>18.200000000000006</v>
      </c>
      <c r="M23">
        <f t="shared" si="1"/>
        <v>18.200000000000006</v>
      </c>
      <c r="N23">
        <f t="shared" si="2"/>
        <v>27.3</v>
      </c>
      <c r="O23">
        <f t="shared" si="4"/>
        <v>21.840000000000007</v>
      </c>
      <c r="P23">
        <f t="shared" si="3"/>
        <v>86.4</v>
      </c>
      <c r="Q23">
        <f>VLOOKUP(A23,CAD!$A$3:$J$23, 10, FALSE)</f>
        <v>68.100000000000009</v>
      </c>
      <c r="S23">
        <f t="shared" si="5"/>
        <v>50.460000000000008</v>
      </c>
      <c r="U23" cm="1">
        <f t="array" ref="U23">_xlfn.PERCENTRANK.EXC(_xlfn._xlws.FILTER(S$3:S$23, ISNUMBER(S$3:S$23)),S23)*100</f>
        <v>50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1.8095756577486</v>
      </c>
      <c r="H7" cm="1">
        <f t="array" ref="H7">IFERROR(_xll.FDS($F7,"EE_ACTUAL_ANNUAL(MED,+1)"),0)</f>
        <v>0.5</v>
      </c>
      <c r="J7" cm="1">
        <f t="array" ref="J7">_xlfn.PERCENTRANK.EXC(_xlfn._xlws.FILTER(H$3:H$23, ISNUMBER(H$3:H$23)),H7)*100</f>
        <v>50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0.9</v>
      </c>
      <c r="J8" cm="1">
        <f t="array" ref="J8">_xlfn.PERCENTRANK.EXC(_xlfn._xlws.FILTER(H$3:H$23, ISNUMBER(H$3:H$23)),H8)*100</f>
        <v>54.500000000000007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2.35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13.6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-6.3414882214495503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-0.73107934349245796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17.113740127365499</v>
      </c>
      <c r="H18" cm="1">
        <f t="array" ref="H18">IFERROR(_xll.FDS($F18,"EE_ACTUAL_ANNUAL(MED,+1)"),0)</f>
        <v>17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2.5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-5.0096847798436404</v>
      </c>
      <c r="H20" cm="1">
        <f t="array" ref="H20">IFERROR(_xll.FDS($F20,"EE_ACTUAL_ANNUAL(MED,+1)"),0)</f>
        <v>-2.0499999999999998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45.4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3.1913656694846999</v>
      </c>
      <c r="H23" cm="1">
        <f t="array" ref="H23">IFERROR(_xll.FDS($F23,"EE_ACTUAL_ANNUAL(MED,+1)"),0)</f>
        <v>1.65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13.4756717168111</v>
      </c>
      <c r="C17">
        <v>8.8225832422826507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9.3328071616381898</v>
      </c>
      <c r="I17">
        <v>10.8983132433171</v>
      </c>
      <c r="J17" s="75">
        <v>12.156192130308099</v>
      </c>
      <c r="K17" s="75">
        <v>7.6764272605977499</v>
      </c>
      <c r="L17">
        <v>14.522736153911801</v>
      </c>
      <c r="M17">
        <v>13.6163542594029</v>
      </c>
      <c r="N17">
        <v>5.8100215417249901</v>
      </c>
      <c r="O17">
        <v>14.535484616308199</v>
      </c>
      <c r="P17">
        <v>12.885451183674199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12.9923016382757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12.0860264369497</v>
      </c>
      <c r="H18">
        <v>10.615395230746101</v>
      </c>
      <c r="I18">
        <v>11.6209108333021</v>
      </c>
      <c r="J18" s="75">
        <v>11.882611318511501</v>
      </c>
      <c r="K18" s="75">
        <v>8.3074023368011503</v>
      </c>
      <c r="L18">
        <v>16.619219826580199</v>
      </c>
      <c r="M18">
        <v>16.711537192718801</v>
      </c>
      <c r="N18">
        <v>5.3671121826145196</v>
      </c>
      <c r="O18">
        <v>12.842383900873299</v>
      </c>
      <c r="P18">
        <v>12.3572373304302</v>
      </c>
      <c r="Q18">
        <v>11.2380998666164</v>
      </c>
      <c r="R18">
        <v>8.3884974981111604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15.0555659512705</v>
      </c>
      <c r="H19">
        <v>9.4736311499882309</v>
      </c>
      <c r="I19">
        <v>14.7244118800779</v>
      </c>
      <c r="J19" s="75">
        <v>13.765783001604399</v>
      </c>
      <c r="K19" s="75">
        <v>10.1463868925066</v>
      </c>
      <c r="L19">
        <v>20.456077244986101</v>
      </c>
      <c r="M19">
        <v>16.932589581546001</v>
      </c>
      <c r="N19">
        <v>8.8257668466653296</v>
      </c>
      <c r="O19">
        <v>15.161217406966101</v>
      </c>
      <c r="P19">
        <v>11.973913880792599</v>
      </c>
      <c r="Q19">
        <v>12.7317850147387</v>
      </c>
      <c r="R19">
        <v>9.9474702709118805</v>
      </c>
      <c r="S19">
        <v>18.5724934994902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13.6225815521433</v>
      </c>
      <c r="H20">
        <v>10.1683467048487</v>
      </c>
      <c r="I20">
        <v>12.9407917703282</v>
      </c>
      <c r="J20" s="75">
        <v>13.339469917398199</v>
      </c>
      <c r="K20" s="75">
        <v>7.5109716795442996</v>
      </c>
      <c r="L20">
        <v>19.407551563909699</v>
      </c>
      <c r="M20">
        <v>16.8118349535848</v>
      </c>
      <c r="N20">
        <v>11.0341923380188</v>
      </c>
      <c r="O20">
        <v>14.9253037325643</v>
      </c>
      <c r="P20">
        <v>11.5505724490554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12.0222723103633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12.932447591337899</v>
      </c>
      <c r="H21">
        <v>9.5585136214236197</v>
      </c>
      <c r="I21">
        <v>11.9161171814392</v>
      </c>
      <c r="J21" s="75">
        <v>13.7129718327555</v>
      </c>
      <c r="K21" s="75">
        <v>8.9068252605505496</v>
      </c>
      <c r="L21">
        <v>18.606733270154201</v>
      </c>
      <c r="M21">
        <v>14.5722752976358</v>
      </c>
      <c r="N21">
        <v>13.1253657894167</v>
      </c>
      <c r="O21">
        <v>16.0781656045333</v>
      </c>
      <c r="P21">
        <v>11.563427948774301</v>
      </c>
      <c r="Q21">
        <v>12.1192289718939</v>
      </c>
      <c r="R21">
        <v>9.3488241189838792</v>
      </c>
      <c r="S21">
        <v>25.846008849302699</v>
      </c>
      <c r="T21">
        <v>13.2251182354264</v>
      </c>
      <c r="U21">
        <v>10.732551314639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12.0222723103633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9.3328071616381898</v>
      </c>
      <c r="I23" s="8">
        <f t="shared" si="0"/>
        <v>6.1959642113222397</v>
      </c>
      <c r="J23" s="8">
        <f t="shared" si="0"/>
        <v>11.882611318511501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11.5505724490554</v>
      </c>
      <c r="Q23" s="8">
        <f t="shared" si="0"/>
        <v>11.2380998666164</v>
      </c>
      <c r="R23" s="8">
        <f t="shared" si="0"/>
        <v>8.3884974981111604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13.11018017748075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12.932447591337899</v>
      </c>
      <c r="H24" s="8">
        <f t="shared" si="1"/>
        <v>11.93920849991995</v>
      </c>
      <c r="I24" s="8">
        <f t="shared" si="1"/>
        <v>12.149470877662349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14.789114385536951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12.885451183674199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12.0222723103633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12.932447591337899</v>
      </c>
      <c r="H25" s="8">
        <f t="shared" si="2"/>
        <v>9.5585136214236197</v>
      </c>
      <c r="I25" s="8">
        <f t="shared" si="2"/>
        <v>11.9161171814392</v>
      </c>
      <c r="J25" s="8">
        <f t="shared" si="2"/>
        <v>13.7129718327555</v>
      </c>
      <c r="K25" s="8">
        <f t="shared" si="2"/>
        <v>8.9068252605505496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16.0781656045333</v>
      </c>
      <c r="P25" s="8">
        <f t="shared" si="2"/>
        <v>11.563427948774301</v>
      </c>
      <c r="Q25" s="8">
        <f t="shared" si="2"/>
        <v>12.1192289718939</v>
      </c>
      <c r="R25" s="8">
        <f t="shared" si="2"/>
        <v>9.3488241189838792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10.732551314639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45539</v>
      </c>
      <c r="M1" s="121"/>
    </row>
    <row r="2" spans="1:28" ht="15" thickBot="1" x14ac:dyDescent="0.4">
      <c r="K2" s="12" t="s">
        <v>796</v>
      </c>
      <c r="L2" s="185">
        <f ca="1">EDATE(TODAY(), -4)</f>
        <v>45447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49.302840000000003</v>
      </c>
      <c r="N4" cm="1">
        <f t="array" aca="1" ref="N4" ca="1">_xll.FDSRC("-","DUMMY","ECON_EXPR_DATA('FDS_ECON["&amp;H4&amp;"]',"&amp;$N$3&amp;",,Q)")</f>
        <v>49.840873999999999</v>
      </c>
      <c r="O4" cm="1">
        <f t="array" aca="1" ref="O4" ca="1">_xll.FDSRC("-","DUMMY","ECON_EXPR_DATA('FDS_ECON["&amp;H4&amp;"]',"&amp;$O$3&amp;",,Q)")</f>
        <v>51.644539999999999</v>
      </c>
      <c r="P4">
        <f t="shared" ref="P4:P24" ca="1" si="0">IFERROR(N4-O4,$M$28)</f>
        <v>-1.8036659999999998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28.159999999999997</v>
      </c>
      <c r="T4" cm="1">
        <f t="array" aca="1" ref="T4" ca="1">_xlfn.PERCENTRANK.EXC(_xlfn._xlws.FILTER(S$4:S$24, ISNUMBER(S$4:S$24)),S4)*100</f>
        <v>18.099999999999998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49.800199999999997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-1.5814669999999964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31.8</v>
      </c>
      <c r="S5">
        <f ca="1">Q5*Assumption!$E$27 + R5*Assumption!$F$27</f>
        <v>39.96</v>
      </c>
      <c r="T5" cm="1">
        <f t="array" aca="1" ref="T5" ca="1">_xlfn.PERCENTRANK.EXC(_xlfn._xlws.FILTER(S$4:S$24, ISNUMBER(S$4:S$24)),S5)*100</f>
        <v>36.299999999999997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49.166794000000003</v>
      </c>
      <c r="N6" cm="1">
        <f t="array" aca="1" ref="N6" ca="1">_xll.FDSRC("-","DUMMY","ECON_EXPR_DATA('FDS_ECON["&amp;H6&amp;"]',"&amp;$N$3&amp;",,Q)")</f>
        <v>49.1036</v>
      </c>
      <c r="O6" cm="1">
        <f t="array" aca="1" ref="O6" ca="1">_xll.FDSRC("-","DUMMY","ECON_EXPR_DATA('FDS_ECON["&amp;H6&amp;"]',"&amp;$O$3&amp;",,Q)")</f>
        <v>51.877549999999999</v>
      </c>
      <c r="P6">
        <f t="shared" ca="1" si="0"/>
        <v>-2.7739499999999992</v>
      </c>
      <c r="Q6" cm="1">
        <f t="array" ref="Q6">_xlfn.PERCENTRANK.EXC(_xlfn._xlws.FILTER(M$4:M$24, ISNUMBER(M$4:M$24)),M6)*100</f>
        <v>27.200000000000003</v>
      </c>
      <c r="R6" cm="1">
        <f t="array" aca="1" ref="R6" ca="1">_xlfn.PERCENTRANK.EXC(_xlfn._xlws.FILTER(P$4:P$24, ISNUMBER(P$4:P$24)),P6)*100</f>
        <v>4.5</v>
      </c>
      <c r="S6">
        <f ca="1">Q6*Assumption!$E$27 + R6*Assumption!$F$27</f>
        <v>18.12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53.677677000000003</v>
      </c>
      <c r="N7" cm="1">
        <f t="array" aca="1" ref="N7" ca="1">_xll.FDSRC("-","DUMMY","ECON_EXPR_DATA('FDS_ECON["&amp;H7&amp;"]',"&amp;$N$3&amp;",,Q)")</f>
        <v>52.022452999999999</v>
      </c>
      <c r="O7" cm="1">
        <f t="array" aca="1" ref="O7" ca="1">_xll.FDSRC("-","DUMMY","ECON_EXPR_DATA('FDS_ECON["&amp;H7&amp;"]',"&amp;$O$3&amp;",,Q)")</f>
        <v>51.780430000000003</v>
      </c>
      <c r="P7">
        <f t="shared" ca="1" si="0"/>
        <v>0.2420229999999961</v>
      </c>
      <c r="Q7" cm="1">
        <f t="array" ref="Q7">_xlfn.PERCENTRANK.EXC(_xlfn._xlws.FILTER(M$4:M$24, ISNUMBER(M$4:M$24)),M7)*100</f>
        <v>86.3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82.66</v>
      </c>
      <c r="T7" cm="1">
        <f t="array" aca="1" ref="T7" ca="1">_xlfn.PERCENTRANK.EXC(_xlfn._xlws.FILTER(S$4:S$24, ISNUMBER(S$4:S$24)),S7)*100</f>
        <v>95.399999999999991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48.646362000000003</v>
      </c>
      <c r="N8" cm="1">
        <f t="array" aca="1" ref="N8" ca="1">_xll.FDSRC("-","DUMMY","ECON_EXPR_DATA('FDS_ECON["&amp;H8&amp;"]',"&amp;$N$3&amp;",,Q)")</f>
        <v>47.9283</v>
      </c>
      <c r="O8" cm="1">
        <f t="array" aca="1" ref="O8" ca="1">_xll.FDSRC("-","DUMMY","ECON_EXPR_DATA('FDS_ECON["&amp;H8&amp;"]',"&amp;$O$3&amp;",,Q)")</f>
        <v>45.313136999999998</v>
      </c>
      <c r="P8">
        <f t="shared" ca="1" si="0"/>
        <v>2.6151630000000026</v>
      </c>
      <c r="Q8" cm="1">
        <f t="array" ref="Q8">_xlfn.PERCENTRANK.EXC(_xlfn._xlws.FILTER(M$4:M$24, ISNUMBER(M$4:M$24)),M8)*100</f>
        <v>22.7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51.779999999999994</v>
      </c>
      <c r="T8" cm="1">
        <f t="array" aca="1" ref="T8" ca="1">_xlfn.PERCENTRANK.EXC(_xlfn._xlws.FILTER(S$4:S$24, ISNUMBER(S$4:S$24)),S8)*100</f>
        <v>59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49.800199999999997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-1.5814669999999964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31.8</v>
      </c>
      <c r="S9">
        <f ca="1">Q9*Assumption!$E$27 + R9*Assumption!$F$27</f>
        <v>39.96</v>
      </c>
      <c r="T9" cm="1">
        <f t="array" aca="1" ref="T9" ca="1">_xlfn.PERCENTRANK.EXC(_xlfn._xlws.FILTER(S$4:S$24, ISNUMBER(S$4:S$24)),S9)*100</f>
        <v>36.299999999999997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49.535587</v>
      </c>
      <c r="N10" cm="1">
        <f t="array" aca="1" ref="N10" ca="1">_xll.FDSRC("-","DUMMY","ECON_EXPR_DATA('FDS_ECON["&amp;H10&amp;"]',"&amp;$N$3&amp;",,Q)")</f>
        <v>49.644689999999997</v>
      </c>
      <c r="O10" cm="1">
        <f t="array" aca="1" ref="O10" ca="1">_xll.FDSRC("-","DUMMY","ECON_EXPR_DATA('FDS_ECON["&amp;H10&amp;"]',"&amp;$O$3&amp;",,Q)")</f>
        <v>49.669699999999999</v>
      </c>
      <c r="P10">
        <f t="shared" ca="1" si="0"/>
        <v>-2.5010000000001753E-2</v>
      </c>
      <c r="Q10" cm="1">
        <f t="array" ref="Q10">_xlfn.PERCENTRANK.EXC(_xlfn._xlws.FILTER(M$4:M$24, ISNUMBER(M$4:M$24)),M10)*100</f>
        <v>40.9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53.620000000000005</v>
      </c>
      <c r="T10" cm="1">
        <f t="array" aca="1" ref="T10" ca="1">_xlfn.PERCENTRANK.EXC(_xlfn._xlws.FILTER(S$4:S$24, ISNUMBER(S$4:S$24)),S10)*100</f>
        <v>63.6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50.822594000000002</v>
      </c>
      <c r="N11" cm="1">
        <f t="array" aca="1" ref="N11" ca="1">_xll.FDSRC("-","DUMMY","ECON_EXPR_DATA('FDS_ECON["&amp;H11&amp;"]',"&amp;$N$3&amp;",,Q)")</f>
        <v>51.745624999999997</v>
      </c>
      <c r="O11" cm="1">
        <f t="array" aca="1" ref="O11" ca="1">_xll.FDSRC("-","DUMMY","ECON_EXPR_DATA('FDS_ECON["&amp;H11&amp;"]',"&amp;$O$3&amp;",,Q)")</f>
        <v>51.407046999999999</v>
      </c>
      <c r="P11">
        <f t="shared" ca="1" si="0"/>
        <v>0.33857799999999827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47.328850000000003</v>
      </c>
      <c r="N12" cm="1">
        <f t="array" aca="1" ref="N12" ca="1">_xll.FDSRC("-","DUMMY","ECON_EXPR_DATA('FDS_ECON["&amp;H12&amp;"]',"&amp;$N$3&amp;",,Q)")</f>
        <v>48.471558000000002</v>
      </c>
      <c r="O12" cm="1">
        <f t="array" aca="1" ref="O12" ca="1">_xll.FDSRC("-","DUMMY","ECON_EXPR_DATA('FDS_ECON["&amp;H12&amp;"]',"&amp;$O$3&amp;",,Q)")</f>
        <v>51.090342999999997</v>
      </c>
      <c r="P12">
        <f t="shared" ca="1" si="0"/>
        <v>-2.6187849999999955</v>
      </c>
      <c r="Q12" cm="1">
        <f t="array" ref="Q12">_xlfn.PERCENTRANK.EXC(_xlfn._xlws.FILTER(M$4:M$24, ISNUMBER(M$4:M$24)),M12)*100</f>
        <v>9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9</v>
      </c>
      <c r="T12" cm="1">
        <f t="array" aca="1" ref="T12" ca="1">_xlfn.PERCENTRANK.EXC(_xlfn._xlws.FILTER(S$4:S$24, ISNUMBER(S$4:S$24)),S12)*100</f>
        <v>4.5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48.325603000000001</v>
      </c>
      <c r="N13" cm="1">
        <f t="array" aca="1" ref="N13" ca="1">_xll.FDSRC("-","DUMMY","ECON_EXPR_DATA('FDS_ECON["&amp;H13&amp;"]',"&amp;$N$3&amp;",,Q)")</f>
        <v>50.546005000000001</v>
      </c>
      <c r="O13" cm="1">
        <f t="array" aca="1" ref="O13" ca="1">_xll.FDSRC("-","DUMMY","ECON_EXPR_DATA('FDS_ECON["&amp;H13&amp;"]',"&amp;$O$3&amp;",,Q)")</f>
        <v>51.024430000000002</v>
      </c>
      <c r="P13">
        <f t="shared" ca="1" si="0"/>
        <v>-0.47842500000000143</v>
      </c>
      <c r="Q13" cm="1">
        <f t="array" ref="Q13">_xlfn.PERCENTRANK.EXC(_xlfn._xlws.FILTER(M$4:M$24, ISNUMBER(M$4:M$24)),M13)*100</f>
        <v>18.099999999999998</v>
      </c>
      <c r="R13" cm="1">
        <f t="array" aca="1" ref="R13" ca="1">_xlfn.PERCENTRANK.EXC(_xlfn._xlws.FILTER(P$4:P$24, ISNUMBER(P$4:P$24)),P13)*100</f>
        <v>63.6</v>
      </c>
      <c r="S13">
        <f ca="1">Q13*Assumption!$E$27 + R13*Assumption!$F$27</f>
        <v>36.299999999999997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53.232143000000001</v>
      </c>
      <c r="N14" cm="1">
        <f t="array" aca="1" ref="N14" ca="1">_xll.FDSRC("-","DUMMY","ECON_EXPR_DATA('FDS_ECON["&amp;H14&amp;"]',"&amp;$N$3&amp;",,Q)")</f>
        <v>52.542140000000003</v>
      </c>
      <c r="O14" cm="1">
        <f t="array" aca="1" ref="O14" ca="1">_xll.FDSRC("-","DUMMY","ECON_EXPR_DATA('FDS_ECON["&amp;H14&amp;"]',"&amp;$O$3&amp;",,Q)")</f>
        <v>53.488384000000003</v>
      </c>
      <c r="P14">
        <f t="shared" ca="1" si="0"/>
        <v>-0.94624400000000009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54.500000000000007</v>
      </c>
      <c r="S14">
        <f ca="1">Q14*Assumption!$E$27 + R14*Assumption!$F$27</f>
        <v>70.88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50.974167000000001</v>
      </c>
      <c r="N15" cm="1">
        <f t="array" aca="1" ref="N15" ca="1">_xll.FDSRC("-","DUMMY","ECON_EXPR_DATA('FDS_ECON["&amp;H15&amp;"]',"&amp;$N$3&amp;",,Q)")</f>
        <v>50.251415000000001</v>
      </c>
      <c r="O15" cm="1">
        <f t="array" aca="1" ref="O15" ca="1">_xll.FDSRC("-","DUMMY","ECON_EXPR_DATA('FDS_ECON["&amp;H15&amp;"]',"&amp;$O$3&amp;",,Q)")</f>
        <v>49.992885999999999</v>
      </c>
      <c r="P15">
        <f t="shared" ca="1" si="0"/>
        <v>0.2585290000000029</v>
      </c>
      <c r="Q15" cm="1">
        <f t="array" ref="Q15">_xlfn.PERCENTRANK.EXC(_xlfn._xlws.FILTER(M$4:M$24, ISNUMBER(M$4:M$24)),M15)*100</f>
        <v>77.2</v>
      </c>
      <c r="R15" cm="1">
        <f t="array" aca="1" ref="R15" ca="1">_xlfn.PERCENTRANK.EXC(_xlfn._xlws.FILTER(P$4:P$24, ISNUMBER(P$4:P$24)),P15)*100</f>
        <v>81.8</v>
      </c>
      <c r="S15">
        <f ca="1">Q15*Assumption!$E$27 + R15*Assumption!$F$27</f>
        <v>79.039999999999992</v>
      </c>
      <c r="T15" cm="1">
        <f t="array" aca="1" ref="T15" ca="1">_xlfn.PERCENTRANK.EXC(_xlfn._xlws.FILTER(S$4:S$24, ISNUMBER(S$4:S$24)),S15)*100</f>
        <v>86.3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50.306089999999998</v>
      </c>
      <c r="N16" cm="1">
        <f t="array" aca="1" ref="N16" ca="1">_xll.FDSRC("-","DUMMY","ECON_EXPR_DATA('FDS_ECON["&amp;H16&amp;"]',"&amp;$N$3&amp;",,Q)")</f>
        <v>52.121853000000002</v>
      </c>
      <c r="O16" cm="1">
        <f t="array" aca="1" ref="O16" ca="1">_xll.FDSRC("-","DUMMY","ECON_EXPR_DATA('FDS_ECON["&amp;H16&amp;"]',"&amp;$O$3&amp;",,Q)")</f>
        <v>54.690779999999997</v>
      </c>
      <c r="P16">
        <f t="shared" ca="1" si="0"/>
        <v>-2.5689269999999951</v>
      </c>
      <c r="Q16" cm="1">
        <f t="array" ref="Q16">_xlfn.PERCENTRANK.EXC(_xlfn._xlws.FILTER(M$4:M$24, ISNUMBER(M$4:M$24)),M16)*100</f>
        <v>63.6</v>
      </c>
      <c r="R16" cm="1">
        <f t="array" aca="1" ref="R16" ca="1">_xlfn.PERCENTRANK.EXC(_xlfn._xlws.FILTER(P$4:P$24, ISNUMBER(P$4:P$24)),P16)*100</f>
        <v>13.600000000000001</v>
      </c>
      <c r="S16">
        <f ca="1">Q16*Assumption!$E$27 + R16*Assumption!$F$27</f>
        <v>43.599999999999994</v>
      </c>
      <c r="T16" cm="1">
        <f t="array" aca="1" ref="T16" ca="1">_xlfn.PERCENTRANK.EXC(_xlfn._xlws.FILTER(S$4:S$24, ISNUMBER(S$4:S$24)),S16)*100</f>
        <v>54.500000000000007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56.53472</v>
      </c>
      <c r="N17" cm="1">
        <f t="array" aca="1" ref="N17" ca="1">_xll.FDSRC("-","DUMMY","ECON_EXPR_DATA('FDS_ECON["&amp;H17&amp;"]',"&amp;$N$3&amp;",,Q)")</f>
        <v>57.364445000000003</v>
      </c>
      <c r="O17" cm="1">
        <f t="array" aca="1" ref="O17" ca="1">_xll.FDSRC("-","DUMMY","ECON_EXPR_DATA('FDS_ECON["&amp;H17&amp;"]',"&amp;$O$3&amp;",,Q)")</f>
        <v>58.243445999999999</v>
      </c>
      <c r="P17">
        <f t="shared" ca="1" si="0"/>
        <v>-0.87900099999999526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59</v>
      </c>
      <c r="S17">
        <f ca="1">Q17*Assumption!$E$27 + R17*Assumption!$F$27</f>
        <v>80.84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49.302840000000003</v>
      </c>
      <c r="N18" cm="1">
        <f t="array" aca="1" ref="N18" ca="1">_xll.FDSRC("-","DUMMY","ECON_EXPR_DATA('FDS_ECON["&amp;H18&amp;"]',"&amp;$N$3&amp;",,Q)")</f>
        <v>49.840873999999999</v>
      </c>
      <c r="O18" cm="1">
        <f t="array" aca="1" ref="O18" ca="1">_xll.FDSRC("-","DUMMY","ECON_EXPR_DATA('FDS_ECON["&amp;H18&amp;"]',"&amp;$O$3&amp;",,Q)")</f>
        <v>51.644539999999999</v>
      </c>
      <c r="P18">
        <f t="shared" ca="1" si="0"/>
        <v>-1.8036659999999998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28.159999999999997</v>
      </c>
      <c r="T18" cm="1">
        <f t="array" aca="1" ref="T18" ca="1">_xlfn.PERCENTRANK.EXC(_xlfn._xlws.FILTER(S$4:S$24, ISNUMBER(S$4:S$24)),S18)*100</f>
        <v>18.099999999999998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49.800199999999997</v>
      </c>
      <c r="N19" t="str" cm="1">
        <f t="array" aca="1" ref="N19" ca="1">_xll.FDSRC("-","DUMMY","ECON_EXPR_DATA('FDS_ECON["&amp;H19&amp;"]',"&amp;$N$3&amp;",,Q)")</f>
        <v>-</v>
      </c>
      <c r="O19" cm="1">
        <f t="array" aca="1" ref="O19" ca="1">_xll.FDSRC("-","DUMMY","ECON_EXPR_DATA('FDS_ECON["&amp;H19&amp;"]',"&amp;$O$3&amp;",,Q)")</f>
        <v>53.838383</v>
      </c>
      <c r="P19">
        <f t="shared" ca="1" si="0"/>
        <v>-1.5814669999999964</v>
      </c>
      <c r="Q19" cm="1">
        <f t="array" ref="Q19">_xlfn.PERCENTRANK.EXC(_xlfn._xlws.FILTER(M$4:M$24, ISNUMBER(M$4:M$24)),M19)*100</f>
        <v>45.4</v>
      </c>
      <c r="R19" cm="1">
        <f t="array" aca="1" ref="R19" ca="1">_xlfn.PERCENTRANK.EXC(_xlfn._xlws.FILTER(P$4:P$24, ISNUMBER(P$4:P$24)),P19)*100</f>
        <v>31.8</v>
      </c>
      <c r="S19">
        <f ca="1">Q19*Assumption!$E$27 + R19*Assumption!$F$27</f>
        <v>39.96</v>
      </c>
      <c r="T19" cm="1">
        <f t="array" aca="1" ref="T19" ca="1">_xlfn.PERCENTRANK.EXC(_xlfn._xlws.FILTER(S$4:S$24, ISNUMBER(S$4:S$24)),S19)*100</f>
        <v>36.299999999999997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50.401904999999999</v>
      </c>
      <c r="N20" cm="1">
        <f t="array" aca="1" ref="N20" ca="1">_xll.FDSRC("-","DUMMY","ECON_EXPR_DATA('FDS_ECON["&amp;H20&amp;"]',"&amp;$N$3&amp;",,Q)")</f>
        <v>51.742794000000004</v>
      </c>
      <c r="O20" cm="1">
        <f t="array" aca="1" ref="O20" ca="1">_xll.FDSRC("-","DUMMY","ECON_EXPR_DATA('FDS_ECON["&amp;H20&amp;"]',"&amp;$O$3&amp;",,Q)")</f>
        <v>50.221676000000002</v>
      </c>
      <c r="P20">
        <f t="shared" ca="1" si="0"/>
        <v>1.5211180000000013</v>
      </c>
      <c r="Q20" cm="1">
        <f t="array" ref="Q20">_xlfn.PERCENTRANK.EXC(_xlfn._xlws.FILTER(M$4:M$24, ISNUMBER(M$4:M$24)),M20)*100</f>
        <v>68.100000000000009</v>
      </c>
      <c r="R20" cm="1">
        <f t="array" aca="1" ref="R20" ca="1">_xlfn.PERCENTRANK.EXC(_xlfn._xlws.FILTER(P$4:P$24, ISNUMBER(P$4:P$24)),P20)*100</f>
        <v>90.9</v>
      </c>
      <c r="S20">
        <f ca="1">Q20*Assumption!$E$27 + R20*Assumption!$F$27</f>
        <v>77.220000000000013</v>
      </c>
      <c r="T20" cm="1">
        <f t="array" aca="1" ref="T20" ca="1">_xlfn.PERCENTRANK.EXC(_xlfn._xlws.FILTER(S$4:S$24, ISNUMBER(S$4:S$24)),S20)*100</f>
        <v>77.2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44.313152000000002</v>
      </c>
      <c r="N21" cm="1">
        <f t="array" aca="1" ref="N21" ca="1">_xll.FDSRC("-","DUMMY","ECON_EXPR_DATA('FDS_ECON["&amp;H21&amp;"]',"&amp;$N$3&amp;",,Q)")</f>
        <v>46.43233</v>
      </c>
      <c r="O21" cm="1">
        <f t="array" aca="1" ref="O21" ca="1">_xll.FDSRC("-","DUMMY","ECON_EXPR_DATA('FDS_ECON["&amp;H21&amp;"]',"&amp;$O$3&amp;",,Q)")</f>
        <v>48.552419999999998</v>
      </c>
      <c r="P21">
        <f t="shared" ca="1" si="0"/>
        <v>-2.1200899999999976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9.94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49.800199999999997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-1.5814669999999964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31.8</v>
      </c>
      <c r="S22">
        <f ca="1">Q22*Assumption!$E$27 + R22*Assumption!$F$27</f>
        <v>39.96</v>
      </c>
      <c r="T22" cm="1">
        <f t="array" aca="1" ref="T22" ca="1">_xlfn.PERCENTRANK.EXC(_xlfn._xlws.FILTER(S$4:S$24, ISNUMBER(S$4:S$24)),S22)*100</f>
        <v>36.299999999999997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47.348457000000003</v>
      </c>
      <c r="N23" cm="1">
        <f t="array" aca="1" ref="N23" ca="1">_xll.FDSRC("-","DUMMY","ECON_EXPR_DATA('FDS_ECON["&amp;H23&amp;"]',"&amp;$N$3&amp;",,Q)")</f>
        <v>51.490893999999997</v>
      </c>
      <c r="O23" cm="1">
        <f t="array" aca="1" ref="O23" ca="1">_xll.FDSRC("-","DUMMY","ECON_EXPR_DATA('FDS_ECON["&amp;H23&amp;"]',"&amp;$O$3&amp;",,Q)")</f>
        <v>51.776978</v>
      </c>
      <c r="P23">
        <f t="shared" ca="1" si="0"/>
        <v>-0.28608400000000245</v>
      </c>
      <c r="Q23" cm="1">
        <f t="array" ref="Q23">_xlfn.PERCENTRANK.EXC(_xlfn._xlws.FILTER(M$4:M$24, ISNUMBER(M$4:M$24)),M23)*100</f>
        <v>13.600000000000001</v>
      </c>
      <c r="R23" cm="1">
        <f t="array" aca="1" ref="R23" ca="1">_xlfn.PERCENTRANK.EXC(_xlfn._xlws.FILTER(P$4:P$24, ISNUMBER(P$4:P$24)),P23)*100</f>
        <v>68.100000000000009</v>
      </c>
      <c r="S23">
        <f ca="1">Q23*Assumption!$E$27 + R23*Assumption!$F$27</f>
        <v>35.400000000000006</v>
      </c>
      <c r="T23" cm="1">
        <f t="array" aca="1" ref="T23" ca="1">_xlfn.PERCENTRANK.EXC(_xlfn._xlws.FILTER(S$4:S$24, ISNUMBER(S$4:S$24)),S23)*100</f>
        <v>27.200000000000003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56.346420000000002</v>
      </c>
      <c r="N24" cm="1">
        <f t="array" aca="1" ref="N24" ca="1">_xll.FDSRC("-","DUMMY","ECON_EXPR_DATA('FDS_ECON["&amp;H24&amp;"]',"&amp;$N$3&amp;",,Q)")</f>
        <v>55.200653000000003</v>
      </c>
      <c r="O24" cm="1">
        <f t="array" aca="1" ref="O24" ca="1">_xll.FDSRC("-","DUMMY","ECON_EXPR_DATA('FDS_ECON["&amp;H24&amp;"]',"&amp;$O$3&amp;",,Q)")</f>
        <v>56.147419999999997</v>
      </c>
      <c r="P24">
        <f t="shared" ca="1" si="0"/>
        <v>-0.94676699999999414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50</v>
      </c>
      <c r="S24">
        <f ca="1">Q24*Assumption!$E$27 + R24*Assumption!$F$27</f>
        <v>74.539999999999992</v>
      </c>
      <c r="T24" cm="1">
        <f t="array" aca="1" ref="T24" ca="1">_xlfn.PERCENTRANK.EXC(_xlfn._xlws.FILTER(S$4:S$24, ISNUMBER(S$4:S$24)),S24)*100</f>
        <v>72.7</v>
      </c>
    </row>
    <row r="26" spans="1:31" x14ac:dyDescent="0.35">
      <c r="K26" t="str" cm="1">
        <f t="array" aca="1" ref="K26" ca="1">_xll.FDSRC("-","DUMMY","ECON_DATE("&amp;$L$1&amp;",,, 'MM/YYYY')")</f>
        <v>09/2024</v>
      </c>
      <c r="L26" t="str" cm="1">
        <f t="array" aca="1" ref="L26" ca="1">_xll.FDSRC("-","DUMMY","ECON_DATE("&amp;$L$2&amp;",,, 'MM/YYYY')")</f>
        <v>06/2024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47.520110000000003</v>
      </c>
      <c r="K27" cm="1">
        <f t="array" aca="1" ref="K27" ca="1">_xll.FDSRC("-","DUMMY","ECON_EXPR_DATA('FDS_ECON["&amp;H27&amp;"]',"&amp;$K$26&amp;",,Q)")</f>
        <v>48.213496999999997</v>
      </c>
      <c r="L27" cm="1">
        <f t="array" aca="1" ref="L27" ca="1">_xll.FDSRC("-","DUMMY","ECON_EXPR_DATA('FDS_ECON["&amp;H27&amp;"]',"&amp;$L$26&amp;",,Q)")</f>
        <v>49.418635999999999</v>
      </c>
      <c r="M27">
        <f ca="1">K27-L27</f>
        <v>-1.2051390000000026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49.800199999999997</v>
      </c>
      <c r="K28" cm="1">
        <f t="array" aca="1" ref="K28" ca="1">_xll.FDSRC("-","DUMMY","ECON_EXPR_DATA('FDS_ECON["&amp;H28&amp;"]',"&amp;$K$26&amp;",,Q)")</f>
        <v>50.418407000000002</v>
      </c>
      <c r="L28" cm="1">
        <f t="array" aca="1" ref="L28" ca="1">_xll.FDSRC("-","DUMMY","ECON_EXPR_DATA('FDS_ECON["&amp;H28&amp;"]',"&amp;$L$26&amp;",,Q)")</f>
        <v>51.999873999999998</v>
      </c>
      <c r="M28">
        <f ca="1">K28-L28</f>
        <v>-1.5814669999999964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359.91800000000001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8537647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521.26099999999997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141888.07999999999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366.19600000000003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713391.2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114.15300000000001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246194.28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279.48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194239.08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81.865300000000005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34628.995999999999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346.36799999999999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446704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5311.35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2455046.2999999998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1634.6849999999999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421849.8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4821.63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1828742.4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3978.3029999999999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706155.2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313.488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372551.9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200.7748449744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82700.070000000007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11457.4005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5462493.5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6070.8959999999997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8537647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63.28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167741.81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539181.27903983905</v>
      </c>
      <c r="E18" t="s">
        <v>723</v>
      </c>
      <c r="F18" t="s">
        <v>757</v>
      </c>
      <c r="G18" s="153" cm="1">
        <f t="array" ref="G18">_xll.FDSZ(F18,"FMA_MCAP(0,,,USD,""PORTAGG"")")</f>
        <v>539181.27903983905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171.87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337173.97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43.158499999999997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905646.06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493.28800000000001</v>
      </c>
      <c r="E21" t="s">
        <v>736</v>
      </c>
      <c r="F21" t="s">
        <v>881</v>
      </c>
      <c r="G21" s="153" cm="1">
        <f t="array" ref="G21">_xll.FDSZ(F21,"FMA_MCAP(0,,,USD,""PORTAGG"")")</f>
        <v>25508.721260999999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630.89250000000004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2696432.8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100.3065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100085.03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1571.17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1830910.5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2853.8380000000002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2963770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897.89700000000005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2368162.2999999998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14867.5725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6664353.5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1293.1099999999999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2297481.2999999998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3340.4810000000002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3311836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288520.56900000002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59163210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587030.599804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59163210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372551.9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031691"><![CDATA[{"FC0000ZA^FG_MCAP_IDX(0,,,USD)":372551.9,"FC0000CN^FMA_MCAP(0,,,USD,\"PORTAGG\")":8537647.0,"NQG00809^FMA_MCAP(0,,,USD,\"PORTAGG\")":null,"MCHI^FREF_MARKET_VALUE_COMPANY(0,,,USD,,0,,\"LEGACY\")":6070.896,"FC0000IN^FMA_MCAP(0,,,USD,\"PORTAGG\")":5462493.5,"INDA^FREF_MARKET_VALUE_COMPANY(0,,,USD,,0,,\"LEGACY\")":11457.4005,"FC0000GR^FMA_MCAP(0,,,USD,\"PORTAGG\")":82700.07,"GREK^FREF_MARKET_VALUE_COMPANY(0,,,USD,,0,,\"LEGACY\")":200.7748449744,"EWU^FREF_MARKET_VALUE_COMPANY(0,,,USD,,0,,\"LEGACY\")":3340.481,"FC0000BR^FMA_MCAP(0,,,USD,\"PORTAGG\")":706155.2,"FC0000KR^FMA_MCAP(0,,,USD,\"PORTAGG\")":1828742.4,"EWJ^FREF_MARKET_VALUE_COMPANY(0,,,USD,,0,,\"LEGACY\")":14867.5725,"FC0000DE^FMA_MCAP(0,,,USD,\"PORTAGG\")":2368162.3,"EWW^FREF_MARKET_VALUE_COMPANY(0,,,USD,,0,,\"LEGACY\")":1634.685,"FC0000CA^FMA_MCAP(0,,,USD,\"PORTAGG\")":2963770.0,"EWC^FREF_MARKET_VALUE_COMPANY(0,,,USD,,0,,\"LEGACY\")":2853.838,"FC0000MY^FMA_MCAP(0,,,USD,\"PORTAGG\")":446704.0,"EWA^FREF_MARKET_VALUE_COMPANY(0,,,USD,,0,,\"LEGACY\")":1571.17,"FC0000NZ^FMA_MCAP(0,,,USD,\"PORTAGG\")":100085.03,"FC0000PE^FMA_MCAP(0,,,USD,\"PORTAGG\")":34628.996,"ENZL^FREF_MARKET_VALUE_COMPANY(0,,,USD,,0,,\"LEGACY\")":100.3065,"EPU^FREF_MARKET_VALUE_COMPANY(0,,,USD,,0,,\"LEGACY\")":81.8653,"FC0000SA^FMA_MCAP(0,,,USD,\"PORTAGG\")":2696432.8,"FC0000PL^FMA_MCAP(0,,,USD,\"PORTAGG\")":194239.08,"KSA^FREF_MARKET_VALUE_COMPANY(0,,,USD,,0,,\"LEGACY\")":630.8925,"EPOL^FREF_MARKET_VALUE_COMPANY(0,,,USD,,0,,\"LEGACY\")":279.48,"FTSEWIVNXXXX^FMA_MCAP(0,,,USD,\"PORTAGG\")":25508.721261,"FC0000PH^FMA_MCAP(0,,,USD,\"PORTAGG\")":246194.28,"VNM^FREF_MARKET_VALUE_COMPANY(0,,,USD,,0,,\"LEGACY\")":493.288,"EPHE^FREF_MARKET_VALUE_COMPANY(0,,,USD,,0,,\"LEGACY\")":114.153,"FC0000AE^FMA_MCAP(0,,,USD,\"PORTAGG\")":905646.06,"FC0000ID^FMA_MCAP(0,,,USD,\"PORTAGG\")":713391.2,"UAE^FREF_MARKET_VALUE_COMPANY(0,,,USD,,0,,\"LEGACY\")":43.1585,"EIDO^FREF_MARKET_VALUE_COMPANY(0,,,USD,,0,,\"LEGACY\")":366.196,"FC0000TR^FMA_MCAP(0,,,USD,\"PORTAGG\")":337173.97,"FC0000CL^FMA_MCAP(0,,,USD,\"PORTAGG\")":141888.08,"TUR^FREF_MARKET_VALUE_COMPANY(0,,,USD,,0,,\"LEGACY\")":171.87,"ECH^FREF_MARKET_VALUE_COMPANY(0,,,USD,,0,,\"LEGACY\")":521.261,"SET-BKK^FMA_MCAP(0,,,USD,\"PORTAGG\")":539181.279039839,"SET-BKK^FG_MCAP_IDX(0,,,USD)":539181.279039839,"CNYA^FREF_MARKET_VALUE_COMPANY(0,,,USD,,0,,\"LEGACY\")":359.918,"FC0000QA^FMA_MCAP(0,,,USD,\"PORTAGG\")":167741.81,"CC_ZA^FG_COMPANY_NAME":"South Africa","QAT^FREF_MARKET_VALUE_COMPANY(0,,,USD,,0,,\"LEGACY\")":63.28,"NQG00809^FG_COMPANY_NAME":"Nasdaq South Africa","FC0000US^FMA_MCAP(0,,,USD,\"PORTAGG\")":59163210.0,"SPY^FREF_MARKET_VALUE_COMPANY(0,,,USD,,0,,\"LEGACY\")":587030.599804,"QQQ^FREF_MARKET_VALUE_COMPANY(0,,,USD,,0,,\"LEGACY\")":288520.569,"FC0000GB^FMA_MCAP(0,,,USD,\"PORTAGG\")":3311836.0,"FC0000ZA^FMA_MCAP(0,,,USD,\"PORTAGG\")":372551.9,"EZA^FREF_MARKET_VALUE_COMPANY(0,,,USD,,0,,\"LEGACY\")":313.488,"FC0000CH^FMA_MCAP(0,,,USD,\"PORTAGG\")":2297481.3,"EWL^FREF_MARKET_VALUE_COMPANY(0,,,USD,,0,,\"LEGACY\")":1293.11,"EWZ^FREF_MARKET_VALUE_COMPANY(0,,,USD,,0,,\"LEGACY\")":3978.303,"FC0000JP^FMA_MCAP(0,,,USD,\"PORTAGG\")":6664353.5,"EWY^FREF_MARKET_VALUE_COMPANY(0,,,USD,,0,,\"LEGACY\")":4821.63,"FC0000MX^FMA_MCAP(0,,,USD,\"PORTAGG\")":421849.8,"EWG^FREF_MARKET_VALUE_COMPANY(0,,,USD,,0,,\"LEGACY\")":897.897,"FC0000TW^FMA_MCAP(0,,,USD,\"PORTAGG\")":2455046.3,"EWT^FREF_MARKET_VALUE_COMPANY(0,,,USD,,0,,\"LEGACY\")":5311.35,"FC0000AU^FMA_MCAP(0,,,USD,\"PORTAGG\")":1830910.5,"EWM^FREF_MARKET_VALUE_COMPANY(0,,,USD,,0,,\"LEGACY\")":346.368,"DUMMY^ECON_EXPR_DATA('FDS_ECON[NTCPMIINDEXSA@SA]',,,M)":56.34642,"DUMMY^ECON_EXPR_DATA('FDS_ECON[NTCPMIMFGSA@PL]',,,M)":48.646362,"DUMMY^ECON_EXPR_DATA('FDS_ECON[NTCPMIMFGSA@VN]',,,M)":47.348457,"DUMMY^ECON_EXPR_DATA('FDS_ECON[NTCPMIPHMANHE]',,,M)":53.677677,"DUMMY^ECON_EXPR_DATA('FDS_ECON[NTCPMIMFGSA@AE]',,,M)":null,"DUMMY^ECON_EXPR_DATA('FDS_ECON[NTCPMIMFGSA@ID]',,,M)":49.166794,"DUMMY^ECON_EXPR_DATA('FDS_ECON[NTCPMIMFGSA@TR]',,,M)":44.313152,"DUMMY^ECON_EXPR_DATA('FDS_ECON[NTCPMIMFGSA@CL]',,,M)":null,"DUMMY^ECON_EXPR_DATA('FDS_ECON[NTCPMITHMANHE]',,,M)":50.401905,"DUMMY^ECON_EXPR_DATA('FDS_ECON[NTCPMIMFGSA@CN]',,,M)":49.30284,"DUMMY^ECON_EXPR_DATA('FDS_ECON[PMIQAWHEHE]',,,M)":null,"DUMMY^ECON_EXPR_DATA('FDS_ECON[NTCPMIMFGSA@IN]',,,M)":56.53472,"DUMMY^ECON_EXPR_DATA('FDS_ECON[NTCPMIMFGSA@GR]',,,M)":50.30609,"DUMMY^ECON_EXPR_DATA('FDS_ECON[PMIMFGSA@ZA]',,,M)":50.974167,"DUMMY^ECON_EXPR_DATA('FDS_ECON[NTCPMIMFGSA@BR]',,,M)":53.232143,"DUMMY^ECON_EXPR_DATA('FDS_ECON[NTCPMIMFGSA@KR]',,,M)":48.325603,"DUMMY^ECON_EXPR_DATA('FDS_ECON[NTCPMIMFGSA@MX]',,,M)":47.32885,"DUMMY^ECON_EXPR_DATA('FDS_ECON[NTCPMIMFGSA@TW]',,,M)":50.822594,"DUMMY^ECON_EXPR_DATA('FDS_ECON[PMIMYMANHE]',,,M)":49.535587,"DUMMY^ECON_EXPR_DATA('FDS_ECON[NTCPMIMFGSA@PE]',,,M)":null,"CAGDPY@QA^EE_ACTUAL_ANNUAL(MED,0)":17.1137401273655,"CAGDPY@TW^EE_ACTUAL_ANNUAL(MED,0)":13.6964985659127,"CC_VN^FG_COMPANY_NAME":"Vietnam","CC_PH^FG_COMPANY_NAME":"Philippines","USDVND^FG_PRICE_CHANGE(0,-1AM)":-0.50055385,"USDTRY^FG_PRICE_CHANGE(0,-1AM)":0.44310093,"USDQAR^FG_PRICE_CHANGE(0,-1AM)":0.0,"USDINR^FG_PRICE_CHANGE(0,-1AM)":0.0,"USDZAR^FG_PRICE_CHANGE(0,-1AM)":-2.525574,"USDKRW^FG_PRICE_CHANGE(0,-1AM)":-1.6584694,"USDTWD^FG_PRICE_CHANGE(0,-1AM)":-0.75396895,"USDPEN^FG_PRICE_CHANGE(0,-1AM)":-1.3246596,"USDPHP^FG_PRICE_CHANGE(0,-1AM)":-0.3974259,"USDCLP^FG_PRICE_CHANGE(0,-1AM)":-0.5353451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2238047563,40.2723415007705,42.4815786364131,40.181607467413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53163279978,20.3708484088649,19.111296642109],"EWM^P_PRICE_RETURNS_PR('52W',2,-10AY,0,AM)":[3.3848405,-1.2841821,-8.804565,-11.344582,-3.8129508,-8.610982,-10.020929,-10.803688,-16.803253,-20.15614,-22.315592,-35.530067,-32.928837,-27.185118,-21.199549,-20.667912,-18.586916,-15.451312,-7.9589963,-16.67685,-12.947488,-6.926775,-5.1171246,13.948334,12.254297,1.5494823,-3.8781822,-3.9667726,-1.1978269,-3.9649367,-8.693737,2.4131536,9.031177,1.3017416,2.9921293,3.7670016,4.667449,6.9131613,17.57362,26.52713,27.62456,25.276316,24.073029,15.354622,8.641207,3.1539798,9.26236,8.690882,6.090939,2.2148967,0.43245554,-8.373934,-10.819274,-9.21837,-13.8412,-11.55628,-6.612563,1.5709996,-9.972275,-11.826211,-10.672182,-4.224163,-7.8537045,-0.7406175,-9.728831,-13.517559,-25.240444,-19.75289,-6.0452642,-10.205597,-1.6457558,-2.957511,-2.0675302,-7.230079,8.7270975,3.1663656,5.2535057,9.231377,25.99429,22.978937,3.7869334,0.70040226,-5.184799,4.895365,-0.43702722,3.5135388,-11.611568,-7.6651335,-5.4605007,0.35101175,1.4557242,-5.0669613,-8.55813,-8.800638,-4.206085,-10.807115,-14.921558,-16.57815,-0.88466406,-6.791931,-0.5421281,-12.074691,-11.187119,-8.68904,-10.865325,-5.6044936,-2.6325226,-1.5639305,2.6936889,7.6122046,-4.3688593,-2.9072225,-7.9759064,3.0370831,1.2916327,7.86829,14.9266,17.24862,16.183508,23.901712,33.193493],"GREK^FG_TOTAL_RETURNC(-10AY,0,AM)":[-13.999051,-10.388881,5.7656407,-18.70079,-3.3478975,-5.4969788,-11.314755,12.039542,2.3255706,-14.968639,-12.350231,-0.42061806,0.63358545,14.060867,-21.343142,-5.5151105,-12.939703,2.7402759,6.7430615,-0.39473176,14.266836,-18.616182,1.4247775,6.7226887,-5.5118265,0.0,9.583342,3.9120674,-1.9900501,-0.38071275,1.9108295,15.375006,5.7421446,4.713106,3.3268213,-3.2196999,-8.414877,0.32052994,0.0,14.213121,6.571424,-8.310991,-6.4327536,8.75001,-10.344839,-3.2051086,1.7660022,-5.4229975,-8.830285,-5.7861567,5.607474,-11.537438,7.027817,9.439111,4.125011,2.0408154,9.294128,5.74311,-2.351737,-5.7591677,-1.3333321,12.3873825,-2.5050104,5.0969124,-5.976099,-19.491524,-30.39474,14.366854,13.939392,-2.9283047,-0.75225234,2.9812932,-2.6987195,-7.0095778,35.95444,3.6623359,-6.2058153,7.244563,5.193281,6.31032,0.4539132,-2.780676,1.1440873,2.6864529,-5.1979303,3.6673903,-7.075304,2.9556155,7.893753,-11.5811405,6.352949,-3.0236065,1.9011378,-13.062244,6.583476,-8.720225,-3.3613443,7.7803135,12.314236,4.033375,13.124537,7.1522713,-4.7062397,2.0335793,8.541608,9.734273,3.0991197,-3.964752,-14.00432,9.570122,7.2737694,0.36485195,7.191324,2.632916,-3.2313824,5.862856,-0.6501317,-1.6856253,3.0662775,0.94770193,-0.9178817],"UAE^FMA_DIV_YLD(NTMA,-10AY,0,AM,\"PORTAGG\",\"MEANR\")":[2.60745272503557,2.77686535797872,3.0849212664752,3.43678242594961,3.40526444715525,3.53560248967364,3.53458018813368,3.09049324145,3.43807835181863,3.48033194840024,3.50487720735314,4.2426825873906,3.91227949880285,4.01985365706819,4.39275657254796,4.19319807587077,4.54822569112192,4.03598105743516,3.97071681032441,4.13953365612025,4.0049096324476,3.90349713956885,3.84981364768104,3.76689066142745,3.71038518001783,3.79224412106898,4.28722464294588,4.03488116569969,4.18766220707892,4.0093070585032,4.01315205236562,3.95421579250034,4.12119918875552,4.0807863492599,3.8813873783478,4.03140580829636,4.25575888662813,4.22824469693929,4.50139282074992,4.40760157438671,4.30276651420604,4.41440042661908,4.62213001664739,4.84252549867303,4.84848768238342,5.00088093886843,4.69370905490297,4.68910463136488,4.77165540028255,4.91142491302355,5.26190524390474,5.1678437181629,5.12201943806125,5.08290094532229,5.097380656428,4.83198058844442,5.16714109079392,5.1674630491205,4.91493872745592,4.8034021894872,4.90686901050663,4.75838355834832,5.00436856433533,5.21602077179597,5.31867183844303,5.63510251619692,7.13824091435886,4.72837571048232,4.31168967391248,4.5075516275105,4.70175484797651,4.42070489519642,4.39421962625202,4.15064995813386,4.47593653683426,4.57737982690132,4.17287895154578,4.50440463086102,4.34907204988828,4.3715626460809,4.32469868218898,4.60882848664209,4.56545613695106,4.26394805505436,4.12307745083953,3.88194031781868,4.07593352315682,4.34424553444879,4.2719331982002,3.88322496050566,3.43383281366725,3.55457496235555,3.9343045952499,4.43145398433039,4.10862168995179,4.15648621242863,4.43662879191651,4.46554467383844,4.27191157970493,4.72879406557101,4.71902836278753,4.69133050902869,4.59994269259429,4.42956257476347,4.43588649777926,4.35807607586612,4.20626336026656,4.36733550218812,4.22509842760244,4.64159756397821,4.66165723189254,4.58875258458636,4.70759250898916,5.03015331203061,5.23427505228477,5.70353532541288,5.9689059883753,5.69911951485078,5.4645244569221,5.20722775710102,5.21806431474157],"EIDO^FMA_DIV_YLD(NTMA,-10AY,0,AM,\"PORTAGG\",\"MEANR\")":[2.64584908914965,2.58743634980812,2.47822613800293,2.46570825934531,2.43115013656354,2.28326138996315,2.3046566806843,2.49629693814149,2.38938097256852,2.44327562076101,2.50053408135456,2.70876388032434,2.92257305798042,2.56723450863771,2.51796001272687,2.49532076740957,2.51728569835937,2.36927435974441,2.38594381187027,2.44001966019594,2.37420169674396,2.28870384520701,2.14607167114574,2.21829151187021,2.15946302829854,2.28592921370194,2.42924822436279,2.42423005325698,2.41418380252782,2.45757674465042,2.40053883074389,2.45283425383498,2.5073855771113,2.4921674561721,2.57613331179598,2.56537606221951,2.55391043212851,2.54095656750691,2.68876011219305,2.55209339667306,2.44621915322147,2.49954274395889,2.69546332562112,2.95786505818044,2.95397247275827,3.25567295422265,2.96407821364378,2.97426093096635,3.05242847550511,2.99063506170752,2.82357720753452,2.88162639671214,2.74665002941256,2.81877595267913,2.82629529339506,2.87233377127824,2.86386937120416,2.74494835480377,2.77137120465433,2.81636056780142,2.9243732880793,2.78315126979069,2.82413612533517,2.78454193477653,2.90349019235763,3.23241675984607,3.90783440098135,3.81171184638512,3.27061512373167,2.95213947790778,2.95872953141719,2.71053191030598,3.02146956590679,2.87989363697916,2.33207162704383,2.30767174922241,2.39973013988016,2.44260581662324,2.67671019728037,2.76548987064715,2.68711116881795,2.99752619241628,3.08025278179175,3.04656576596122,3.12574304310865,3.01535690685221,3.11572998284365,3.15974884251714,3.16760735982792,3.12680648615882,3.26873195790934,3.24024328861456,3.32268609792152,3.7030654156494,3.65888251841151,3.59220884624626,3.76677127292907,3.91112833791033,3.86737917733255,4.07847120766504,4.13500947923949,4.24886433740481,4.41630955453117,4.44549493997124,4.29489267602746,4.332819187415,4.09045982778471,4.08273998021149,4.15149051229022,4.27783343723129,4.21596587253654,4.10157033283064,4.09330486746173,4.09419059120355,4.23000779931493,4.44677634221,4.53171553141121,4.44339914984394,4.3607835463945,3.99527281768189,4.11782638873953],"EWW^FMA_PE(NTMA,-10AY,0,AM,\"PORTAGG\",\"MEANR\")":[null,null,null,null,null,null,null,null,null,null,null,null,null,null,null,null,17.1252063007442,18.1411278779443,18.6769185951811,19.8243498260119,18.5202352604345,18.6331712599211,18.5002738900807,18.3508253972159,17.9187395395935,17.59879600362,16.1594671729047,16.3318633962229,16.5559071971008,16.493397697044,16.986205013638,16.6194930546331,16.5911114822529,16.7688118854481,17.3735216815828,17.0925632441505,16.7075443113006,15.8713798836702,15.4886423451668,16.0915765475523,16.1173402816073,15.2943401621829,15.1357339100734,15.1451454747411,14.3669512025909,14.921452211506,15.3814680736225,15.1779867556597,14.8838112788413,13.6280974059752,12.5183832297798,12.567473274793,13.2033421711354,12.8494234996861,13.0811726755559,13.4341598997208,12.930497011092,13.0412207997221,12.2408233565563,12.861213722299,13.0925024570685,13.7443847804149,13.3370682660421,13.9870847072779,13.9590163927231,13.3469494594781,10.3106940844688,14.0363988227606,16.4639292332249,16.7929064953647,16.8146748256093,15.3772141454053,14.8539258125219,14.1097306591086,15.6544641019685,14.7277748863794,14.1058412147878,14.3889893875866,14.5551079786051,14.576978115455,14.9681870379428,14.6407515017977,14.4887822999643,14.2118709143,13.65105177104,13.6913647869244,12.9756810774853,13.7445104436634,13.1627195907199,13.4624014738696,14.2101683466791,12.5597399051148,12.2778636761983,11.4447870012796,11.4224594580991,11.001505136806,11.1071001438325,12.2667241549116,12.5055818248177,11.8835618966864,12.8966243963442,12.9496305128976,12.6181126964793,12.4233592537034,11.7244888656237,11.9459839369609,11.7788008423686,11.782318637218,11.2033629430168,11.6318869297554,12.2072158023951,12.5947631715747,13.1035492835509,12.5158802031929,12.7109202300285,12.5169066133798,11.1496064022539,11.2825801169019,10.8021205023564,10.6987491675872,10.837585004185],"MCHI^FMA_PE(LTMA,-10AY,0,AM,\"PORTAGG\",\"MEANR\")":[9.28306759138205,9.5365325145656,9.68821470584592,10.3565038181273,10.5644284044439,10.8346837699683,10.9815919135102,11.5369686913665,11.5043785846141,11.0948764288738,10.3778133622317,9.6026581762772,9.82929834194366,10.166475883974,10.0636533529782,10.8233832009863,9.29131526260838,9.32282312656571,9.55175576628044,9.62993198776133,10.2382537200477,10.4559688870478,11.0068286171089,12.1012373211574,12.6842849207105,12.690995987768,13.0696748092159,13.1854750361295,13.663710809673,14.0422619040381,13.9755760623016,13.9343534957922,14.0890426724976,14.0740360108915,14.5364097548413,14.5388959276112,15.0486927357434,15.1765215891528,15.0273696831534,15.8533772609694,16.1488276261151,15.3196825981027,14.9926896937972,14.7688745856483,14.7066264922193,14.2047659380358,13.8115017544129,13.5192949225312,13.0411032993623,12.5207925859058,12.6539100476215,11.0698419257997,12.5800644697635,12.8690882724388,12.9182716202726,12.9409049298564,12.3923243967415,12.7524411566767,12.3446075009894,12.3624206225979,12.3038933835184,12.4768606837067,12.778762016776,13.9545403992687,13.0698449459601,13.0804198979439,12.9259809997847,13.2008083997577,13.85207811923,14.4715138743383,15.2582188051184,15.924541427445,15.9403276440131,16.9233194408929,17.7879627013498,18.5780265117887,21.1876085878556,19.8656764633516,19.4396646831114,18.992367632736,18.9206690592381,18.6147855702114,17.2289898016025,16.9906625793145,15.9703605187429,15.7096591906428,14.6062732743422,14.0313026001342,13.7183502306161,13.0217470043252,12.8184157343303,12.6679979169502,12.7132079568067,13.110240479833,12.3522591963826,12.431898795255,11.3699162821852,10.4363463440537,12.0516850998291,12.5151263901414,13.4654866204881,12.4491930387225,12.355687619399,12.0548952867621,11.8581955179045,11.8766807188417,12.1008659371912,11.8044732681829,11.2710561101493,11.4040690364985,10.9460517335988,10.7351860889932,9.78028522824323,10.4882874217626,10.4421517505183,10.7273137837895,10.6285589120236,10.4637960100361,10.0376388977567,9.90611324767391,11.4772089878655],"DDR3512M-FDS^MAX(FG_PRICE(0,-5AY))":3.3053632,"PASP-FDS^MAX(FG_PRICE(0,-5AY))":3158.12,"PLATI-FDS^MAX(FG_PRICE(0,-5AY))":1272.59,"W-FDS^MAX(FG_PRICE(0,-5AY))":14.2525,"COPP-FDS^MAX(FG_PRICE(0,-5AY))":5.119,"FC0000SA^FG_PRICE(0)":47.671387,"SET-BKK^FG_PRICE(0)":1442.73,"FC0000GR^FG_PRICE(0)":9.663866,"FC0000MX^FG_PRICE(0)":424.96164,"FC0000PL^FG_PRICE(0)":201.57259,"FC0000CN^FG_PRICE(0)":281.8379,"TUR^FG_PRICE_MAVG(0,,,,200)":38.261974,"INDA^FG_PRICE_MAVG(0,,,,200)":53.33955,"EWY^FG_PRICE_MAVG(0,,,,200)":64.22455,"EPU^FG_PRICE_MAVG(0,,,,200)":38.972897,"ECH^FG_PRICE_MAVG(0,,,,200)":26.529175,"KSA^FMA_PCT_ABOVE_MAVG(200,0,,,,\"PORTAGG\")":46.7741935483871,"UAE^PERCENT_CHANGE(FMA_EPS(+1,0,,,,\"PORTAGG\",\"MEAN\"),FMA_EPS(+1,-3AM,,,,\"PORTAGG\",\"MEAN\"))":-1.71075256814418,"SET-BKK^FG_TOTAL_RETURNC(0,-3AM)":11.433542,"MCHI^P_PRICE(0)/P_PRICE_HIGH_PR(0,,,,,,\"PRICE\",\"INTRA\",\"52W\")":0.9730161,"GREK^FG_TOTAL_RETURNC(0,-12AM)":33.87035,"EZA^PERCENT_CHANGE(FMA_EPS(+1,0,,,,\"PORTAGG\",\"MEAN\"),FMA_EPS(+1,-1AM,,,,\"PORTAGG\",\"MEAN\"))":5.12897079391775,"EWY^FG_TOTAL_RETURNC(0,-1AM)":-0.8538902,"EWT^FG_TOTAL_RETURNC(0,-6AM)":9.467459,"EPU^P_PRICE(0)/P_PRICE_LOW_PR(0,,,,,,\"PRICE\",\"INTRA\",\"52W\")-1":0.50917697,"EPOL^FMA_PCT_ABOVE_MAVG(200,0,,,,\"PORTAGG\")":38.2352941176471,"EIDO^PERCENT_CHANGE(FMA_EPS(+1,0,,,,\"PORTAGG\",\"MEAN\"),FMA_EPS(+1,-3AM,,,,\"PORTAGG\",\"MEAN\"))":2.54090243507969,"CNYA^FG_TOTAL_RETURNC(0,-3AM)":29.948843,"URTH^FG_TOTAL_RETURNC(0,-3AM)":3.6432862,"URTH^PERCENT_CHANGE(FMA_EPS(+1,0,,,,\"PORTAGG\",\"MEAN\"),FMA_EPS(+1,-1AM,,,,\"PORTAGG\",\"MEAN\"))":0.829791880396504,"URTH^FMA_COS_UP(\"EPS\",\"1M\",+1,NOW,,,\"PORTAGG\",\"MEANR\")":430.0,"TUR^SIZE(FG_CONSTITUENTS)":96,"GREK^FMA_COS_DOWN(\"EPS\",\"1M\",+1,NOW,,,\"PORTAGG\",\"MEANR\")":8.0,"EWT^FMA_COS_UP(\"EPS\",\"1M\",+1,NOW,,,\"PORTAGG\",\"MEANR\")":37.0,"ECH^SIZE(FG_CONSTITUENTS)":28,"EWZ^FMA_RBICS_REV_CURRENT(30, LOC, \"PORTAGG\")":35.681481478641,"QAT^FG_ROE(0)":10.8733113216208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-25.0,"REFMYON-FDS^FG_YIELD(NOW,,,0)":3.0,"REFCLMPR-FDS^PROPER_NAME(0,,,\"SECURITY\",\"NAME\")":"Chile Monetary Policy Rate","TRYCN10Y-FDS^PCTCHG(FG_YIELD(0,,,,\"YTM\"),FG_YIELD(-3AM,,,,\"YTM\"))":-2.6479418,"TRYMY10Y-FDS^PCTCHG(FG_YIELD(0,,,,\"YTM\"),FG_YIELD(-3AM,,,,\"YTM\"))":-2.773221,"TRYSA10Y-FDS^FG_YIELD(0,,,,\"YTM\")":4.740794,"TRYGR10Y-FDS^FG_YIELD(0,,,,\"YTM\")":3.136,"TRYPL10Y-FDS^FG_YIELD(0,,,,\"YTM\")":5.311,"CC_CN^IMF_IFS_RCPI_Q(0)":0.226831,"VWO^FMA_EVAL_EBITDA(NTMA,0,,,\"PORTAGG\",\"MEANR\")":8.91821151434893,"KSA^FMA_DIV_YLD(NTMA,NOW,NOW,M,\"PORTAGG\",\"MEANR\")":3.58391783766996,"UAE^FMA_PE(LTM,0,,,\"PORTAGG\",\"MEANR\")":10.0680172729232,"QAT^FMA_EVAL_EBIT(LTMA,NOW,NOW,M,\"PORTAGG\",\"MEANR\")":16.287629023603,"INDA^FG_FCF_YIELD_NTM(0)":2.59544175029127,"EZA^FMA_PE(NTMA,0,,,\"PORTAGG\",\"MEANR\")":10.4836505778056,"EWY^JULIAN(FMA_DIV_YLD(NTMA,NOW,NOW,M,\"PORTAGG\",\"MEANR\").DATES)":45565,"EWM^FMA_EVAL_EBITDA(NTMA,0,,,\"PORTAGG\",\"MEANR\")":8.37863615273477,"EPOL^FMA_DIV_YLD(NTMA,NOW,NOW,M,\"PORTAGG\",\"MEANR\")":5.71229064279039,"EIDO^FMA_PE(LTM,0,,,\"PORTAGG\",\"MEANR\")":17.8538579198913,"CC_US^IMF_IFS_RCPI_Q(0)":3.19889,"DUMMY^ECON_EXPR_DATA('FDS_ECON[NTCPMIMFGSA@EME]',,,M)":49.8002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6163819,10.6153952307461,9.47363114998823,10.1683467048487,9.55851362142362],"TRYMX10Y-FDS^FG_YIELD(-10AY,0,Y,,\"YTM\")":[5.8237,6.2537,7.5651,7.6401,8.7069,6.8373,5.552,7.558,9.0223,8.95],"TRYPE10Y-FDS^FG_YIELD(-10AY,0,Y,,\"YTM\")":[5.681629,7.426917,6.415413,5.167133,5.645114,4.243226,3.535983,5.889906,7.923381,6.6087],"CAGDPY@AE^EE_ACTUAL_ANNUAL(MED,+1)":9.4,"CAGDPY@BR^EE_ACTUAL_ANNUAL(MED,+1)":-1.65,"CAGDPY@ID^EE_ACTUAL_ANNUAL(MED,+1)":-0.7,"CC_BR^FG_COMPANY_NAME":"Brazil","USDSAR^FG_PRICE_CHANGE(0,-1AY)":0.090646744,"USDAED^FG_PRICE_CHANGE(0,-1AY)":0.0013589859,"USDTHB^FG_PRICE_CHANGE(0,-1AY)":-10.535908,"USDCNH^FG_PRICE_CHANGE(0,-1AY)":-3.640312,"USDEUR^FG_PRICE_CHANGE(0,-1AY)":-4.923767,"USDBRL^FG_PRICE_CHANGE(0,-1AY)":7.1184874,"USDMXN^FG_PRICE_CHANGE(0,-1AY)":9.647918,"USDMYR^FG_PRICE_CHANGE(0,-1AY)":-10.62771,"USDPLN^FG_PRICE_CHANGE(0,-1AY)":-11.56143,"USDIDR^FG_PRICE_CHANGE(0,-1AY)":-1.0269582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19214008224,15.9309935423611,24.3000741239594,19.7347939035425,19.0974621868422],"INDA^P_PRICE_RETURNS_PR('52W',2,-10AY,0,AM)":[32.12848,30.266142,35.161053,29.651892,44.365738,41.63079,21.864426,12.759376,0.46964884,1.1672139,4.300809,-11.786795,-3.4284055,-8.700096,-15.763974,-7.1196437,-21.258509,-22.102707,-15.589487,-9.134716,-2.6809394,-6.363535,-3.1657457,11.198652,5.3560734,0.6641388,-0.8528948,-1.1972249,15.075445,16.365242,18.817472,21.809244,18.77309,15.366972,18.523073,16.957914,10.769283,25.471067,28.563845,36.22291,24.079918,17.909754,9.376347,8.298481,4.067838,3.2910943,4.307747,5.537951,-3.8449109,-11.576319,-2.052623,-10.184884,-10.513282,-4.116994,5.3779244,4.532373,8.62143,9.701085,-6.570232,-10.558998,6.710863,14.867544,5.1878214,9.490549,5.859375,-0.85333586,-38.10729,-25.185602,-19.510115,-14.977789,-1.5246689,7.498276,4.791534,-2.8424323,10.000038,14.827288,23.848713,34.35811,90.458595,58.910656,55.66933,46.419132,44.26274,48.174904,43.293953,46.51345,26.926804,23.454784,15.530193,5.8509946,14.219713,12.811446,-1.9352019,-4.678708,0.5485058,-7.183218,-11.224669,-9.5264435,-3.5007775,-10.047234,-12.01405,-5.6483927,-13.03677,-6.8730116,-0.21241307,11.12672,0.9999275,2.3641706,7.4765325,4.8933268,5.1046133,16.18594,25.579239,32.66568,31.116116,29.104948,29.857277,28.819359,28.711964,29.475582,30.443691],"VNM^FG_TOTAL_RETURNC(-10AY,0,AM)":[-5.1986456,-3.8787365,-4.8237443,-4.904932,-3.8967848,5.5342436,-13.447559,8.698261,-4.1390715,10.132397,-6.1160507,-13.251668,1.5404344,9.987354,-11.321836,-0.49117208,-7.5726805,5.7790756,-4.356849,4.8445463,1.7931104,-0.7452607,-0.20477772,2.3255825,-0.26738048,-6.501341,-4.731184,2.2319198,3.0920029,-1.8288195,4.4709444,0.14264584,4.0598273,3.969884,-3.2258034,-0.34013987,1.6382337,8.52921,3.7747622,10.264373,1.4207721,-0.37715435,9.51866,-13.728398,-1.0875702,-12.38426,7.7939153,1.4705896,-0.42270422,-7.4590626,4.5871496,-8.53281,7.6657534,7.376516,1.3142109,-2.594334,-2.723974,1.1823297,-1.1685133,-2.6135683,2.8753996,3.2298207,-5.234665,2.9408336,-7.022995,-8.2219305,-21.813547,11.038661,19.127512,-2.6760578,2.5325656,4.869437,-0.06728768,1.4814734,9.024561,6.894362,2.344191,-1.6759753,5.397725,0.3234625,6.824279,5.0804853,-4.7391057,1.5075445,-5.2475333,5.485904,0.8915305,4.9408555,-7.0991993,-0.10121465,-2.7862191,-10.265768,-8.188147,-8.412403,5.1105022,-0.32851696,-15.227425,-11.586314,12.928761,-3.2272458,-0.32494068,-5.704975,7.692313,-4.3338656,7.885897,3.3437014,10.233259,3.2764554,-14.67284,-2.9821873,6.267476,1.7960191,0.7003784,5.100465,-0.29411912,-8.554578,3.1451583,-2.6192367,-5.499792,5.1826596,1.1308551],"EPHE^FG_TOTAL_RETURNC(-10AY,0,AM)":[-3.0938327,1.5303373,2.1049976,-2.739042,7.766986,1.7774463,2.559805,-6.0181913,-2.5316477,0.26762486,-1.7879963,-8.608585,-0.5976081,3.8935065,-5.428493,-1.3338447,-6.0166063,8.104694,6.7677975,-6.530052,12.510967,2.7446032,-0.87551475,0.94726086,-5.021554,-7.5834455,-6.038719,-0.05375147,6.1709404,-1.9761682,2.0456553,4.9099445,3.7385702,-3.6444008,0.27793646,-0.44347048,3.841877,0.0,-2.5737226,9.56682,-6.509173,-2.7957022,-3.2632768,-6.0891986,0.30442476,-8.043039,9.774685,-0.66405535,-10.422367,3.9009452,5.321574,1.5855074,6.5038204,-5.5332603,4.704094,2.347827,1.3310552,1.8178344,-3.2614708,-3.1999946,-3.335303,9.343517,-4.2167068,-1.0179043,-8.343154,-4.245734,-24.420559,3.8222194,20.205475,1.350677,-10.038882,0.2750516,5.720997,6.745732,14.409733,-0.5419016,-4.7400656,-0.7383585,-5.4980636,-0.034224987,7.5659037,0.5518317,-7.903123,5.3979278,-0.82075,6.024492,-1.6234756,-0.3330171,3.0041456,0.52746534,-3.8271666,-7.670087,-1.4598548,-8.922153,1.9984365,0.9220123,-15.188426,5.83483,11.280751,1.6136289,9.344387,-6.857342,-0.11098981,-0.444448,-3.0133903,1.6748905,0.57274103,-6.9855747,0.5714297,-1.0957718,3.8571954,2.81291,3.0995727,3.9083004,-1.1573255,-4.903036,-5.4251614,1.5936017,1.7886162,7.8274727,8.4074135],"EWY^FMA_DIV_YLD(NTMA,-10AY,0,AM,\"PORTAGG\",\"MEANR\")":[1.40587363088667,1.42458331991116,1.38065493382923,1.45746516012808,1.57996424000787,1.55937864097823,1.55605808384862,1.53126973157627,1.63569236475784,1.63901809547929,1.76237656006603,1.8632522745045,1.79908719145489,1.7794836290924,1.8814114632478,1.94932871584188,1.99502170746708,1.92244063756505,1.94278652723696,1.95438440860372,1.96397899974752,1.94872055256937,1.9416719883639,1.88053953163954,1.8854676034028,1.97732511527623,2.00313025683038,1.9485684879659,1.92893572833299,1.93586532137856,1.88717811155646,1.89093654615884,1.76321313394379,1.75513742835078,1.80370016042981,1.83741792008458,1.79494485467771,1.92974672005206,2.02434772486044,2.05335665949852,2.05999958879405,2.2369737834544,2.22006692066891,2.20671851253119,2.2325665490562,2.41075362112673,2.38292598890963,2.36362505720363,2.41049900261514,2.58583525236482,2.54362654388254,2.74178899074049,2.44457446847854,2.47079187791835,2.45642931319389,2.44783994780756,2.57084469779628,2.53020259304864,2.62474527389519,2.64223247056097,2.55021626385986,2.44055828191844,2.45128886152776,2.36036547019539,2.36353110470981,2.49333481521178,2.86647545796526,2.46541488455563,2.23057698011981,2.25537912945288,2.1912944713528,2.10808753225056,2.14995376814748,2.16205930429209,1.86846447624427,1.80447773566277,1.61517319579859,1.65898621653079,1.69036741792835,1.74712089510017,1.67657550612794,1.68078073871479,1.73700833456927,1.79443401352508,1.90899848435998,1.98078551093833,1.95735729435823,1.95857737777932,2.23917440379129,2.19533656749945,2.24078731770313,2.29548855695883,2.33382951194815,2.65603719854559,2.51981558905221,2.60344676703292,2.88041796054675,2.63857040167078,2.48674945673522,2.70932958780716,2.46965989515819,2.45028252363851,2.3918509566065,2.44088640448096,2.3177339129716,2.34056005407301,2.33960603945765,2.36787384852611,2.49293070287624,2.58056562425536,2.38096743086801,2.28226092139137,2.25783866749919,2.25729963824342,2.20025562868595,2.20231936050195,2.19552071295573,2.08411851719371,2.2234907395446,2.29530427510912,2.36164814844772],"QAT^FMA_PE(NTMA,-10AY,0,AM,\"PORTAGG\",\"MEANR\")":[15.5599396497602,15.2423509739645,13.6654842039825,13.2710219906438,13.7804813626406,13.7828398625244,13.1646076187754,13.6146318335084,13.527577133,13.3621501078623,13.1419627716975,12.4438773500109,12.6201994972898,12.6445012404021,11.4389239720033,11.4939857834953,10.728638145293,11.6996764742777,12.0958265324631,11.9216787373162,11.4219032290315,11.8725297105535,12.5614101954698,13.202687198871,12.5597568763596,12.5646861366124,12.173085022456,13.523021692313,13.206916065568,13.2514114203048,12.6397013359974,12.8589701856001,13.0047584553925,11.7981852536758,12.3140390191672,11.5320585772148,10.8096121479238,11.0764504066984,10.5516352461075,11.8189363692923,11.9638886756496,10.9733625710756,11.1719275658497,11.1236915539162,11.1537703861977,11.3407165727068,12.3153510987601,12.6606568869153,12.4791792438656,12.939402274052,13.0996401371429,12.8635002285844,13.3874763774531,12.6534011700224,12.6504470744057,13.3245768199872,12.9203874443488,13.4235377069953,13.2798738611646,13.2307341476499,13.4651636630499,13.1980640747501,13.0697256221329,13.8771938107127,13.6089122809711,12.4390771375351,11.6893055328072,13.4157317928861,14.2960949323544,14.843575362977,15.302564229749,15.01674079937,15.2819020625261,14.6724144769003,15.4869908904786,14.0891137935303,13.8491595157514,13.1660487383408,13.7854614579384,14.0177680036491,13.7069158279796,13.5048735938246,13.0664468607865,13.414748333459,13.2888265339099,13.640970420813,13.0613314822613,13.1078321434604,13.5689751036025,14.2252683402142,13.9833149899098,13.7147571181815,12.4769945811365,12.1979786138966,13.5868532274521,12.968090029521,12.532675309824,12.5469211129775,12.5568375148202,11.2487607605009,11.3162756313515,11.1303906853662,11.0552805671984,11.1086708685028,10.9938666049164,11.0695943729741,11.7926787213212,10.9443562912697,10.770294252241,10.3012214289466,10.4953424428051,10.7232316328577,10.3810127031283,10.6999168239456,9.91100279297055,9.83825316457847,9.59737253781131,10.2648685807106,10.4340413324272,10.6663908377294,11.0241933604133],"ECH^JULIAN(FMA_DIV_YLD(NTMA,-10AY,0,AM,\"PORTAGG\",\"MEANR\"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6],"EPU^FMA_PE(LTMA,-10AY,0,AM,\"PORTAGG\",\"MEANR\")":[14.863725297798,14.203165931376,14.6201034122326,14.2787018214046,15.7329412110525,16.3181767703016,16.0678640709578,15.7062432913432,16.3022555562407,15.8560402259075,15.4005731078225,14.4809477369962,14.6147924604486,12.0580657559998,11.0603831529499,15.0880206710098,15.782709146844,22.5614842678668,22.0445033594326,21.7744251148956,20.7207559839535,20.0443484226961,19.4622498673976,18.3388804365906,17.326732688873,16.0870079716977,15.6732210783213,15.3592190700466,17.2240148144419,16.220229091802,15.7873765077877,15.0027858685948,15.0156033524463,14.796424903224,15.0336622869479,14.9823818634649,16.9515356751021,16.6636315979134,16.8211344688357,17.4894174397269,18.3804142688281,19.8613802352699,19.2411885889537,18.6283979163669,18.222635501853,17.6815711742206,17.794494285963,16.9093631592988,16.5918236673843,16.4884067189515,16.7364708272923,17.1137375036517,18.9498238850685,20.153971596311,19.8015461715281,18.8543253230113,18.0073006812008,17.7807205367989,18.1280764890137,17.8046011888283,16.6299382695269,17.453397401433,16.2553967181821,17.0322649008347,16.6086574523214,16.6672258192553,15.4696174630072,16.4532785221863,18.570301190427,21.8441001196456,24.536556682896,33.4726782311685,38.4885025181501,40.070793674094,50.3784279426932,51.4189715974159,47.1180577532593,67.4436315434146,62.008376849095,55.519616365273,49.5728952253748,43.5806288709027,37.0174761098033,32.120338205541,27.0194670884323,21.2777909007386,15.8571247507623,11.5124531415962,11.5302063746156,13.5915128683033,13.4190541934026,12.3433117495365,11.7492747866272,10.5814884977016,9.99851706548818,9.53006006764186,9.30941716700323,9.51018194794669,10.0512816861668,9.45205824442053,10.0329028894278,9.43553595482738,9.54560092287023,9.5388394648646,9.69161938266266,10.099720842838,10.9650523458148,11.0409233071347,10.5576573265078,11.1228637281708,12.8923621778891,14.4764774041133,14.8759819366402,15.1993584589491,15.2195080203342,15.1480905791691,14.6712591625262,14.2807775933291,13.3051826546999,13.0017851704696,13.5037541244819],"WL-FDS^FG_PRICE(0)/MAX(FG_PRICE(0,-1AY))":0.764998690070736,"NI-FDS^FG_PRICE(0)/MAX(FG_PRICE(0,-1AY))":0.842303172737955,"CPALM-FDS^FG_PRICE(0)/MAX(FG_PRICE(0,-1AY))":0.931862852151125,"BRENT-FDS^FG_PRICE(0)/MAX(FG_PRICE(0,-1AY))":0.887441860465116,"TIOS-FDS^FG_PRICE(0)/MAX(FG_PRICE(0,-1AY))":0.751317980022198,"FC0000AE^FG_PRICE(0)":145.1716,"FC0000BR^FG_PRICE(0)":195.5029,"FC0000MY^FG_PRICE(0)":277.77103,"FC0000ID^FG_PRICE(0)":1185.1835,"VNM^FG_PRICE_MAVG(0,,,,60)":12.287416,"QAT^FG_PRICE_MAVG(0,,,,60)":17.626698,"EZA^FG_PRICE_MAVG(0,,,,60)":46.167,"EWT^FG_PRICE_MAVG(0,,,,60)":52.955,"EPHE^FG_PRICE_MAVG(0,,,,60)":27.021584,"KSA^P_PRICE(0)/P_PRICE_LOW_PR(0,,,,,,\"PRICE\",\"INTRA\",\"52W\")-1":0.14250207,"VNM^FMA_PCT_ABOVE_MAVG(200,0,,,,\"PORTAGG\")":43.4782608695652,"TUR^PERCENT_CHANGE(FMA_EPS(+1,0,,,,\"PORTAGG\",\"MEAN\"),FMA_EPS(+1,-3AM,,,,\"PORTAGG\",\"MEAN\"))":-25.7508858436131,"QAT^FG_TOTAL_RETURNC(0,-3AM)":5.607474,"INDA^P_PRICE(0)/P_PRICE_HIGH_PR(0,,,,,,\"PRICE\",\"INTRA\",\"52W\")":0.96369135,"EZA^FG_TOTAL_RETURNC(0,-12AM)":41.086304,"EWZ^PERCENT_CHANGE(FMA_EPS(+1,0,,,,\"PORTAGG\",\"MEAN\"),FMA_EPS(+1,-1AM,,,,\"PORTAGG\",\"MEAN\"))":2.85918686836172,"EWW^FG_TOTAL_RETURNC(0,-1AM)":3.6503434,"EWM^FG_TOTAL_RETURNC(0,-6AM)":21.959257,"EPOL^P_PRICE(0)/P_PRICE_LOW_PR(0,,,,,,\"PRICE\",\"INTRA\",\"52W\")-1":0.40229416,"EPHE^FMA_PCT_ABOVE_MAVG(200,0,,,,\"PORTAGG\")":78.7878787878788,"ECH^PERCENT_CHANGE(FMA_EPS(+1,0,,,,\"PORTAGG\",\"MEAN\"),FMA_EPS(+1,-3AM,,,,\"PORTAGG\",\"MEAN\"))":6.13575798155945,"EWJ^P_PRICE(0)/P_PRICE_LOW_PR(0,,,,,,\"PRICE\",\"INTRA\",\"52W\")-1":0.24038458,"SPY^PERCENT_CHANGE(FMA_EPS(+1,0,,,,\"PORTAGG\",\"MEAN\"),FMA_EPS(+1,-3AM,,,,\"PORTAGG\",\"MEAN\"))":-1.23762309810854,"SPY^FMA_COS_DOWN(\"EPS\",\"1M\",+1,NOW,,,\"PORTAGG\",\"MEANR\")":163.0,"KSA^FMA_COS_UP(\"EPS\",\"1M\",+1,NOW,,,\"PORTAGG\",\"MEANR\")":31.0,"MCHI^SIZE(FG_CONSTITUENTS)":596,"EWY^FMA_COS_DOWN(\"EPS\",\"1M\",+1,NOW,,,\"PORTAGG\",\"MEANR\")":34.0,"EPOL^FMA_COS_UP(\"EPS\",\"1M\",+1,NOW,,,\"PORTAGG\",\"MEANR\")":12.0,"TUR^FMA_RBICS_REV_CURRENT(30, LOC, \"PORTAGG\")":22.2627339205507,"ECH^FMA_RBICS_REV_CURRENT(30, LOC, \"PORTAGG\")":35.1309906504413,"EWM^FG_ROE(0)":8.36169488680878,"TRYZA10Y-FDS^FG_YIELD_NAME":"Treasury - South Africa Benchmark Bond 10Y","REFVNDISC-FDS^FG_YIELD(NOW,,,0)":3.0,"REFCNRMB-FDS^PROPER_NAME(0,,,\"SECURITY\",\"NAME\")":"China Loan Prime Rate (LPR) - 1 Year","REFMXTON-FDS^(SUBARRAY(NOT_NA(NO_REPEAT_F(FG_YIELD(NOW,-10AY,D))),0,1)-SUBARRAY(NOT_NA(NO_REPEAT_F(FG_YIELD(NOW,-10AY,D))),1,1))*100":-25.0,"REFPHRREPO-FDS^FG_YIELD(NOW,,,0)":6.25,"TRYAE10Y-FDS^PCTCHG(FG_YIELD(0,,,,\"YTM\"),FG_YIELD(-1AM,,,,\"YTM\"))":-1.4358025,"TRYBR10Y-FDS^PCTCHG(FG_YIELD(0,,,,\"YTM\"),FG_YIELD(-1AM,,,,\"YTM\"))":1.6072197,"TRYID10Y-FDS^PCTCHG(FG_YIELD(0,,,,\"YTM\"),FG_YIELD(-1AM,,,,\"YTM\"))":-0.6789188,"TRYTH10Y-FDS^FG_YIELD_NAME":"Thailand Benchmark Bond - 10 Year","TRYMX10Y-FDS^FG_YIELD_NAME":"Treasury - Mexico Benchmark Bond 10Y","TRYCN10Y-FDS^FG_YIELD_NAME":"Treasury - China Benchmark Bond 10Y","CC_PE^IMF_IFS_RCPI_Q(0)":null,"VGK^FMA_DIV_YLD(NTMA,NOW,NOW,M,\"PORTAGG\",\"MEANR\")":3.48209895975682,"VNM^FMA_PE(LTM,0,,,\"PORTAGG\",\"MEANR\")":20.0593459733744,"SET-BKK^FMA_EVAL_EBIT(LTMA,NOW,NOW,M,\"PORTAGG\",\"MEANR\")":18.3312800900418,"MCHI^FG_FCF_YIELD_NTM(0)":6.03712718730787,"GREK^FMA_PE(NTMA,0,,,\"PORTAGG\",\"MEANR\")":6.86023036391221,"EWZ^JULIAN(FMA_DIV_YLD(NTMA,NOW,NOW,M,\"PORTAGG\",\"MEANR\").DATES)":45565,"EWT^FMA_EVAL_EBITDA(NTMA,0,,,\"PORTAGG\",\"MEANR\")":9.34391265553135,"EPU^FMA_DIV_YLD(NTMA,NOW,NOW,M,\"PORTAGG\",\"MEANR\")":3.73809976580406,"EPHE^FMA_PE(LTM,0,,,\"PORTAGG\",\"MEANR\")":11.9888167510366,"CNYA^FMA_EVAL_EBIT(LTMA,NOW,NOW,M,\"PORTAGG\",\"MEANR\")":17.8937133110752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10Y-FDS^FG_YIELD(-10AY,0,Y,,\"YTM\")":[null,null,null,null,null,null,null,null,null,null],"CAGDPY@PE^EE_ACTUAL_ANNUAL(MED,+1)":0.9,"USDSAR^FG_PRICE_CHANGE(0,-6AM)":0.08665323,"USDCNH^FG_COMPANY_NAME":"Chinese Offshore Renminbi per U.S. Dollar","USDKRW^FG_PRICE_CHANGE(0,-6AM)":-2.1870494,"USDPEN^FG_PRICE(0)":3.732,"USDCNH^STD(FG_PRICE_CHANGE(0,-1AY,AM))":1.0075417532906,"MCHI^P_PRICE_RETURNS_PR('52W',2,-10AY,0,AM)":[3.166902,5.5476665,2.6549935,10.11188,24.2509,18.98328,26.43379,47.714554,33.800827,19.920135,0.58773756,-15.834713,0.8107066,-0.23469329,-4.1758595,-8.991909,-24.669409,-20.561546,-21.650135,-33.405624,-29.131048,-21.61743,-8.956742,14.864016,8.307802,-1.2593031,0.66622496,0.72580576,25.72466,22.718107,20.889843,26.464617,31.4803,30.586601,37.00317,33.640335,35.367264,44.255722,43.178143,60.29482,54.77264,44.79183,36.363125,32.21514,30.493164,17.50723,5.814719,-0.29889345,-8.7304535,-13.314486,-8.780032,-25.748259,-18.200314,-9.979015,-4.559934,-1.4807701,-19.155014,-3.4164608,-8.005178,-5.924058,-0.9784341,7.7753544,2.73242,29.42183,5.0421476,3.8849235,-10.170221,-7.5995684,17.33986,14.048088,31.93835,35.163723,34.389614,33.082474,38.131226,27.783823,52.288986,41.353416,51.909004,43.36245,28.94224,19.234419,-1.1862874,-3.0369937,-9.779161,-10.664976,-21.049606,-21.745258,-31.780117,-34.658306,-33.33824,-36.61102,-36.094814,-30.814028,-30.074608,-32.080215,-35.143013,-44.297062,-25.487429,-20.125425,-13.541073,-8.955794,-7.0040884,-7.408327,-11.865007,-16.561634,0.785017,-4.4820666,1.1087179,16.818523,-7.022214,-15.123582,-30.699598,-17.480677,-16.205555,-0.49241185,0.006520748,-1.7740905,-11.145043,-7.251048,34.066868],"UAE^FG_TOTAL_RETURNC(-10AY,0,AM)":[-4.084057,-7.3584137,-4.1053114,-10.361844,3.5600424,-0.9897351,-2.3204625,15.4667015,-5.7962,0.85213184,1.0437369,-12.420064,-0.028085709,-3.3707798,-10.581398,3.2025814,-6.072104,10.976421,2.2002459,-1.2029052,-2.3137033,6.2384605,2.2235632,0.32334328,-2.2560835,-4.276979,0.6225467,7.176864,-0.9970665,0.5337715,0.29404163,-1.1950612,2.101493,1.5947104,5.771494,-0.6681442,-1.681608,1.2257576,-6.7868233,5.206442,0.3114462,-4.205078,-0.48105717,-1.087606,-0.1832664,-3.46995,5.360687,-2.3241222,-1.5427709,-0.39255023,-3.803277,-4.0601673,1.3571382,3.4531355,0.68119764,3.8565636,-8.013034,-0.120806694,3.3431292,-0.8176327,-4.1577044,4.936421,-3.7776172,-0.9629667,-2.1690369,-7.874614,-24.232365,12.924433,1.794374,1.5138865,3.7623644,3.8645148,-3.5369813,0.47619343,11.848343,0.06235838,13.474571,-2.837938,3.766334,1.5555501,8.061266,-0.29872656,0.14015436,4.198742,-0.6380141,4.4271708,6.473136,1.8968582,-0.060641766,11.529123,3.5277605,-1.6207397,-8.333331,-7.685292,6.3912153,-3.3373713,-3.640926,0.0,1.4332175,-2.8713763,-2.3194194,0.06784201,-2.6779711,5.398822,-2.2471905,1.0546684,5.2233696,-1.2410223,2.9100537,-6.4910054,1.580751,0.92549324,-0.67476034,-0.13587475,1.6326547,-2.409637,-5.761319,4.6935916,3.3959508,5.520618,-3.1125844],"EPU^FMA_DIV_YLD(NTMA,-10AY,0,AM,\"PORTAGG\",\"MEANR\")":[2.27479972547513,2.23681952284976,2.01810595642865,2.1362845338949,2.20373929262001,2.22899386108701,2.37263537347733,1.87215245329886,1.88917297317395,1.99453272198696,2.09911112225541,2.37305077077584,2.50666166930727,2.4556068840758,2.42271233243705,2.68790833554389,2.72224305947007,2.21850498286196,2.12432212615034,1.7110663337837,1.88372295716988,1.78395182041684,1.60049216932792,1.4400715239378,1.54596246576466,1.7511143338773,1.98121855254127,2.26602562870778,1.96553199715112,1.99106641096681,2.10742487555512,2.02260793627692,2.28189549375542,2.28176630368352,2.28849509911475,2.02633958431685,2.24603254455154,2.25502290873593,2.72049859133368,2.64299632482708,2.50554115404332,2.32799203186567,2.11942003863083,2.11136194432115,4.71604367663624,2.06695961129914,4.23374181721607,2.49298035696572,2.2838038217857,2.51663320185564,2.25068347715741,2.45499457446524,2.07166220070989,2.21908445341994,2.24819021632873,2.50195112764969,2.73573267735226,2.66104141393855,2.88804417859842,2.94437366262763,3.13195644143156,2.91862359094267,2.84134766594331,2.57665174859263,2.90967196454645,3.23856720331678,4.59737788184931,3.43245410413474,3.23805873309417,3.15020185676389,2.86617841465769,2.64876363201712,2.67213504454837,2.47227790696248,1.81971508244711,1.64782216938326,1.66812290205593,1.78911833601503,2.14004642284943,2.42555721449166,2.49345117653865,2.83604958567804,3.34205642716905,3.51840687103647,3.66827415017654,3.68026109800592,4.01999997626662,4.10730344431733,3.86937993469216,3.27635892174316,3.57026224851667,4.27017224919627,4.58912560976804,5.14275602316821,5.45963042017575,5.19793538004922,5.11934697758657,4.4639802357804,3.68110416551323,3.79723892821952,3.83924615768347,4.3513116144074,4.80785972885994,4.79525497507043,5.15821281279039,4.9292651305492,4.3207365101399,4.65147843159549,5.17552658090883,4.81944783636139,3.9332410083883,3.68585146755701,3.54095562396777,3.65061223063743,3.28704227452618,3.50895829627153,3.87209762311293,3.99016705904882,4.28763683952599,4.05140196884274,3.73809976580406],"INDA^FMA_PE(LTMA,-10AY,0,AM,\"PORTAGG\",\"MEANR\")":[18.0865304004231,18.818325280518,19.7082085138774,19.533985469832,20.442483034375,21.0662459673235,20.7311504363626,20.27639671761,20.1998209907518,20.857810627965,21.0448394880063,20.357510353656,20.4090302162601,20.632861510691,20.2622333228267,20.596452642103,19.3868456028872,18.9713436566505,18.9231124769817,18.8917593541238,19.1586995730446,19.2389500380004,19.5719483493976,19.8275380119362,19.8589222434774,19.5386251055354,18.7297556649267,19.0618543843464,19.9779250246436,20.5194242918664,20.4507564095486,20.4030534467433,20.440480632683,20.2980030697453,20.8667163997858,21.0074511318503,20.8553990090204,21.9614482139908,21.5430478950975,22.5389983821536,22.1082498718561,21.7403746862655,21.3789722458739,21.3874188158108,21.2756037071128,21.1154595932037,22.0372605447537,22.5089098632271,21.2150612805271,21.1309620436668,21.7191547461568,21.1715392788815,21.8937730575955,21.7126950083259,21.6489420679892,21.5622875903765,21.7775631110453,21.5007604855348,20.8760676721375,20.9111599348913,21.2498024950041,22.6601185632953,22.9803606134318,23.5360997042205,22.4166698245675,21.2732342271517,19.9193616730218,21.2093925373256,22.2328599939667,23.7885220147834,24.8371882473887,25.5875130392493,26.0580535954477,25.9994581518537,30.8114656125558,33.7612421834756,33.264301254158,31.2299694742522,30.4380443871854,29.5836099097359,29.41354867055,28.9159400807779,28.9644975887661,29.5406924387251,29.2172744208571,29.0404684003569,28.5969258728792,28.6216651610867,28.0772297480648,26.3818589605376,26.2833306660576,25.7071553823014,25.1540803663845,24.3106576181522,25.4610813952386,25.6923849996528,24.7071329799321,25.8995942691531,27.039620151847,26.1876486499399,24.9722487123275,24.1646821337193,23.7968934053412,23.8197479385479,23.9741358234623,24.279752476007,23.7820519665579,23.4641555473394,23.4852637105096,23.0823389680572,24.1649204087899,25.5764189478143,26.129462994737,26.2107922208969,25.9516509102626,25.753974975628,25.8539864786004,26.2016377344967,26.4366629772361,27.3143498797732,27.7377854907545],"PASP-FDS^FG_PRICE_CHANGE(0,-3AM)":-5.59241706161138,"W-FDS^FG_PRICE(0)":6.035,"FC0000IN^FG_PRICE(0)":1479.6033,"FC0000PE^FG_PRICE(0)":833.5565,"TUR^FG_PRICE(0)":33.7,"EWW^FG_PRICE_MAVG(0,,,,30)":53.593666,"UAE^P_PRICE(0)/P_PRICE_LOW_PR(0,,,,,,\"PRICE\",\"INTRA\",\"52W\")-1":0.104567766,"MCHI^FG_TOTAL_RETURNC(0,-12AM)":34.066868,"EWZ^FG_TOTAL_RETURNC(0,-12AM)":7.3101044,"EWT^FMA_PCT_ABOVE_MAVG(200,0,,,,\"PORTAGG\")":64.7727272727273,"EPHE^PERCENT_CHANGE(FMA_EPS(+1,0,,,,\"PORTAGG\",\"MEAN\"),FMA_EPS(+1,-1AM,,,,\"PORTAGG\",\"MEAN\"))":2.38811597545711,"ECH^PERCENT_CHANGE(FMA_EPS(+1,0,,,,\"PORTAGG\",\"MEAN\"),FMA_EPS(+1,-1AM,,,,\"PORTAGG\",\"MEAN\"))":2.89481776779437,"EWJ^PERCENT_CHANGE(FMA_EPS(+1,0,,,,\"PORTAGG\",\"MEAN\"),FMA_EPS(+1,-1AM,,,,\"PORTAGG\",\"MEAN\"))":12.6709648593149,"TUR^FMA_COS_DOWN(\"EPS\",\"1M\",+1,NOW,,,\"PORTAGG\",\"MEANR\")":28.0,"EPU^SIZE(FG_CONSTITUENTS)":26,"EPHE^FMA_RBICS_REV_CURRENT(30, LOC, \"PORTAGG\")":40.96055344443,"REFAEREPO-FDS^FG_YIELD(NOW,,,0)":4.9,"REFMYON-FDS^(SUBARRAY(NOT_NA(NO_REPEAT_F(FG_YIELD(NOW,-10AY,D))),0,1)-SUBARRAY(NOT_NA(NO_REPEAT_F(FG_YIELD(NOW,-10AY,D))),1,1))*100":25.0,"TRYIN10Y-FDS^PCTCHG(FG_YIELD(0,,,,\"YTM\"),FG_YIELD(-1AM,,,,\"YTM\"))":-1.6073875,"TRYTR7Y-FDS^FG_YIELD(0,,,,\"YTM\")":26.094818,"CC_PH^IMF_IFS_RCPI_Q(0)":null,"UAE^FMA_DIV_YLD(NTMA,NOW,NOW,M,\"PORTAGG\",\"MEANR\")":5.21806431474157,"INDA^FMA_PE(NTMA,0,,,\"PORTAGG\",\"MEANR\")":25.095950141794,"EWW^FMA_PE(NTMA,0,,,\"PORTAGG\",\"MEANR\")":10.837585004185,"EPHE^FMA_PE(NTMA,0,,,\"PORTAGG\",\"MEANR\")":10.2651365309382,"CNYA^FMA_EVAL_EBITDA(NTMA,0,,,\"PORTAGG\",\"MEANR\")":10.6499345246379,"TRYSA10Y-FDS^FG_YIELD(-10AY,0,Y,,\"YTM\")":[null,null,3.8912454,3.7299898,4.5715504,2.8775356,2.0844028,2.5113702,4.613973,4.608568],"CAGDPY@CN^EE_ACTUAL_ANNUAL(MED,0)":1.41410583295463,"CC_CN^FG_COMPANY_NAME":"China","USDAED^FG_PRICE_CHANGE(0,-1AM)":0.0054478645,"USDTHB^FG_PRICE(0)":33.1375,"USDZAR^STD(FG_PRICE_CHANGE(0,-1AY,AM))":2.2534987222902,"USDTWD^FG_PRICE_CHANGE(0,-1AY)":-1.5544891,"USDIDR^STD(FG_PRICE_CHANGE(0,-3AY,M))":1.7937701521147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89311675123,42.808723562906,51.3103857218496,35.4043159577052,41.7009444224857],"CNYA^FG_TOTAL_RETURNC(-10AY,0,AM)":[null,null,null,null,null,null,null,null,null,null,null,null,null,null,null,null,null,null,null,null,null,null,2.468145,2.5640965,-1.4015138,2.0361066,3.275609,-7.3518753,3.4689069,1.0404587,1.2776494,-1.5477359,4.6129227,3.4249902,3.8338661,5.470085,1.3290167,0.46385527,-0.047767162,5.312252,3.990996,-4.42037,-1.9019961,-4.0556965,0.9111643,-13.948833,-2.5583148,-0.6177604,1.2820482,-3.1630218,-0.00039339066,-8.425361,11.84243,15.821016,5.50189,-2.403134,-9.681744,8.207714,-6.127363,2.200222,-0.82526803,5.3183794,-3.4352481,9.979439,-11.712891,14.412415,-10.658914,-0.2628386,9.180677,10.239899,12.598192,1.797688,-3.215599,4.7657967,6.8624854,4.4608593,7.25863,-3.504157,-5.4471197,1.2001872,5.692601,-2.8484702,-1.8278599,0.21210909,-0.8819401,1.7914414,1.7948627,0.62065125,-8.015621,0.29962063,-6.3978076,-10.984034,4.272485,8.914244,-9.146011,-3.597337,-7.4631333,-5.5609703,11.225891,-0.09803772,6.857145,-0.8021414,-0.92841387,-3.5066545,-5.5451155,-1.9865274,5.256021,-6.7010345,-4.142952,-1.1534512,-0.61953664,-3.0139804,-9.137458,13.654089,0.7246375,3.445661,-3.4772992,-3.3540308,-0.35419464,-2.7251184,34.064163]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CN10Y-FDS^FG_YIELD(-10AY,0,Y,,\"YTM\")":[3.653331,2.901145,3.070911,3.93859,3.259862,3.197311,3.1948,2.7893,2.855,2.574],"CAGDPY@MX^EE_ACTUAL_ANNUAL(MED,0)":-0.465,"USDSAR^STD(FG_PRICE_CHANGE(0,-3AY,M))":0.0437191799140736,"USDINR^STD(FG_PRICE_CHANGE(0,-1AY,AM))":0.322750730620573,"USDKRW^FG_COMPANY_NAME":"South Korean Won per U.S. Dollar","USDPLN^FG_PRICE_CHANGE(0,-1AM)":0.80063343,"USDIDR^FG_COMPANY_NAME":"Indonesian Rupiah per U.S. Dollar","FC0000CL^JULIAN(FMA_EPS(NTMA,-20AY,0,CY,,\"PORTAGG\",\"MEANR\").DATES)":[38352,38716,39080,39447,39813,40178,40543,40907,41274,41639,42004,42369,42734,43098,43465,43830,44196,44561,44925,45289],"EWM^FG_TOTAL_RETURNC(-10AY,0,AM)":[-3.8053691,-1.232171,-8.371634,-3.6314845,1.6704679,0.0746727,1.044774,1.0339737,-6.1403513,-2.3208976,-3.7964463,-16.120905,0.40040016,6.8793654,-0.83955526,-0.6976664,1.9379854,3.929019,8.536589,-7.303369,-1.9393921,3.6755562,-1.2077212,0.73349476,-1.0922372,-3.3128798,-6.757617,-0.13154745,4.877174,1.0183334,3.1921983,3.9726496,1.8164635,-1.2324929,0.4408002,0.75235367,0.497818,-1.2383878,2.225709,7.803786,5.032754,-0.39693713,2.4765134,-3.333336,-5.229884,-5.1119146,6.388521,-0.39829016,-1.2919068,-4.5185447,0.09791851,-1.6489446,3.0701756,-0.29460192,-1.904136,-0.7697463,0.06746054,3.2031536,-5.8178186,-2.3296833,0.0,2.674377,-3.9774716,5.9431076,-6.2631187,-4.4792833,-15.201246,6.082952,17.636835,-1.5306473,3.3320546,-3.632319,0.8076906,-2.6325762,12.539185,0.27855635,-4.131937,-0.8692503,-0.4749775,1.762116,-0.72149634,-4.459029,-2.706945,6.612909,-4.4629335,1.3855934,-3.9047241,4.7558665,-1.8429458,5.22449,0.6206393,-4.780263,-4.372472,-4.824567,2.3150206,-1.5971661,-8.070337,-0.5885184,13.61618,-1.0048628,4.7387004,-6.976742,1.6363621,-2.1019757,-5.0708055,-0.88567734,5.5363417,-0.56206584,-4.050863,4.17279,0.6597638,0.8146286,0.23629665,2.0273447,1.0166407,4.254353,1.1408448,1.1168599,4.9694777,5.647838,3.1446457],"EWT^FG_PRICE(0)":53.65,"EIDO^FG_PRICE_MAVG(0,,,,60)":21.421333,"KSA^PERCENT_CHANGE(FMA_EPS(+1,0,,,,\"PORTAGG\",\"MEAN\"),FMA_EPS(+1,-1AM,,,,\"PORTAGG\",\"MEAN\"))":0.459728308576911,"UAE^FMA_PCT_ABOVE_MAVG(200,0,,,,\"PORTAGG\")":48.780487804878,"SET-BKK^FMA_PCT_ABOVE_MAVG(200,0,,,,\"PORTAGG\")":45.1851851851852,"MCHI^FMA_PCT_ABOVE_MAVG(200,0,,,,\"PORTAGG\")":90.7251264755481,"GREK^FMA_PCT_ABOVE_MAVG(200,0,,,,\"PORTAGG\")":55.1724137931034,"SPY^FMA_COS_UP(\"EPS\",\"1M\",+1,NOW,,,\"PORTAGG\",\"MEANR\")":148.0,"VNM^FMA_COS_UP(\"EPS\",\"1M\",+1,NOW,,,\"PORTAGG\",\"MEANR\")":7.0,"INDA^FMA_COS_UP(\"EPS\",\"1M\",+1,NOW,,,\"PORTAGG\",\"MEANR\")":46.0,"EWM^SIZE(FG_CONSTITUENTS)":35,"CNYA^SIZE(FG_CONSTITUENTS)":433,"EPU^FMA_RBICS_REV_CURRENT(30, LOC, \"PORTAGG\")":29.8040222376735,"EWW^FG_ROE(0)":11.0014059450157,"REFEUREFI-FDS^FG_YIELD(NOW,,,0)":3.65,"REFMYON-FDS^PROPER_NAME(0,,,\"SECURITY\",\"NAME\")":"Malaysia Policy Rate - Overnight","TRYGR10Y-FDS^PCTCHG(FG_YIELD(0,,,,\"YTM\"),FG_YIELD(-1AM,,,,\"YTM\"))":-5.570617,"TRYPH10Y-FDS^PCTCHG(FG_YIELD(0,,,,\"YTM\"),FG_YIELD(-1AM,,,,\"YTM\"))":-6.441056,"EWY^FMA_EVAL_EBITDA(NTMA,0,,,\"PORTAGG\",\"MEANR\")":5.57576581917386,"EWT^FMA_PE(LTM,0,,,\"PORTAGG\",\"MEANR\")":20.8066937088419,"EPOL^FG_FCF_YIELD_NTM(0)":3.14170326013304,"ECH^FMA_EVAL_EBIT(LTMA,NOW,NOW,M,\"PORTAGG\",\"MEANR\")":9.70751974742368,"ECH^FG_COMPANY_NAME":"iShares MSCI Chile ETF","DUMMY^ECON_EXPR_DATA('FDS_ECON[PMIDMMANHE]',,,M)":47.52011,"CAGDPY@TR^EE_ACTUAL_ANNUAL(MED,0)":-5.00968477984364,"CC_TR^FG_COMPANY_NAME":"Turkey","USDAED^FG_PRICE_CHANGE(0,-3AM)":0.0027179718,"USDTHB^FG_COMPANY_NAME":"Thailand Baht per U.S. Dollar","USDZAR^FG_PRICE_CHANGE(0,-1AY)":-9.296608,"USDMYR^FG_PRICE_CHANGE(0,-6AM)":-11.2197695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EIDO^P_PRICE_RETURNS_PR('52W',2,-10AY,0,AM)":[7.663083,10.873735,22.41832,22.31829,24.819767,10.573602,-1.5916765,-9.397406,-8.89048,-10.293203,-18.88262,-31.520473,-31.581932,-20.016462,-24.45066,-22.794891,-20.970064,-13.7606735,-13.122296,-7.2354674,-6.3362303,6.453669,19.240177,33.51433,52.672077,19.955181,16.87168,17.87163,17.781807,5.961716,11.375273,17.329395,21.412682,13.562477,2.6468992,8.551228,0.39756298,7.3786497,15.150452,18.258465,19.617498,18.851805,5.9865594,-4.9410343,-3.0728579,-18.262703,-7.4391365,-11.331773,-16.238434,-13.996726,-3.1156719,-10.271067,-5.0855217,-7.414639,-2.4106324,5.459285,0.6809354,21.210182,7.201314,8.666468,11.0008,12.619972,-1.4805138,4.4701457,-10.421294,-12.63268,-45.564907,-38.799595,-21.019178,-28.421337,-27.193832,-21.63114,-26.049597,-23.555744,-5.9046087,-7.1370125,-0.53019524,7.2470307,63.702454,40.872456,16.634321,13.658487,15.015661,13.196075,25.268066,24.774897,2.9893637,0.39391518,-0.6286204,3.7290215,14.609158,18.903769,11.228967,11.132347,15.516722,15.699077,10.018897,0.7346153,4.79275,-1.0096014,3.6732554,-3.256476,-1.902622,-2.107513,-2.094525,7.911372,2.3542166,-0.12212992,-3.0228198,-5.0018907,-5.4522634,1.2004018,-3.5708725,1.4543533,-5.116707,-10.741687,-13.241559,-11.354214,-7.776946,-2.9724896,3.881979],"GREK^FMA_PE(NTMA,-10AY,0,AM,\"PORTAGG\",\"MEANR\")":[7.05599697268794,6.40976756934884,6.75392606862994,4.64343504738436,4.61691086846432,4.9998406674627,5.18309389389646,5.19178823149592,5.72047685948869,4.74942256821343,4.14444179923887,3.86636827327097,4.46858541645381,4.30205768302101,6.14496740297539,8.2502436040741,9.95550872043168,9.0076411208225,9.01568011666422,9.87942861110214,10.6925284336569,8.24174786063725,8.64349829969028,8.79438624776316,8.87243389335727,8.44890231704693,9.24607324971046,9.09437862453177,8.76326956932598,9.24773842941561,9.46177451029839,12.0552141449853,13.6886285876452,13.0673287245972,12.6118466731952,11.6157249986909,11.2402897055402,12.1805810469125,12.3611266164962,13.9188330278812,14.9090678930461,14.1382485060325,13.2355717971612,14.834895035579,14.9621336718118,14.6787721807466,14.5509157184601,14.2889528812085,13.7349778894577,11.8920343015053,12.4672779331897,10.6059778836042,11.1528141938226,12.8076835322297,13.9485625364155,13.9981641446923,14.5672452537964,14.9919736698298,13.8463433349827,13.6056678515432,12.0399920990506,11.9208174021614,11.3190911555121,11.3707790661249,10.7156610314464,9.27289474130076,6.7607666980139,10.0344437324418,11.7475961938237,13.8777951085259,12.6851869470135,12.828520029247,11.5258870615671,9.34515226195128,12.3935018958065,12.1855688370142,11.2304801793961,12.1843417787424,12.1514454535887,12.8981922303547,12.589609001989,11.9649355337912,11.2744646610896,11.1110996823916,10.1594057411261,11.2276768603644,9.73460391958803,9.61026999559914,10.0649636992747,9.33944785957465,10.0622762402905,9.67025932408599,9.55386758146727,7.84610341534436,8.2694206450983,7.12112228779996,6.62773065771044,6.72220938753262,6.80934592185484,6.82100559372544,7.48129476062507,7.86329465096803,7.21745501353871,6.96423621571203,7.49914308961432,7.98727198059101,7.9099462203562,7.27897485967923,6.53801335770371,6.7029257933195,6.71051069586406,6.65651784375644,6.96491210411481,7.21339917361594,6.85093974831298,7.08460567815539,7.16410784434863,7.14820946470626,6.98982446409788,6.99686996758302,6.86023036391221],"SET-BKK^FMA_PE(LTMA,-10AY,0,AM,\"PORTAGG\",\"MEANR\")":[19.0826663434152,19.4984494598084,20.2048049601285,19.2508733401759,22.4377735614399,23.5919317171857,22.7700133436565,22.0905645606783,21.4825544750254,20.994889714468,20.1976475053529,19.1902474486734,18.3356542847826,18.4611054911952,15.5246747515989,14.2249200590428,15.5981826446526,16.6597550114123,16.554027586802,16.3808618128267,16.440678702918,16.404903394169,16.6440645128704,16.4829948791182,16.1417313850702,15.9745980305073,16.0562207884455,16.312178958174,16.6822589419131,16.3667730063428,16.2931097203186,16.1379834422901,16.0508853259376,16.0269321444571,16.0118379383248,16.2160578107945,16.6421275572107,16.9939269865223,17.0883761643853,18.1261451351652,18.3650037540151,17.8145005953151,17.4322130205903,17.3105333948335,17.0263956947336,16.411816366778,16.5808987812363,16.4366294028651,16.3102178261675,15.7301179105318,15.4565476696751,14.2173652319773,15.550246517628,16.2353402640264,16.1410844648314,16.1686275678231,15.9559163048988,16.5446311901519,16.2830148251258,16.3906775944269,16.3257117962706,16.6019470293965,16.9294959772205,17.1911255016273,16.1296364048104,14.947082842224,14.6735015505624,15.6641121344134,17.5948484277499,18.785767726758,19.4544381318954,20.6475956275796,20.9233338182772,20.1766980612211,24.8181769541425,27.3599037759906,26.9902112939599,27.7036458553127,27.0315827308772,26.1300651962846,24.8914796165832,23.6916015477509,22.5277762660664,22.5598696084981,21.2372943438892,20.3027067672667,19.0353015414123,19.0818416865701,18.9456479734355,18.8931374907665,18.8174034104368,18.4088687423847,18.1636557309292,17.5212279807696,17.2847384814237,16.8936697865677,16.1374574656867,16.4159672457312,16.8493446846854,17.0042695788474,17.4948452923507,17.430105655692,17.3193384097617,17.0815263167789,17.1206842973293,17.0776662571891,17.2674276990397,17.6763102786158,16.7106815535841,16.6600938211863,16.017766752119,16.1004635513068,16.0129855624575,16.6713638802458,16.4670944627434,16.3100791685532,16.0413145467607,15.5967425040272,15.5458312305277,15.9349999583351,16.7141074994682],"DDR3512M-FDS^FG_PRICE(0)/MAX(FG_PRICE(0,-1AY))":0.841590528846154,"PASP-FDS^FG_PRICE_CHANGE(0,-6AM)":-2.35294117647059,"PLATI-FDS^FG_PRICE_CHANGE(0,-1AM)":8.19672131147542,"TIOS-FDS^FG_PRICE_CHANGE(0,-1AY)":-8.55285376561972,"FC0000TR^FG_PRICE(0)":207.1595,"KSA^FG_PRICE_MAVG(0,,,,60)":41.8025,"EWY^FG_TOTAL_RETURNC(0,-12AM)":11.199498,"EWT^FG_TOTAL_RETURNC(0,-12AM)":37.044155,"EPU^FG_TOTAL_RETURNC(0,-12AM)":54.4497,"EPHE^P_PRICE(0)/P_PRICE_LOW_PR(0,,,,,,\"PRICE\",\"INTRA\",\"52W\")-1":0.2660035,"ECH^P_PRICE(0)/P_PRICE_LOW_PR(0,,,,,,\"PRICE\",\"INTRA\",\"52W\")-1":0.10942125,"SPY^P_PRICE(0)/P_PRICE_HIGH_PR(0,,,,,,\"PRICE\",\"INTRA\",\"52W\")":0.9880113,"VGK^FG_TOTAL_RETURNC(0,-3AM)":2.4023652,"TRYBR10Y-FDS^FG_YIELD_NAME":"Treasury - Brazil Benchmark Bond 10Y","TRYQA10Y-FDS^FG_YIELD(0,,,,\"YTM\")":null,"TRYMY10Y-FDS^FG_YIELD(0,,,,\"YTM\")":3.760762,"CC_TH^IMF_IFS_RCPI_Q(0)":null,"VWO^FG_FCF_YIELD_NTM(0)":5.38251240390823,"KSA^JULIAN(FMA_DIV_YLD(NTMA,NOW,NOW,M,\"PORTAGG\",\"MEANR\").DATES)":45565,"TUR^FMA_DIV_YLD(NTMA,NOW,NOW,M,\"PORTAGG\",\"MEANR\")":4.88339606897054,"MCHI^FMA_EVAL_EBIT(LTMA,NOW,NOW,M,\"PORTAGG\",\"MEANR\")":15.291166744349,"TUR^FG_COMPANY_NAME":"iShares MSCI Turkey ETF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589581546,16.8118349535848,14.5722752976358],"TRYGR10Y-FDS^FG_YIELD(-10AY,0,Y,,\"YTM\")":[9.61,8.24,7.15,4.14,4.37,1.45,0.618,1.315,4.585,3.099],"TRYZA10Y-FDS^JULIAN(FG_YIELD(-10AY,0,CY,,\"YTM\").DATES)":[42004,42369,42734,43098,43465,43830,44196,44561,44925,45289],"CC_TW^FG_COMPANY_NAME":"Taiwan, China","USDTRY^FG_PRICE(0)":34.17175,"USDEUR^FG_PRICE_CHANGE(0,-3AM)":-1.937741,"USDBRL^FG_PRICE(0)":5.49475,"USDPEN^FG_PRICE_CHANGE(0,-3AM)":-1.484853,"USDCNH^FG_PRICE_CHANGE(0,-6AM)":-2.7935147,"MCHI^FG_TOTAL_RETURNC(-10AY,0,AM)":[-9.262472,3.7563682,0.69544315,3.0400157,3.1237602,0.32799244,7.8269243,12.823259,-3.746444,-7.623583,-11.514282,-12.992281,6.95287,4.341185,-3.2824636,-2.1971107,-14.589864,5.7989955,5.0595284,-2.9272914,2.4319053,2.1152258,2.833724,9.132314,1.4399052,-4.8755407,-0.75692534,-2.7697742,6.6078305,3.2689452,3.4943461,1.5491605,6.532371,1.3850093,7.8866124,4.6319723,4.539609,1.3704896,-0.7899225,8.076715,2.91332,-3.8069963,-2.0875633,-1.5398324,5.0676703,-8.637148,-2.8486013,-1.6037524,-4.1159034,-3.6916256,4.3679833,-12.027109,15.588236,3.8337588,3.8065672,1.6367674,-13.781357,9.148979,-7.269412,0.41071177,0.924778,4.6167374,-0.3200233,10.827839,-6.185561,2.6898503,-10.23798,2.6512384,11.5098,6.4734697,6.8874598,2.8653622,-1.386112,5.4196596,3.4615397,1.1059284,13.37533,-4.6840963,-5.234289,-1.3868809,0.2935171,-1.5427172,-11.41864,0.93876123,-7.176566,3.1852841,-8.565217,0.21506548,-1.1631608,-8.7054615,-3.3198,-6.2283096,1.1102438,8.180857,-11.785782,-1.8883228,-11.423844,-11.378503,25.916159,4.350233,6.9843173,-3.863728,-1.2472749,-6.635928,-2.2546709,0.8424401,6.553769,-5.283803,-7.953799,2.3911,-2.173406,-2.4127007,-10.504097,9.961152,1.8925071,10.87172,-1.7645776,-0.9530425,-5.8796406,1.2493968,33.05105],"KSA^FMA_PE(NTMA,-10AY,0,AM,\"PORTAGG\",\"MEANR\")":[null,null,null,null,null,null,null,null,null,null,null,null,12.0098768757343,12.0493220286806,12.6522144715044,12.4465232036611,11.4787339669222,12.2891179936786,12.5668124885794,13.3485773958199,13.718636094986,13.3150054564946,13.0047312302121,12.2735277606759,11.2808365209919,12.2647937708745,14.328431399868,14.4899757919131,14.5177240122157,14.0393322260316,13.8930190269335,13.5157387187835,13.6932080584466,15.1010323431748,14.3468539071204,13.9741545019445,13.4874016304563,13.0463439001977,13.1275918805841,13.4209080919157,14.040289119381,13.6919267260882,14.6261309357954,14.7577193425954,15.1146558396209,14.8086674212784,14.6373270682363,14.2505997311608,14.1690810456151,13.9166566969745,14.2613494043621,14.4065182156616,15.9290266304331,15.9404537097185,16.8647161251727,17.5780642677666,15.9767177147739,16.8861785394949,16.6613637277673,16.761495610733,16.7346895230908,16.4821019425817,16.285712231795,17.0630306412289,16.2720520662115,15.7115152354088,15.1001736613439,17.8940198349019,19.4056189937401,19.1967233601402,19.4075920375515,20.6195645098245,21.2436079816972,20.0227135604793,20.0447669788499,19.1776770246636,18.1091626099123,18.7909532365272,19.2712575368828,19.3109705092848,19.353112245444,19.5786373201623,19.0980828816013,19.0462446263395,18.8161653836063,18.661217168994,17.2669582530362,17.6847997795982,18.8052755171949,19.5508871045305,18.9489088339517,19.2782598097297,16.9474329024204,15.3603163080908,16.2848316581378,15.8254876364358,15.0896874240598,15.0443654943438,14.5982209753316,14.6289370815892,14.7709386816701,14.5154320828671,15.591719615921,16.156169023025,16.4004991390242,17.1985678355104,17.0098140348083,17.1384549306554,16.0733623328849,15.9385114835267,16.458645650565,18.1256949624885,18.1622091653464,18.7718140557222,18.2525323868293,17.4607042879917,16.8441480951095,16.5032845556484,16.9786247883443,17.0908671578452,17.146426890939],"EIDO^FMA_PE(NTMA,-10AY,0,AM,\"PORTAGG\",\"MEANR\")":[13.8476998150438,14.4752828600095,15.0461779116047,14.9657655111364,15.4407377340198,16.1882854829003,16.0623472356164,14.5631625319222,15.0117562893414,14.5690629196576,14.4116709280393,13.5051285119626,12.6297728259526,14.1757407583937,14.5822404499829,14.4486119600486,14.3938727963872,15.2677777919524,15.1480302023711,14.6515312510666,14.878491681277,15.4976293174601,16.7763026545668,16.3531350210218,16.8722072780655,16.0079525076403,15.2765066147729,15.2788975493696,15.2969864934501,15.0727252770232,15.5387786936557,15.5657201148596,15.6434833925987,16.0576021165686,15.495707191601,15.6706460652008,15.6691547616762,15.6065004183268,14.8999542034186,15.6213577118766,15.8523218341257,15.382920875959,14.5742654952287,13.5781584109294,13.4072017622519,12.1392349295112,13.3368362097605,13.7068558070206,13.1688400529618,13.4646151412379,13.9996420135345,14.0847138707108,14.9081295739042,14.4714249590659,14.3363276315203,13.8789815541476,13.6782105283351,14.2411955302209,14.7669417707676,14.5762482128379,13.9860714508428,14.6051291834202,14.8632512368826,15.1364585261256,14.5331744532632,13.622888320676,10.8447059859074,11.8675592904107,14.985441936337,16.1739388602846,15.9508126317362,17.0659603513313,15.0942799578594,15.7217535641357,17.9143913811039,17.2940148014882,17.1583215588802,17.2419262308929,15.6499380731219,15.7807787519994,16.4066288414405,14.9391301410509,14.7388997917886,15.0969125558102,14.7676072290038,15.0905844784149,14.7273976931637,14.6573983222818,14.8103098504173,15.0074671942518,14.936281808707,14.7215743234056,13.6904702727458,12.2880383370566,12.72230786323,12.9257418879729,12.6802520748081,12.6746778390663,12.7832483115774,12.2273227855146,12.307502431589,11.8432514667088,11.9566733716106,12.0983894547309,13.3283592804771,13.3596187755753,13.5849196745038,13.684270000649,13.1894650295294,12.2953573096515,12.6122320822785,12.7815692116432,12.9335655426832,13.0453955295819,12.5476889352221,12.0354509353801,12.1668538149006,12.3076745664374,12.4993272434443,13.3213525588224,13.4167613893025],"EWM^FMA_PE(LTMA,-10AY,0,AM,\"PORTAGG\",\"MEANR\")":[16.7188357623039,16.7659202217568,16.2821685600348,16.2516335907868,16.3424264916206,17.0964566929811,17.0375130082945,16.9345666814184,16.749504557677,16.656335356023,16.7267988057419,15.9838917423335,16.177625811256,16.6089091266764,16.7189501903592,16.7571504590581,16.1956151086895,16.6411187333636,16.6778211099571,16.461608925518,16.5935463386591,16.67363379471,16.7342743220591,17.161386066035,17.1047122192987,17.1736955990734,16.9922141650758,16.9588558156309,17.1572294081406,17.0617237119603,17.1357391029208,17.2711800984465,17.2005352589974,17.2448558521033,17.2563985520161,17.4489690311956,17.4268151032922,17.3661762952293,17.4408446939639,18.3423715522958,18.9098347416561,18.5780269948128,18.3664150184421,18.175958707496,17.8861736083826,17.4525248255035,17.8148409490224,17.9371316985137,17.6493672989017,16.8015093774047,16.9020903744401,16.7106244182847,16.8917013829528,17.0922420713993,16.9570239157212,16.8915307738423,17.1110002883227,17.2817243091426,16.9760008095674,16.7979251653068,16.5887594685519,16.7823244267239,16.6942651094942,17.2509348715201,16.1833592827658,16.4097284319284,16.1714832586129,16.6623600247097,18.510150243567,19.0761970892358,19.6759509362406,20.3953413380132,20.199278727795,19.6552217581077,21.5638281432239,21.1764848345244,19.6541786013268,19.7668629263767,19.183609844746,18.568427557352,17.902398315562,17.1646873066841,16.3859290239586,16.1873107775009,15.5028578131671,14.978710258126,15.2539570417477,15.4860582210997,15.1042450035085,15.9489828184186,15.9315387819755,15.8492308812143,15.5801678234137,15.1248461934928,15.2349756726139,15.2200603597716,14.4345174807195,14.4649086618876,14.9102085252974,14.7888664025024,14.856343664312,14.863923565411,14.7052012627824,14.5705528051834,14.5312000148065,14.5533546585427,14.719134395252,14.987239339802,14.6837568782782,14.9194023767066,15.1306026120075,15.159854103913,15.4071495406558,15.8331396022837,15.6570023429295,15.6578580323917,15.4876223883622,15.4479041975335,15.3363440171899,15.7876475650902,15.6224669304749],"FC0000CL^FG_PRICE(0)":203.3391,"UAE^FG_PRICE_MAVG(0,,,,30)":15.096666,"INDA^FG_PRICE_MAVG(0,,,,60)":57.044918,"EWY^FG_PRICE(0)":62.7,"EPOL^FG_PRICE_MAVG(0,,,,60)":24.030333,"CNYA^FG_PRICE(0)":33.02,"GREK^P_PRICE(0)/P_PRICE_LOW_PR(0,,,,,,\"PRICE\",\"INTRA\",\"52W\")-1":0.35926533,"EWZ^P_PRICE(0)/P_PRICE_LOW_PR(0,,,,,,\"PRICE\",\"INTRA\",\"52W\")-1":0.11399162,"EWW^P_PRICE(0)/P_PRICE_LOW_PR(0,,,,,,\"PRICE\",\"INTRA\",\"52W\")-1":0.06242621,"EWM^P_PRICE(0)/P_PRICE_LOW_PR(0,,,,,,\"PRICE\",\"INTRA\",\"52W\")-1":0.29324782,"EPHE^FMA_COS_DOWN(\"EPS\",\"1M\",+1,NOW,,,\"PORTAGG\",\"MEANR\")":4.0,"INDA^FMA_RBICS_REV_CURRENT(30, LOC, \"PORTAGG\")":30.4038446451613,"SET-BKK^FG_ROE(0)":8.09901405525531,"TRYAE10Y-FDS^FG_YIELD_NAME":"Treasury - United Arab Emirates USD Benchmark Bond 10Y","REFQALEND-FDS^PROPER_NAME(0,,,\"SECURITY\",\"NAME\")":"Qatar Lending Rate - Overnight","REFKRBASE-FDS^PROPER_NAME(0,,,\"SECURITY\",\"NAME\")":"South Korea Base Rate","VGK^FG_PE_NTM(0,,,90,0)":13.350862223615,"UAE^FMA_EVAL_EBITDA(NTMA,0,,,\"PORTAGG\",\"MEANR\")":6.5264456565767,"SET-BKK^FMA_PE(LTM,0,,,\"PORTAGG\",\"MEANR\")":17.1192953341637,"INDA^FMA_DIV_YLD(NTMA,NOW,NOW,M,\"PORTAGG\",\"MEANR\")":1.21341275131075,"EWZ^FMA_EVAL_EBIT(LTMA,NOW,NOW,M,\"PORTAGG\",\"MEANR\")":7.12626740581896,"EPHE^JULIAN(FMA_DIV_YLD(NTMA,NOW,NOW,M,\"PORTAGG\",\"MEANR\").DATES)":45565,"CNYA^FMA_DIV_YLD(NTMA,NOW,NOW,M,\"PORTAGG\",\"MEANR\")":2.69909347611523,"EWW^FG_COMPANY_NAME":"iShares MSCI Mexico ETF","TRYAE10Y-FDS^FG_YIELD(-10AY,0,Y,,\"YTM\")":[null,null,null,3.371059,3.6940188,2.542721,1.7060698,2.0444937,4.2739367,null],"CAGDPY@ZA^EE_ACTUAL_ANNUAL(MED,+1)":-1.75,"CAGDPY@ID^EE_ACTUAL_ANNUAL(MED,0)":-0.14,"USDVND^FG_PRICE_CHANGE(0,-3AM)":-2.7774513,"USDTWD^STD(FG_PRICE_CHANGE(0,-1AY,AM))":1.37959429963687,"USDPHP^FG_COMPANY_NAME":"Philippines Peso per U.S. Dollar","EWZ^P_PRICE_RETURNS_PR('52W',2,-10AY,0,AM)":[-7.37924,-12.167603,-7.868415,-15.495902,-3.1345487,-11.562032,-25.802052,-20.24188,-25.815308,-28.152126,-40.703903,-53.74248,-43.87025,-39.44568,-38.176147,-41.744633,-43.07923,-28.552967,-14.104295,-21.193577,-15.592039,-3.587389,20.042038,46.388054,53.389122,46.04812,39.473976,69.99787,94.51796,65.790764,43.789516,39.51117,34.777035,15.061558,18.776072,23.311829,27.219212,13.044918,26.608372,24.782753,23.090982,24.19994,17.813313,9.588444,4.6077013,-2.815503,0.35614967,-16.678095,-12.229574,7.109809,5.234301,0.01808405,0.25770664,-3.9066792,-3.020978,4.337907,20.891523,38.60706,24.6418,26.518583,14.799654,12.937153,10.865677,20.583141,0.57257414,-6.59855,-45.62115,-40.460045,-25.568914,-30.4125,-25.474012,-20.007526,-31.597715,-37.316067,-15.516769,-20.327229,-17.298859,-14.710295,47.39269,54.400253,37.049866,39.845024,22.3683,17.930687,22.307884,11.673379,-14.13508,-19.368107,-3.911525,17.325317,31.084145,-1.5544474,-5.732173,-23.117811,-15.72271,-3.2042444,10.91851,24.019527,18.79319,6.6964746,1.8313646,-11.1205635,-21.382921,-3.2981336,-2.9498398,33.734478,24.93496,13.8186455,-1.281333,6.4338923,21.573448,41.17452,17.724741,28.207874,24.829578,24.318731,2.6526213,-8.565116,-11.777276,0.0044107437,7.3101044],"SET-BKK^FMA_DIV_YLD(NTMA,-10AY,0,AM,\"PORTAGG\",\"MEANR\")":[3.38749152080062,3.36323088720263,3.31087015705586,3.49789231027955,3.18962441265463,3.2747754662136,3.39238836751531,3.39994426752391,3.49005853153491,3.46184241893181,3.52232209199561,3.6593263502389,3.75915299158427,3.60305335409564,3.7635794759025,3.83114303403746,3.70847566802913,3.41869141337187,3.38101856062391,3.40591663467168,3.29875749981987,3.30322315348514,3.17496141564246,3.1949516979684,3.28944481637979,3.30400692279656,3.27803879112529,3.22361311142927,3.11595744815413,3.13221558558961,3.11558399556268,3.18679986016242,3.19765912041529,3.20389251338629,3.2383304314879,3.12005476012363,3.01040490897448,3.027558409744,3.06632300224099,2.95383084866017,2.88892301356283,2.96412391487391,3.07572982994094,3.02035974904027,3.19593413487068,3.39735844093322,3.24547366052205,3.20019299337783,3.22162645943168,3.344103130452,3.37447341016065,3.59188996772489,3.33625640888159,3.28820582230705,3.29165365356618,3.2423433797739,3.33567764208561,3.09509881110753,3.20780156832082,3.26543277255487,3.34148326176856,3.29595527189066,3.28087845192321,3.19945528920752,3.42853384992428,3.62120894174885,4.00612863298864,3.31873389623811,3.04170735948862,2.96240428949295,3.07466354879095,3.13197682279376,3.25816767454132,3.2326610162507,2.75899649954732,2.83250057337413,2.80778049244531,2.76424966003943,2.7472154197397,2.85429113892255,2.82045904600387,2.91795559645648,2.9930646438432,2.77769862789162,2.86466037427112,2.86519370665015,2.9501517620502,2.83732631267699,2.87303179723158,2.8674938302422,2.89628855102631,3.02471676251069,2.99986196833555,3.15900758713852,3.17857142764931,3.13151862020366,3.2347863384643,3.08242720425649,2.9984149780507,2.95667968362825,2.9647236536725,3.1067310515652,3.10827424763411,3.24527083969596,3.17767661095818,3.18734231569797,3.10775130417485,3.06395329633394,3.31876537918711,3.40016624707513,3.43590062924004,3.37122739549407,3.48963831830055,3.49282529295138,3.52289965127447,3.62042020473523,3.72299488832648,3.86952259353473,3.81313778579756,3.70628494236642,3.51212399380085],"WL-FDS^FG_PRICE_CHANGE(0,-6AM)":-9.83480006175699,"NI-FDS^FG_PRICE_CHANGE(0,-1AM)":10.0399140313172,"CPALM-FDS^FG_PRICE(0)":4267.0,"COPP-FDS^FG_PRICE_CHANGE(0,-1AY)":24.5194302309501,"FTSEWIVNXXXX^FG_PRICE(0)":365.82097655,"FC0000QA^FG_PRICE(0)":107.74335,"UAE^FG_TOTAL_RETURNC(0,-12AM)":-1.6368151,"SET-BKK^FG_TOTAL_RETURNC(0,-12AM)":-0.31576753,"EPOL^P_PRICE(0)/P_PRICE_HIGH_PR(0,,,,,,\"PRICE\",\"INTRA\",\"52W\")":0.8926792,"EIDO^P_PRICE(0)/P_PRICE_HIGH_PR(0,,,,,,\"PRICE\",\"INTRA\",\"52W\")":0.934152,"CNYA^P_PRICE(0)/P_PRICE_HIGH_PR(0,,,,,,\"PRICE\",\"INTRA\",\"52W\")":0.98567164,"VWO^P_PRICE(0)/P_PRICE_LOW_PR(0,,,,,,\"PRICE\",\"INTRA\",\"52W\")-1":0.29408622,"VWO^PERCENT_CHANGE(FMA_EPS(+1,0,,,,\"PORTAGG\",\"MEAN\"),FMA_EPS(+1,-1AM,,,,\"PORTAGG\",\"MEAN\"))":0.0,"VGK^FMA_COS_DOWN(\"EPS\",\"1M\",+1,NOW,,,\"PORTAGG\",\"MEANR\")":600.0,"QAT^FMA_COS_DOWN(\"EPS\",\"1M\",+1,NOW,,,\"PORTAGG\",\"MEANR\")":2.0,"REFIDRREPO-FDS^(SUBARRAY(NOT_NA(NO_REPEAT_F(FG_YIELD(NOW,-10AY,D))),0,1)-SUBARRAY(NOT_NA(NO_REPEAT_F(FG_YIELD(NOW,-10AY,D))),1,1))*100":-25.0,"TRYTH10Y-FDS^PCTCHG(FG_YIELD(0,,,,\"YTM\"),FG_YIELD(-1AM,,,,\"YTM\"))":-4.091981,"TRYTW10Y-FDS^PCTCHG(FG_YIELD(0,,,,\"YTM\"),FG_YIELD(-1AM,,,,\"YTM\"))":null,"TRYVN10Y-FDS^FG_YIELD(0,,,,\"YTM\")":2.6918309,"TRYBR10Y-FDS^FG_YIELD(0,,,,\"YTM\")":12.465679,"TIPSCL10Y-FDS^FG_YIELD(0,,,,\"YTM\")":1.8650062,"CC_MY^IMF_IFS_RCPI_Q(0)":null,"EWZ^FMA_EVAL_EBITDA(NTMA,0,,,\"PORTAGG\",\"MEANR\")":4.62115548638095,"EWW^FMA_PE(LTM,0,,,\"PORTAGG\",\"MEANR\")":13.4126150051507,"EPU^FG_FCF_YIELD_NTM(0)":7.51013135420738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539118,16.6192198265802,20.4560772449861,19.4075515639097,18.6067332701542],"TRYCH10Y-FDS^FG_YIELD(-10AY,0,Y,,\"YTM\")":[0.314,null,-0.12,-0.09,-0.176,-0.434,-0.49,-0.111,1.617,0.703],"CAGDPY@SA^EE_ACTUAL_ANNUAL(MED,+1)":1.65,"CC_MY^FG_COMPANY_NAME":"Malaysia","USDTRY^FG_COMPANY_NAME":"Turkish New Lira per U.S. Dollar","USDEUR^FG_PRICE_CHANGE(0,-1AM)":0.22236109,"USDBRL^FG_COMPANY_NAME":"Brazilian Real per U.S. Dollar","USDPEN^FG_PRICE_CHANGE(0,-1AY)":-1.962328,"USDCNH^FG_PRICE_CHANGE(0,-3AM)":-3.3623397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5176462,16.388226203585,16.0082662014755,16.7038107598889,16.249616110621],"INDA^FG_TOTAL_RETURNC(-10AY,0,AM)":[-4.2586746,4.6458006,0.7556677,-4.665655,7.667005,2.7505994,-3.3313453,-8.953846,-1.0814428,5.702853,-0.22719502,-9.759272,4.0014386,-0.29463172,-7.0398035,3.595662,-7.3818207,1.6489983,4.3646216,-1.6284227,5.9443235,1.0428071,3.8543105,2.6557684,-0.53067803,-4.7349095,-7.1053505,1.7518401,7.8722596,2.7883053,6.5639615,0.8485198,2.6799679,-1.2587488,6.695473,-0.14460087,-4.430926,7.9090953,-3.8472295,6.7278385,-2.453816,-2.600342,-0.14509559,-0.1453042,-1.6006947,-1.7273188,7.7456236,-0.19580126,-11.855382,-0.5723357,6.2999725,-2.133429,0.6507516,0.24631023,10.3194,-0.94653964,2.248454,-0.7505357,-9.390724,-3.2387316,5.1641703,6.2746286,-1.9680619,1.8698215,-2.6872456,-6.1104655,-31.132662,19.127666,10.564459,5.0432324,4.7415137,5.6271553,1.4285803,-0.41080713,10.989976,6.857085,4.450512,1.8567085,-0.9581685,-2.029258,8.309245,-1.1986434,3.1989217,8.4916,-1.1066377,0.9969473,-3.8477004,3.9340615,-2.254194,-6.6769123,6.872201,-3.237176,-5.8488846,-4.568529,9.549141,-0.8786142,-4.4319987,2.9289603,4.3395877,-4.7727227,-4.391408,0.074887276,-1.4966309,3.621161,3.323555,3.7673473,-0.433892,1.4678955,-0.65551996,0.45506954,5.0962567,4.7198296,3.6735892,3.0669928,-0.46224594,2.0317316,3.9256573,2.9379606,-0.2659142,1.8130064,0.08729696],"VNM^FMA_PE(NTMA,-10AY,0,AM,\"PORTAGG\",\"MEANR\")":[12.5173737680752,12.2686490431869,12.2416177966213,12.1327494658872,12.246092375255,13.4583448447963,11.6118886618539,14.0098702998521,13.5948593767251,14.2031421376546,14.2919051192488,13.2973315776156,13.2529205148907,15.2668250457544,12.4300006856708,11.3786210083998,12.9972533764675,15.5333162643433,12.7075526011321,12.3365336831965,12.2805277018223,12.011355636629,11.6664624002845,11.6777633710124,13.5930505439445,12.5359263472956,12.6111782601419,12.7316098106032,12.9687234289169,13.3151672379297,14.1917880498811,14.6745993965581,14.4735237684794,16.1747637115422,15.0816378178373,15.9676403026347,15.8213372895978,16.0952120108067,18.0843210897853,19.5801840479228,21.1567157587239,20.7560158292165,21.9478276506973,20.2075455050966,20.287579416447,16.6089381361305,17.796653830763,17.6096189298378,16.4018288513137,14.8786034780661,15.8854018240776,14.4526878559277,15.4018630841687,16.9938727655035,17.3136166170659,17.789631222142,16.8542779880665,16.574466338945,15.6647421550126,13.915242735491,13.8228751699807,14.430433707544,14.5794887949261,14.3417709801299,13.1393349994924,12.8410363523532,11.2640539643087,14.3069571147531,15.7657894661687,14.7351121229426,14.4353039072529,15.7350834490981,15.5212663413987,15.0415688698925,15.5572242136518,16.8598823207031,17.0234876698979,16.759992110707,16.7691029962796,16.3788005810833,17.8127478148471,17.9948008957973,16.8275185290046,16.334712078032,15.8041031634288,16.0114815208661,16.3603235861019,16.4192877495126,15.0519840375482,15.0478401971237,14.5852837269813,13.3397303727556,12.4818004241413,10.8035876212215,11.3138792233526,11.1821912154974,10.5533319554959,10.0708251954247,12.2361384302416,10.9790368235621,11.3387829765626,11.9206850000177,13.9754853027601,13.703934127442,14.1833940901283,13.3706391752196,14.1632147593246,15.0002196163697,12.7714355324704,13.2542982313913,14.2963886473723,14.5650152795591,14.3147321738476,16.9973293951395,16.710456789225,15.5792798092121,16.0740421267182,14.9138616082876,13.9874852082926,13.5706071008932,13.6425544432831],"ECH^FMA_PE(NTMA,-10AY,0,AM,\"PORTAGG\",\"MEANR\")":[14.140680147208,14.0054206291938,14.1536978589651,13.6425295415782,13.2499377443168,13.4462293984416,13.5951187994793,14.1046981775853,13.7544621630568,12.8985912635183,12.4326230247055,12.8764951717621,12.2979420333579,13.7670917735496,12.885164515592,12.2805273772524,11.8776880493332,12.6936958393023,13.3766049629657,13.8391226863027,13.7392052771142,14.6844560589951,15.3463851955846,15.6038822646544,15.3275270337267,16.6475819405026,15.8070977813658,15.7805795192357,15.8655942833833,16.1413426761538,17.0943409073439,17.2577562478614,17.0962420133734,17.0428778123287,17.7435114417066,18.9969561066947,12.6786512554275,14.8443348068945,12.986098813539,14.2787248319559,14.7693505055789,14.0275164349759,13.6803586454361,13.7043440994598,12.2929652406374,11.5958764245639,12.0473668647443,12.1562547554635,12.3825454977104,14.9006850384383,14.9756240050938,8.84229589329594,8.93560154669257,8.93334076241574,8.44647154208604,9.39829235310101,8.61415577920246,8.568184212851,8.79498526348824,8.53303016928574,9.50659434436312,8.43670346874837,7.54837100115453,9.33154039114603,8.64914189934524,7.95397897607435,7.1027882693342,120.854524559406,13.3726715684549,15.3911499675053,15.7209995962315,15.2298978034358,14.0914866982682,13.2089695000083,14.8875497644566,14.0961480343976,14.0963076067102,14.9697623027835,14.2276588385717,12.9768352271942,11.2546242653646,11.2180512623548,10.2236246872233,10.2492414336374,9.87769994256068,9.51428132784127,9.55212558273025,9.3111049146118,9.69961746661998,9.51731219191027,9.60863409426803,8.76447236894341,7.2837448966521,6.31327501268606,6.45687862136735,6.90161527662009,7.18855434647774,7.40992467760539,7.29340568555612,7.17833701355543,7.85560848921415,7.92957502253725,7.42078679808369,7.71123461401409,8.21226026151054,8.65111656436098,9.20836858008425,8.95672381219437,8.25421187503778,8.4927728714263,9.12145207659749,9.68969321853939,9.30588549328272,10.3261146244629,9.94588168982354,10.1258936742903,10.1706426449312,10.4888442568656,9.17913132146547,9.33512872212816,9.33803764006629],"UAE^FG_PRICE(0)":14.63,"INDA^FG_PRICE_MAVG(0,,,,30)":57.787834,"EWW^FG_PRICE_MAVG(0,,,,200)":62.1714,"EPOL^FG_PRICE_MAVG(0,,,,30)":24.183,"KSA^FG_TOTAL_RETURNC(0,-12AM)":10.084152,"SET-BKK^P_PRICE(0)/P_PRICE_LOW_PR(0,,,,,,\"PRICE\",\"INTRA\",\"52W\")-1":0.1331793,"MCHI^P_PRICE(0)/P_PRICE_LOW_PR(0,,,,,,\"PRICE\",\"INTRA\",\"52W\")-1":0.54553115,"GREK^P_PRICE(0)/P_PRICE_HIGH_PR(0,,,,,,\"PRICE\",\"INTRA\",\"52W\")":0.94446766,"EWZ^P_PRICE(0)/P_PRICE_HIGH_PR(0,,,,,,\"PRICE\",\"INTRA\",\"52W\")":0.8175713,"EWW^P_PRICE(0)/P_PRICE_HIGH_PR(0,,,,,,\"PRICE\",\"INTRA\",\"52W\")":0.75857705,"EWM^P_PRICE(0)/P_PRICE_HIGH_PR(0,,,,,,\"PRICE\",\"INTRA\",\"52W\")":0.9545289,"EWY^FMA_COS_UP(\"EPS\",\"1M\",+1,NOW,,,\"PORTAGG\",\"MEANR\")":33.0,"TRYGB10Y-FDS^FG_YIELD(-10AY,0,Y,,\"YTM\")":[1.8155,2.0248,1.2817,1.2536,1.3339,0.822,0.197,0.966,3.662,3.534],"USDTRY^STD(FG_PRICE_CHANGE(0,-1AY,AM))":1.09414115168558,"USDQAR^FG_COMPANY_NAME":"Qatari Rial per U.S. Dollar","USDEUR^FG_PRICE(0)":0.9076057,"USDKRW^FG_PRICE_CHANGE(0,-1AY)":-2.226919,"USDMYR^FG_PRICE_CHANGE(0,-3AM)":-10.570913,"EWM^FMA_DIV_YLD(NTMA,-10AY,0,AM,\"PORTAGG\",\"MEANR\")":[3.20856720109384,3.19120928964987,3.31893126564255,3.31433153802784,3.2664844729036,3.14952109244293,3.15392872983743,3.14871673942146,3.23233099014811,3.2594032098575,3.23414638346544,3.49124144296938,3.39817448656519,3.27873540979795,3.27537948545475,3.2523709438498,3.33577900328874,3.10671740316746,3.06279630934988,3.18234903597679,3.07996690417152,3.0577501382467,3.02947610979747,2.94396318544016,2.9875728857138,2.98818809742072,3.00194337582839,3.03568328606282,2.98886934987591,3.00024777388668,2.97048682412557,2.93654651702078,3.01142436995719,3.02793261231353,3.03256536677623,3.02214697801929,3.08259492241802,3.21092723300044,3.28292366713941,3.15963124879941,3.06566882841655,3.16907630241934,3.20011390192122,3.21187867529656,3.28172999998264,3.39860993320689,3.20632002856089,3.15494099078328,3.22239030819638,3.37091715381114,3.30618631597379,3.31130888741391,3.27813759819259,3.28406505253623,3.38102934742453,3.38863595503034,3.31749503034124,3.38576392773991,3.46846070801204,3.52925221405627,3.59166995661218,3.51378055827039,3.53607088624918,3.42717599758523,3.65280093962951,3.76316781848515,4.06163629392231,3.68651317146949,3.03629870573455,3.05371771140615,3.0682965805659,3.1405682638139,3.29439820501337,3.56797579740389,3.40562769545262,3.62279158834449,3.83408960758346,3.98359363143892,4.05933206179453,3.99884019751683,4.12527189034344,4.21567463892987,4.27658734569817,4.00782423148995,4.08288949551092,3.97836031255484,3.96605941623591,3.70725097742102,3.86259822028271,3.74105367967481,3.76853612535407,3.82900067545494,3.97398577913303,4.18217665444663,4.07694608500786,4.12018360169291,4.41679839992059,4.36957158217015,4.17422722868581,4.23367641252222,4.21883347188249,4.37652649204369,4.40422284137463,4.40826842778837,4.45714598936182,4.42059451712278,4.2899163142461,4.2434042919606,4.38101650323604,4.29802376762884,4.27460923398643,4.30394337604954,4.21914088514772,4.14639994522734,4.17934580995883,4.07116499682467,4.10742046432882,4.06900942276718,4.10957315048239,3.96492931697573,4.03252811342076],"EWT^FMA_PE(LTMA,-10AY,0,AM,\"PORTAGG\",\"MEANR\")":[14.4588231293335,14.1936886883166,14.0498542730047,13.9821443421233,14.1810567605648,14.3260203110217,14.1530700971008,14.1722079315328,13.9465236640565,13.8055723053021,13.2542165892331,12.6660381146835,12.6350509706458,12.909877957888,12.6576563250807,12.0778804272651,11.8533608354817,12.414723409343,12.525449111367,12.4146506915306,12.8389164664154,13.0931136421871,13.531524654388,13.7114811847225,14.2483213408431,13.9870973543273,14.0963458320987,14.3829681922878,14.243887165887,14.4960578030551,14.3894023820544,14.4031023175785,14.4232164580502,14.6311226063372,14.7535425484755,14.6787248738976,14.4229933447308,14.8784634093531,14.6999717680945,14.8395470995267,15.0553787430953,14.4333806415748,14.372916028101,14.1710815184658,14.3032836886958,14.0387835037807,14.2648239792867,14.1982864737458,13.7028033623299,12.7338474584887,13.0567860725374,12.215150116106,13.2552164740477,14.0817269469286,14.2997818477904,14.6578994083452,14.4864114186971,14.8597572672593,14.8894441621778,15.0887101986875,15.6139955157754,16.3577860538996,16.5598103954877,17.6198238561232,16.54282641952,16.3585503358964,15.9563068112435,16.5139384590954,16.9036756935544,17.3334133550247,17.7338526563485,17.2370398669682,17.0046776503038,16.7162550215732,17.3016557820242,18.3866641487973,19.039225169283,18.6288630188959,18.3214755051701,17.7195689058376,17.0147957035524,16.5071594733228,15.7237621254633,15.0009355591578,13.984472565079,13.5206513773206,13.1352332826547,13.0338296447557,12.4758917270486,12.3895497159198,12.3075651571852,12.046528708145,11.9833966318298,11.1551652971862,11.0954344101785,10.9872923134923,10.148795055087,9.96354989052423,11.2602214223322,10.768915499765,12.2148851571429,12.4799918607209,12.9544000169001,13.3581877007383,14.3966426927172,15.0964573793973,15.925442747086,16.0174982624568,16.3976224594422,16.7579452985265,17.7599532641147,18.5416878752441,19.0014557049526,19.821978351103,19.8148294813288,19.5848511895868,19.6078511289245,20.0482168879041,18.7856089957486,18.2200966866393,17.8154890855685],"PLATI-FDS^FG_PRICE_CHANGE(0,-6AM)":6.10932475884245,"TIOS-FDS^FG_PRICE_MAVG(0,,,,30)":95.558334,"EWZ^FG_PRICE(0)":29.22,"UAE^PERCENT_CHANGE(FMA_EPS(+1,0,,,,\"PORTAGG\",\"MEAN\"),FMA_EPS(+1,-1AM,,,,\"PORTAGG\",\"MEAN\"))":-0.148766569018793,"EZA^FMA_PCT_ABOVE_MAVG(200,0,,,,\"PORTAGG\")":72.7272727272727,"EPHE^P_PRICE(0)/P_PRICE_HIGH_PR(0,,,,,,\"PRICE\",\"INTRA\",\"52W\")":0.9756667,"URTH^P_PRICE(0)/P_PRICE_LOW_PR(0,,,,,,\"PRICE\",\"INTRA\",\"52W\")-1":0.35170007,"VWO^FMA_PCT_ABOVE_MAVG(200,0,,,,\"PORTAGG\")":36.8833368621639,"UAE^FG_ROE(0)":14.8040027377138,"TRYTR7Y-FDS^FG_YIELD_NAME":"Treasury - Turkey Benchmark Bond 7Y","REFSAREPO-FDS^PROPER_NAME(0,,,\"SECURITY\",\"NAME\")":"Saudi Arabia Repo Rate","REFPEMPR-FDS^(SUBARRAY(NOT_NA(NO_REPEAT_F(FG_YIELD(NOW,-10AY,D))),0,1)-SUBARRAY(NOT_NA(NO_REPEAT_F(FG_YIELD(NOW,-10AY,D))),1,1))*100":-25.0,"TRYVN10Y-FDS^PCTCHG(FG_YIELD(0,,,,\"YTM\"),FG_YIELD(-3AM,,,,\"YTM\"))":-7.407585,"MCHI^FMA_PE(LTM,0,,,\"PORTAGG\",\"MEANR\")":15.366724013405,"EZA^FMA_PE(LTM,0,,,\"PORTAGG\",\"MEANR\")":15.9819457248821,"EPU^FMA_PE(LTM,0,,,\"PORTAGG\",\"MEANR\")":17.2698727615255,"EIDO^FMA_PE(NTMA,0,,,\"PORTAGG\",\"MEANR\")":13.4167613893025,"USDTRY^FG_PRICE_CHANGE(0,-6AM)":6.9973707,"USDMYR^FG_PRICE_CHANGE(0,-1AM)":-3.3428729,"PLATI-FDS^FG_PRICE_CHANGE(0,-3AM)":-1.49253731343284,"TIOS-FDS^FG_PRICE(0)":108.31,"VGK^PERCENT_CHANGE(FMA_EPS(+1,0,,,,\"PORTAGG\",\"MEAN\"),FMA_EPS(+1,-3AM,,,,\"PORTAGG\",\"MEAN\"))":-0.113165814793893,"TUR^FG_ROE(0)":15.7945914360999,"REFVNDISC-FDS^(SUBARRAY(NOT_NA(NO_REPEAT_F(FG_YIELD(NOW,-10AY,D))),0,1)-SUBARRAY(NOT_NA(NO_REPEAT_F(FG_YIELD(NOW,-10AY,D))),1,1))*100":-50.0,"REFPEMPR-FDS^FG_YIELD(NOW,,,0)":5.25,"EZA^JULIAN(FMA_DIV_YLD(NTMA,NOW,NOW,M,\"PORTAGG\",\"MEANR\").DATES)":45565,"EIDO^JULIAN(FMA_DIV_YLD(NTMA,NOW,NOW,M,\"PORTAGG\",\"MEANR\").DATES)":45565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4639],"PLATI-FDS^FG_PRICE_MAVG(0,,,,30)":970.6,"MCHI^FG_PRICE_MAVG(0,,,,200)":41.5474,"KSA^FG_TOTAL_RETURNC(0,-1AM)":-1.7806292,"GREK^FMA_COS_UP(\"EPS\",\"1M\",+1,NOW,,,\"PORTAGG\",\"MEANR\")":9.0,"KSA^FMA_ROE(NTMA,-20AY,NOW,FY,\"PORTAGG\",\"MEANR\")":[null,null,null,null,null,null,null,null,null,null,null,12.9007124779981,11.3294751772354,11.9967853551854,12.1701096511068,11.2305559865745,10.1469870690871,12.7997878063274,13.778318029977,11.7583310618864],"EWM^JULIAN(FMA_ROE(NTMA,-20AY,NOW,FY,\"PORTAGG\",\"MEANR\").DATES)":[38352,38716,39080,39447,39813,40178,40543,40907,41274,41639,42004,42369,42734,43098,43465,43830,44196,44561,44925,45289],"CAGDPY@KR^EE_ACTUAL_ANNUAL(MED,+1)":3.75,"CC_AE^FG_COMPANY_NAME":"United Arab Emirates","USDSAR^FG_PRICE_CHANGE(0,-1AM)":0.029313564,"USDPHP^STD(FG_PRICE_CHANGE(0,-1AY,AM))":1.29076162319589,"USDCLP^FG_COMPANY_NAME":"Chilean Peso per U.S. Dollar","EPU^FMA_EPS(NTMA,-20AY,0,CY,,\"PORTAGG\",\"MEANR\")":[null,null,null,null,null,2.32525395129155,3.70455099626404,3.91000310564685,3.95899801372697,2.82022185033686,2.58004727651874,1.7402921975997,2.8587512141433,3.049394604189,2.65459381565907,2.43807412939472,2.41141009781581,2.94855000735666,3.11609683049582,2.96006712857736],"EPU^P_PRICE_RETURNS_PR('52W',2,-10AY,0,AM)":[3.7308693,-3.9774,10.653151,-4.0342093,-2.4623394,-9.090084,-8.172494,-9.473729,-12.701106,-17.907793,-26.108854,-36.41596,-32.193745,-29.29421,-35.768272,-35.884315,-34.78188,-20.362461,-8.985585,-1.1845529,3.6749005,7.628274,33.01021,50.218403,50.07819,41.469097,55.359375,65.561714,82.83938,46.518528,32.358192,12.316668,17.856766,11.722493,5.822301,17.57189,24.210226,33.608044,30.285847,32.14233,23.16221,29.836582,30.26129,33.326126,28.888369,17.5789,13.499414,1.5887141,-5.939597,-13.428879,-10.011906,-14.37912,-11.627531,-7.7741623,-6.291926,-10.744917,-15.688491,-1.80071,-8.837473,-6.3951254,-5.690491,3.560388,-2.5807917,6.7211986,-7.222867,-14.902139,-43.186073,-31.881779,-15.897835,-22.584486,-10.637247,-5.275309,-10.737932,-14.134574,3.2842278,-4.3082952,4.9458265,20.97894,58.76943,31.375492,17.423035,4.2500496,-10.1053,-13.022369,-8.670634,-0.6866813,-17.750067,-10.381174,-7.737243,-0.6752074,12.05976,3.141141,-2.5094986,-5.411929,0.31569004,-0.05953908,1.0451317,-5.3038,12.498104,1.5353203,3.3990264,-11.389875,-14.130104,0.88700056,1.8433213,23.651302,34.32548,36.999405,20.982563,16.629374,10.055661,21.494984,13.423193,23.686398,38.023876,41.079426,48.91652,41.025723,24.066198,26.902676,54.4497],"EPU^FG_TOTAL_RETURNC(-10AY,0,AM)":[-8.954,-0.030070543,0.79648495,-4.2577147,-4.572505,-2.3301601,-1.5120983,5.4247737,-3.1657457,-1.2453675,-9.815955,-13.2653,-2.265799,3.559649,-8.43277,-4.340893,-3.022796,19.264185,11.4824295,15.564942,1.596272,2.2058964,11.7950325,-2.940333,-1.4552951,-2.3809552,0.46311617,2.037108,7.097554,-4.4275227,0.7081747,-1.9337833,2.4200678,0.8474827,5.891013,5.1460266,6.7724943,5.0049543,-3.2090604,4.746473,0.21352768,-0.23674965,1.6373992,0.37356615,-1.0467589,-7.9477906,2.2170663,-6.7843676,-0.18939376,-3.4697711,0.73013306,-0.33698678,6.715369,0.816226,3.3690333,-4.3961644,-6.5274897,7.215035,-6.3281593,-3.0398548,0.5619645,6.088233,-5.322981,9.179247,-7.2279334,-7.528448,-30.987692,13.717424,16.328096,-1.3508737,8.17349,2.777934,-5.822587,2.6855469,13.883364,1.4545918,1.4417529,6.5989137,-7.63036,-7.7367187,3.9737225,-12.417734,-6.7221107,-0.55720806,-1.3821483,11.969698,-5.6833563,10.544062,4.4344783,14.758277,4.2128563,-15.079784,-1.7225206,-14.318538,-1.8896997,-1.9654095,0.7618189,4.9343467,12.931358,-1.0094345,6.3513994,-1.6553104,0.9901047,-0.22875667,0.22076368,2.9785275,6.5796614,-1.7378032,-9.457338,1.1585951,6.6734433,9.169793,-0.0053465366,5.323434,13.93758,1.979959,5.7881236,-2.4781108,-5.8086276,0.051164627,10.196936],"EPU^FMA_PE(NTMA,-10AY,0,AM,\"PORTAGG\",\"MEANR\")":[12.4588109376765,12.179389439837,12.6902206457464,12.3789749108752,13.1619910789117,12.9799580249614,12.8611528580131,13.2069437610425,14.0100808584242,13.316557035889,12.3357374932124,10.9122627535122,11.429679976129,8.09966457813406,7.53016161405362,11.595753878477,12.5827414156199,14.335268195849,14.8900488444232,16.0164654625202,14.6751039636002,14.2959058783495,14.6027192351161,13.9926382045407,13.4759429098968,11.7213742975312,11.6784172120719,11.6143192000493,13.1979568641063,12.9348828751772,12.3272642309502,11.053078720415,11.8179991470875,11.9303870126169,12.5995287586746,12.5183585248119,13.0590990028146,13.3693217370623,12.542730367647,13.7303932927616,14.0173466410939,13.8776301672572,13.6020291512195,13.3880971893792,13.5242575883052,13.3573248908266,14.1351205155825,13.1251704662674,13.201034464385,13.1971746101392,13.0714348829888,13.1839963011411,15.7446927589297,15.2133236486114,15.5762121040751,13.9773935987943,13.1261748313243,13.7291993820476,14.4973941624846,14.3810928913376,13.3586010876425,14.2861693624589,13.0374897610018,14.7743722022577,14.2973470681324,13.6661671134431,9.96564100258846,13.516133131042,16.956420702835,19.68671879038,20.5518382318427,23.1024916238949,20.9830628167947,17.6645610611656,17.2686243606695,14.3816267632836,14.5138572125141,15.6750540170982,13.4179575343167,10.8906983006446,10.1143283429922,8.90035149412332,8.69842168122828,9.10810508283124,9.21856876515064,9.85925831637004,9.71987824660552,10.0735455888076,10.4477602056116,11.436070527475,11.5355879218874,8.99185018880037,8.39677906051686,6.97952059246546,7.25444922930231,7.56133334917315,8.09495308804084,8.86066188540364,9.68121980198747,9.47766616042106,10.1429317988471,9.72252780181387,9.87390114840156,9.53113818474768,9.60128280123593,9.98013104826266,10.8086871277332,10.3802354236645,9.40372305599805,9.58676010974961,10.6010526599064,11.3601777691528,11.4931248854021,11.91846096698,13.0537451823728,13.1522483519851,12.1527856181142,11.5869191023407,10.4719039045755,10.465921596537,11.4461246964266],"WL-FDS^FG_PRICE_MAVG(0,,,,30)":553.55664,"BRENT-FDS^FG_PRICE_CHANGE(0,-1AY)":-11.1088104358629,"KSA^FG_PRICE_MAVG(0,,,,30)":42.167667,"QAT^FG_PRICE(0)":18.08,"KSA^FG_TOTAL_RETURNC(0,-3AM)":2.553296,"QAT^P_PRICE(0)/P_PRICE_HIGH_PR(0,,,,,,\"PRICE\",\"INTRA\",\"52W\")":0.97518873,"INDA^FG_TOTAL_RETURNC(0,-1AM)":0.08729696,"EWW^FG_TOTAL_RETURNC(0,-3AM)":-6.5639076,"EWM^PERCENT_CHANGE(FMA_EPS(+1,0,,,,\"PORTAGG\",\"MEAN\"),FMA_EPS(+1,-1AM,,,,\"PORTAGG\",\"MEAN\"))":7.0457300529794,"ECH^FG_TOTAL_RETURNC(0,-1AM)":1.1166811,"GREK^SIZE(FG_CONSTITUENTS)":32,"EPU^FMA_COS_DOWN(\"EPS\",\"1M\",+1,NOW,,,\"PORTAGG\",\"MEANR\")":8.0,"REFINREPO-FDS^PROPER_NAME(0,,,\"SECURITY\",\"NAME\")":"India Repo Rate","TRYKR10Y-FDS^PCTCHG(FG_YIELD(0,,,,\"YTM\"),FG_YIELD(-1AM,,,,\"YTM\"))":-5.7930484,"TRYUS10Y-FDS^FG_YIELD_NAME":"US Benchmark Bond - 10 Year","CC_SA^IMF_IFS_RCPI_Q(0)":1.5452076,"VNM^FMA_EVAL_EBIT(LTMA,NOW,NOW,M,\"PORTAGG\",\"MEANR\")":17.8122539496341,"TUR^JULIAN(FMA_DIV_YLD(NTMA,NOW,NOW,M,\"PORTAGG\",\"MEANR\").DATES)":45562,"EWW^JULIAN(FMA_DIV_YLD(NTMA,NOW,NOW,M,\"PORTAGG\",\"MEANR\").DATES)":45565,"SET-BKK^FG_COMPANY_NAME":"Thailand SET","TRYJP10Y-FDS^FG_YIELD(-10AY,0,Y,,\"YTM\")":[0.3138,0.2604,0.0315,0.0465,-0.0051,-0.0208,0.0201,0.0672,0.4224,0.6127],"CAGDPY@SA^EE_ACTUAL_ANNUAL(MED,0)":3.1913656694847,"USDCNH^STD(FG_PRICE_CHANGE(0,-3AY,M))":1.81494374810926,"USDEUR^FG_COMPANY_NAME":"Euro per U.S. Dollar","USDKRW^FG_PRICE(0)":1319.35,"EPOL^FMA_DIV_YLD(NTMA,-10AY,0,AM,\"PORTAGG\",\"MEANR\")":[4.04323034394359,3.97290779203952,3.90080759523818,4.04728648995733,3.82180449920029,3.77188305059988,3.47561141377991,3.31553453686389,3.50294615798048,3.64634487141035,3.65386598358935,3.73320253221882,3.87133944062899,3.71089955102764,4.16588184614728,4.10936442615985,4.23425658760473,3.9188948338129,3.63368408943028,3.70055700333921,3.85835547128384,3.87175107026034,3.59184173058035,3.59387092184899,3.59442724978752,3.37638286005244,3.27213747130107,2.98193310775542,2.72148466435369,2.39849016187578,2.55829399974707,2.45851418146578,2.4681484916909,2.393220540857,2.32039397921995,2.3344965476574,2.38760328751148,2.41080752080995,2.74723767525005,2.84926251154014,2.84893476818302,3.10578816954135,3.14526938920361,3.01193674177595,3.11038146187506,3.09349210020994,2.81161053651749,2.7712111290907,2.98142585214115,3.15106793759479,3.02104603865915,3.20551614000888,2.97556517110662,3.0444120111832,3.0143839815665,3.18359926780625,3.2920860216649,3.22711671540845,3.48365160322704,3.83323146638418,3.63383557037494,3.41706454812641,3.49490165033635,3.49946811865931,3.9234310156379,3.87912149046899,4.29334608171294,3.12421184819302,2.50707338825376,2.59349268098388,2.62832605990093,2.98469420063096,3.18118145695954,3.02763606421886,2.76546643231557,2.73619668777648,2.84784236104279,2.9364075488311,2.84514864867845,2.90094328699489,2.92772045567667,3.08637682702061,3.05992644444478,2.91614249313248,3.12545487272614,2.99562892431713,3.40146694224251,3.28648223386915,3.241495203308,3.65399046732285,3.3863627662734,3.86383753320562,4.17138111333714,4.34343342824355,4.26498746661427,4.62459535027604,5.00418266128785,4.48945177603444,4.14896634642618,4.08398825272047,4.03751021176274,4.20658156486398,4.7085005228594,4.33071025678842,3.94545362441423,3.93847572891384,3.86314220490277,4.06508249640543,4.50388092950983,4.19194150667883,4.98473712971141,4.85913347358174,4.86769903152391,4.74981866423796,4.89497238409661,5.16970366088571,5.20944590687842,5.01893065414034,5.62733247158731,5.43895195047616,5.73424699557091],"EPOL^FMA_PE(LTMA,-10AY,0,AM,\"PORTAGG\",\"MEANR\")":[14.5957742168786,14.693006527844,14.7735826461315,14.2474355882277,18.5432500709327,20.3055395160685,19.864679369916,19.5075150596346,18.5130372426994,17.4852516407262,16.4012990390844,15.2390451919659,13.962922584996,13.3804403134128,11.7793917250867,11.2430459405723,11.5331449340002,12.2778281433739,12.4676604809929,12.3428789986786,12.0254082932967,11.8086753467929,12.0106258717952,12.1685990216669,12.0081814378801,12.6445650681436,12.4925944829956,14.0055426796107,14.3412095356674,15.8002441579332,15.4093209323087,15.3121353395081,14.8831569501786,14.6701307811589,14.4204951835461,14.430277453696,13.5569674968392,13.1446263466766,12.3851871989682,12.4497377040917,12.6742223216311,11.7292465148398,11.6618121822819,11.7853231102838,11.5506694881134,11.3167863564339,11.6724605331691,11.8774927147217,11.752658960129,11.2602498280856,11.8790687535334,11.326704776731,11.8460393623712,11.514201867345,11.7031231782555,11.6332291628982,11.3501814829447,11.6484082622892,11.2219677593758,10.8608286713393,10.6839111558902,10.9522063961216,10.5161266960397,11.0834660238848,10.8981226999669,9.79524947743704,9.67197580194275,10.7897496352517,11.7754123395037,11.4684815381176,12.0343589154272,12.7627370141545,13.7095637137778,16.6605386592341,20.6717337092379,22.6626117382696,15.3078841722057,17.1219334297393,16.7322934520974,16.368708353521,16.2151448397984,15.4795934224765,14.6202513084819,14.1650003505785,13.8817130875339,13.800844827118,11.4410384688621,10.8603657973138,11.7095108661599,9.84900975220811,9.81761123486776,9.09570231623482,8.52418254165915,8.1058036475737,7.37012836052162,6.8874833767942,6.01795871241166,6.28439763428395,6.06356574489125,6.03309250112159,5.57174410518263,6.00312933302243,5.96121991764292,6.11582456027326,6.43053477981526,6.69095675425023,6.63052899184667,7.05395881319324,6.6850730577924,7.73138402748904,8.40239656048117,8.71373815526431,8.96333594139889,8.91818634412884,8.7556862568796,8.94409166033107,8.92590212303126,9.09744218307227,8.85634757229053,9.08010629734156,8.53896491476578],"EWY^FG_PRICE_MAVG(0,,,,60)":64.34483,"EPOL^FG_PRICE(0)":23.29,"TUR^FG_TOTAL_RETURNC(0,-12AM)":-12.866431,"EPHE^FG_TOTAL_RETURNC(0,-6AM)":8.71669,"URTH^P_PRICE(0)/P_PRICE_HIGH_PR(0,,,,,,\"PRICE\",\"INTRA\",\"52W\")":0.9851002,"VNM^SIZE(FG_CONSTITUENTS)":47,"SET-BKK^FMA_RBICS_REV_CURRENT(30, LOC, \"PORTAGG\")":23.8008507433942,"TRYVN10Y-FDS^PCTCHG(FG_YIELD(0,,,,\"YTM\"),FG_YIELD(-1AM,,,,\"YTM\"))":-0.3554172,"MCHI^JULIAN(FMA_DIV_YLD(NTMA,NOW,NOW,M,\"PORTAGG\",\"MEANR\").DATES)":45565,"EPU^JULIAN(FMA_DIV_YLD(NTMA,NOW,NOW,M,\"PORTAGG\",\"MEANR\").DATES)":45565,"CAGDPY@KR^EE_ACTUAL_ANNUAL(MED,0)":1.90344221708053,"CC_TH^FG_COMPANY_NAME":"Thailand","USDPHP^FG_PRICE_CHANGE(0,-6AM)":-0.12221336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POL^P_PRICE_RETURNS_PR('52W',2,-10AY,0,AM)":[-2.233702,-7.7336493,-7.5736284,-16.142935,-11.460268,-17.124403,-19.41495,-12.473213,-17.144888,-19.709862,-18.033022,-24.837976,-22.478199,-21.803415,-30.734837,-23.212921,-25.939602,-19.820522,-12.6442375,-25.845987,-24.888361,-24.68676,-17.010832,-14.314795,-11.783398,-10.351056,-3.9500713,3.6901355,21.494793,21.718634,10.678232,31.483603,45.175945,47.806156,46.42491,56.20576,48.175835,49.87861,58.830486,52.768803,43.70563,25.232971,18.247723,4.2965055,-2.3906052,-8.2393055,-6.6029787,-10.30584,-9.723627,-15.762788,-7.5565577,-16.370476,-15.896999,-8.992547,-4.1624904,-4.2481956,-1.4160693,10.325766,-7.2242856,-13.456124,-12.190795,2.3872852,-12.159019,-3.9749682,-15.086943,-19.777012,-43.252163,-35.45509,-20.099758,-25.864262,-15.546971,-12.615013,-15.859842,-28.737062,-7.998234,-8.368855,-3.8296878,5.1705003,42.43841,41.014183,32.440712,30.09832,23.591637,35.799812,35.797714,52.56616,13.350164,13.922811,13.554323,-7.977855,5.822861,-20.664757,-27.2376,-32.09719,-33.447666,-47.1481,-49.773556,-45.03285,-26.74482,-24.598581,-20.557028,-4.91448,-16.38351,14.676083,12.249195,35.50949,43.90881,61.11815,51.43776,65.66561,50.266003,44.6169,39.234577,50.949703,54.938843,42.009415,41.730297,34.59761,20.580948,33.42247,48.094547],"EPOL^FG_TOTAL_RETURNC(-10AY,0,AM)":[-4.7014356,-1.8005013,-0.22002459,-11.001706,-0.25348067,-1.9059777,2.936101,7.7600718,-6.1502514,-5.474353,-1.6378939,-4.5004487,-0.895375,-1.759398,-11.616648,0.330472,-5.394191,6.1988235,10.7378845,-7.3595285,-4.9382744,-4.968911,8.100057,-1.21212,1.8404961,-0.1643002,-6.47285,9.662437,10.850596,6.3944817,0.6934881,10.055089,1.1681318,0.38032532,7.0898533,5.5042386,-3.502369,0.98297596,-1.235491,5.849707,3.9665222,-7.9103947,-3.9908767,-2.9295325,-6.606853,-4.3325367,8.99955,1.1735082,-2.7340531,-4.8551917,7.341087,-4.2424145,6.531334,-3.3140004,2.270782,-3.0163407,-3.8444877,7.0619226,-8.070618,-5.898494,-1.3119578,9.748899,-6.9089293,4.679215,-5.7964144,-8.654326,-27.656078,9.689629,19.703245,-1.037991,5.120659,-2.6315868,-5.865431,-6.1698318,20.182287,3.5696745,-0.47318935,-0.10565519,-1.797992,8.3468075,12.4254465,-2.7882636,-0.13680458,6.986308,-3.96927,3.3333302,-10.709679,4.09292,-0.7951379,-19.047619,12.929523,-18.77256,3.111112,-9.528947,-1.8543959,-15.255427,-8.505368,13.086641,20.43097,5.8677554,4.522288,-3.1078637,-0.6918192,11.399627,4.036379,5.95628,4.2289853,-4.6511593,-14.426571,23.711336,10.539209,0.68671703,2.9011846,3.5682797,1.1059165,2.1034956,3.8318872,0.62395334,-6.3479304,5.190909,-5.016309],"EPOL^FMA_PE(NTMA,-10AY,0,AM,\"PORTAGG\",\"MEANR\")":[13.4226201442664,13.5460825410267,13.7419998307242,13.3644338400543,13.3469364733222,13.3642714925692,14.1695526410561,14.8404461248185,13.8585939442662,13.1827506079705,12.8166913643738,12.381334846698,11.7574018574626,12.0479105197709,11.5513194677064,12.4942899094166,12.149489325875,13.2661649884827,13.5908056597776,12.7558268710314,11.7989409272477,11.382131967877,11.8484026190739,11.8050757054271,11.4824852375273,11.6008448900555,11.4390539334829,12.014433552915,12.3453388688258,12.7902591548865,12.2945168515955,12.8744022143282,12.4654717413893,12.6184626040312,12.6690252840556,12.9738647194501,12.2523966607301,12.0789917872411,11.4522913611335,11.9453936556607,12.2265719984095,11.1627896729696,11.0169903202196,11.4040427457644,10.8025803466012,10.4633115837654,11.044055662723,11.1926280356545,10.9283922328624,10.3411716448321,11.0825571548506,10.4258359317249,10.9834810995293,10.7117335366513,11.4866486794194,11.0855272218636,10.393544413831,10.9388969630251,10.177675182171,9.72395747171943,9.47811133316178,10.0249044364183,9.77061988654054,10.4941539292784,10.2367140126093,9.87010000785135,9.04325859777144,11.7948671788362,13.0103819806208,12.2063932884467,12.2880302085164,12.2610947585432,11.7538933877269,12.3533908408581,13.662853716855,13.174715017404,11.0826068746035,11.509952429573,11.9302801929968,12.3794938522857,13.1296916800833,12.5128959199169,11.9378455768295,11.9947725679775,11.6568097865168,11.7246027234184,10.2370740781904,10.7963478922822,10.2137074063247,9.37261875548717,9.55520043143629,7.52709393575015,6.8382946693209,6.58718226692505,6.36906058197672,5.98764599894519,5.49857541403142,6.79228857972786,7.39578453029454,7.8426845285546,7.92077133203132,7.40790776799192,6.84743467949015,7.14290934342455,7.64656000210407,8.19735376571091,8.07464611700382,8.35196963946471,7.54988538969391,8.60165447233465,8.64447259934132,8.34358044203819,8.62474680082574,9.34715108710942,8.5492209244103,8.84720626818513,8.75027428784624,8.78146126675,8.07779476965508,8.39201806682136,7.82877419585681],"WL-FDS^FG_PRICE(0)":584.0,"BRENT-FDS^FG_PRICE_CHANGE(0,-6AM)":0.0,"KSA^FG_PRICE(0)":41.37,"EPHE^FG_PRICE_MAVG(0,,,,200)":26.341354,"QAT^FG_TOTAL_RETURNC(0,-6AM)":9.864462,"INDA^PERCENT_CHANGE(FMA_EPS(+1,0,,,,\"PORTAGG\",\"MEAN\"),FMA_EPS(+1,-3AM,,,,\"PORTAGG\",\"MEAN\"))":-5.31145803432347,"EWM^FMA_PCT_ABOVE_MAVG(200,0,,,,\"PORTAGG\")":50.0,"TRYTW10Y-FDS^FG_YIELD(-10AY,0,Y,,\"YTM\")":[1.6015,1.015,1.2037,0.9478,0.8648,0.672,0.315,0.7413,1.2812,1.211],"USDINR^FG_PRICE_CHANGE(0,-1AY)":0.9163976,"USDBRL^FG_PRICE_CHANGE(0,-6AM)":8.197379,"USDPLN^STD(FG_PRICE_CHANGE(0,-3AY,M))":3.22726190601712,"SET-BKK^FG_TOTAL_RETURNC(-10AY,0,AM)":[-0.820452,0.56678057,0.9751797,-6.0774565,7.0022106,-2.477324,-1.7141819,-0.60610175,-2.925843,0.5074024,-3.1921506,-4.060918,-2.6838124,4.9221992,-5.0969124,-3.9235532,0.29114485,6.778288,1.5507579,-0.20346642,2.758491,0.5959153,4.3238997,0.92936754,-2.007258,0.1435399,0.5746603,2.7489543,2.5931,-1.0581493,0.93603134,-1.0589182,0.22249222,0.75337887,-0.07344484,2.5452256,4.420972,0.6804824,-0.106960535,4.6409607,2.7449608,-0.84111094,-2.5794983,1.4479637,-3.9635956,-5.419171,5.2544475,0.5326867,1.2055516,-3.4512818,-0.5488038,-6.730795,5.856943,-0.6031275,0.46423674,1.8186092,-3.5037696,7.3008657,-3.0946076,-2.5203109,-1.9217551,-1.1280835,-1.5629351,1.7440319,-6.2013626,-8.090586,-17.17648,14.2970085,5.5713534,-0.13899207,-3.7193894,-0.7023752,-5.671704,-1.3098657,17.766703,0.76687336,2.2354841,4.160619,3.4255505,-0.82316995,2.1741748,-2.414769,-2.4060965,7.128799,-2.7364194,0.42051077,-1.4721632,4.371643,0.6895423,1.619482,0.30835867,-2.8813124,-0.27961135,-4.551882,1.4027119,1.7194152,-3.9515436,4.336822,0.98485947,2.274561,0.5592704,-4.8259854,-0.40513277,-4.1909037,-0.13696551,-1.5909076,1.471293,2.1255612,-7.314074,-1.9028544,-2.7786374,3.5723805,-3.185463,-1.20368,0.6047845,-0.41942,-1.7709076,-3.786993,1.4196396,3.9236069,5.725491],"CPALM-FDS^FG_PRICE_MAVG(0,,,,30)":4038.0334,"COPP-FDS^FG_PRICE_CHANGE(0,-1AM)":11.656746031746,"ECH^FG_PRICE_MAVG(0,,,,30)":26.216167,"MCHI^FG_TOTAL_RETURNC(0,-1AM)":33.05105,"EWT^PERCENT_CHANGE(FMA_EPS(+1,0,,,,\"PORTAGG\",\"MEAN\"),FMA_EPS(+1,-3AM,,,,\"PORTAGG\",\"MEAN\"))":13.4041528909012,"EPOL^FG_TOTAL_RETURNC(0,-12AM)":48.094547,"CNYA^FMA_PCT_ABOVE_MAVG(200,0,,,,\"PORTAGG\")":90.9722222222222,"SPY^PERCENT_CHANGE(FMA_EPS(+1,0,,,,\"PORTAGG\",\"MEAN\"),FMA_EPS(+1,-1AM,,,,\"PORTAGG\",\"MEAN\"))":-1.06455397719023,"URTH^FMA_COS_DOWN(\"EPS\",\"1M\",+1,NOW,,,\"PORTAGG\",\"MEANR\")":544.0,"EWW^SIZE(FG_CONSTITUENTS)":45,"EIDO^FMA_COS_UP(\"EPS\",\"1M\",+1,NOW,,,\"PORTAGG\",\"MEANR\")":16.0,"EWM^FMA_RBICS_REV_CURRENT(30, LOC, \"PORTAGG\")":43.6320406586124,"EPU^FG_ROE(0)":10.9484679541586,"TRYMY10Y-FDS^FG_YIELD_NAME":"Treasury - Malaysia Benchmark Bond 10Y","REFTHREPO-FDS^PROPER_NAME(0,,,\"SECURITY\",\"NAME\")":"Thailand Repo Rate - 1 Day","REFKRBASE-FDS^FG_YIELD(NOW,,,0)":3.5,"TRYPH10Y-FDS^PCTCHG(FG_YIELD(0,,,,\"YTM\"),FG_YIELD(-3AM,,,,\"YTM\"))":-13.502985,"EWY^FMA_DIV_YLD(NTMA,NOW,NOW,M,\"PORTAGG\",\"MEANR\")":2.36164814844772,"EWM^FMA_DIV_YLD(NTMA,NOW,NOW,M,\"PORTAGG\",\"MEANR\")":4.05045383976338,"EPHE^FG_FCF_YIELD_NTM(0)":6.15240563014889,"CNYA^FG_FCF_YIELD_NTM(0)":5.30075268370784,"EWM^FG_COMPANY_NAME":"iShares MSCI Malaysia ETF","EWW^FMA_ROE(NTMA,-20AY,NOW,FY,\"PORTAGG\",\"MEANR\")":[null,null,null,null,null,null,null,null,null,null,null,null,12.2361967072767,12.6640790394995,12.8972143418882,12.1561921303081,11.8826113185115,13.7657830016044,13.3394699173982,13.7129718327555],"TRYUS10Y-FDS^FG_YIELD(-10AY,0,Y,,\"YTM\")":[2.1881,2.2961,2.4752,2.4325,2.6836,1.9185,0.9174,1.5119,3.8776,3.8791],"CAGDPY@CN^EE_ACTUAL_ANNUAL(MED,+1)":1.3,"CAGDPY@PH^EE_ACTUAL_ANNUAL(MED,+1)":-2.4,"CC_PE^FG_COMPANY_NAME":"Peru","USDAED^STD(FG_PRICE_CHANGE(0,-3AY,M))":0.00874278501095947,"USDTWD^STD(FG_PRICE_CHANGE(0,-3AY,M))":1.77487695514047,"USDIDR^FG_PRICE(0)":15420.0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SET-BKK^P_PRICE_RETURNS_PR('52W',2,-10AY,0,AM)":[9.872794,10.503268,15.224468,15.319824,23.957884,16.698647,10.410297,7.9013944,1.9137144,-0.24242997,-3.8768113,-12.618822,-14.230472,-10.547251,-15.926451,-13.998413,-19.392342,-11.742085,-8.184427,-8.440858,-3.079468,-3.9586604,4.53732,10.85869,10.73941,5.695796,12.110197,19.791615,22.541153,13.547886,12.860525,11.893093,10.079622,9.3024845,4.6952844,5.1120043,13.349295,13.95706,12.382471,15.268909,16.194105,15.417158,11.66327,14.4925,10.025525,2.9890895,8.480274,6.3512564,3.0763865,-1.1804283,-1.5909195,-12.285429,-9.936732,-10.310203,-6.581539,-6.240225,-6.1813474,6.878686,-1.3797522,-4.5874653,-7.5357676,-4.4994173,-6.276417,2.2396922,-9.406561,-16.230864,-30.940056,-22.22023,-15.185589,-21.066315,-21.575224,-20.112652,-23.30755,-23.308342,-8.248764,-8.259696,-0.95651746,12.245644,40.236496,21.62392,17.710197,14.871955,16.596663,25.792145,28.661669,31.980717,10.419798,14.369893,12.640465,9.89244,6.657183,4.3685675,1.862073,-1.3226628,3.5196066,-1.5536308,-2.9355168,0.84991455,3.1278253,1.2879848,1.1569381,-5.259186,-5.933076,-7.2015166,-7.068777,-4.185879,-4.121071,-3.726375,-7.108241,-12.663478,-16.265673,-14.851368,-17.740614,-15.59031,-14.039254,-10.655451,-12.251395,-14.078468,-15.300465,-12.610233,-0.31576753],"MCHI^FMA_DIV_YLD(NTMA,-10AY,0,AM,\"PORTAGG\",\"MEANR\")":[3.76535758800843,3.64673286970795,3.57670463354774,3.31423296218917,3.15072921465217,3.10128748146367,2.85589105893199,2.48935278507068,2.62353841030777,2.88602010857243,3.26535379950174,3.64903664939334,3.42172348471877,3.22594016695343,3.23183630885592,2.89559747592139,3.32858400194708,3.1509128786382,2.94787216929807,2.97235473322037,2.58891236986498,2.57807331184569,2.50298862136375,2.28187575263898,2.26013597192143,2.34531521685696,2.34255932866192,2.40074074110766,2.32632020133336,2.27858972222694,2.26525862125463,2.26541998853227,2.17502283249759,2.18307028709543,2.07039310650915,2.12140474426229,2.06526215702595,2.05250310158431,2.09298913781257,2.01727802321459,2.01334864346297,2.13712517925635,2.28855265164524,2.32103265233715,2.28342453407685,2.42337519272596,2.48700853514431,2.5464429282394,2.6529601633686,2.74163442441804,2.63516968458043,2.93389291654425,2.55642789506655,2.44808791466676,2.35035549675385,2.34482550172853,2.62791938338662,2.44792652019519,2.58882452563628,2.54534110048876,2.5495569311561,2.49357794483421,2.41645592959554,2.22459486313925,2.37778038384272,2.26876244873825,2.35878734612854,2.18030210684381,1.97253042484191,1.85806574561883,1.7820174208038,1.72903275979265,1.78950348891777,1.73033070956022,1.6744771427143,1.64312596964072,1.36377075439402,1.41064621343718,1.5560782000535,1.635503969256,1.61721281022834,1.63423218628407,1.85637004891449,1.84546890472582,1.97863666527197,1.97232503791732,2.143024469667,2.15409052209449,2.21306103053115,2.39480104838857,2.50993553398747,2.55388826450514,2.50678264514693,2.32656893360326,2.60323246158285,2.53621707192493,2.81169697841204,3.05885600786686,2.52900359135445,2.41500935935738,2.24827825857155,2.33374109322389,2.39144733157713,2.55547694948649,2.555027238115,2.50001687164225,2.36687170022623,2.45083597814619,2.61722192615006,2.58174064540882,2.67476257042819,2.70438463952553,2.9821782449087,2.87051899472767,3.00719462053755,2.75090044877896,2.81013421045851,2.89198364494336,3.10362086496108,3.08429152409914,2.50805570614412],"QAT^FMA_PE(LTMA,-10AY,0,AM,\"PORTAGG\",\"MEANR\")":[null,null,null,15.0868993496923,15.0373267851897,15.0511097505286,14.8088339011439,14.8462279642371,14.7367213077482,14.5938749044472,14.4678402245811,13.9467530169453,13.9390469471764,13.8099863861069,12.4651359571295,12.122573663015,11.3594136327427,12.0161168932738,12.1516004488679,12.1867869232247,12.0306183500095,12.2658825618133,12.6853136658452,13.3053330891411,13.128053316156,13.2262503898371,13.3075006072164,14.7226333650086,14.492872725022,14.8969939638941,14.6276687114081,14.5722382058102,14.5644103141896,13.8767064193012,14.1147591660682,13.4658536551579,12.6877542895745,12.8407979461341,12.0006351710433,13.4112295113125,13.3987012280626,12.8150291361151,12.7056846108485,12.5728163714949,12.5014162799138,12.5456473599829,13.0464221640279,13.271504954388,13.2322813253665,13.8228791156888,14.1249083124588,14.108311853172,14.5058196654411,13.6249059234581,13.5560394185448,13.7351751540794,13.6018813106345,13.9057295783443,13.84884556096,13.8214830506605,14.0629695390344,14.04291370575,14.0042570579642,14.7681545796229,14.7390183577214,13.8220241256569,13.5269483169538,14.0513231033397,14.5336114514709,15.0766683615081,15.7674089969645,16.045137199782,16.3099514559044,16.6658308715504,17.8956193056717,17.3261901763302,17.1469984239408,16.8569076713851,16.7216793409227,16.5471869834047,16.2124515062143,15.9284226717647,15.5122968543653,15.4972314454248,15.2958570478325,15.7109910935884,15.0947764931237,14.8852550851793,15.8257685666059,16.3309942354208,16.1193338717566,15.8476435595452,15.1336595485931,14.7195085338287,15.2789568877886,14.7265155565681,14.220456646644,13.7864712247816,13.5811018033019,12.2374447331611,12.063658904513,11.8114251363057,11.7631282265004,11.7559240895249,11.701850849639,11.748141738216,12.2360866638743,11.7236214638997,11.5895085760766,11.2169161883632,11.4331973544027,11.7250280465909,11.2152422093296,11.5211948768625,11.2480249223377,11.0983909645211,10.8468969874572,11.0396808835582,11.0922561397034,11.3102199878434,11.6051107253247],"DDR3512M-FDS^FG_PRICE_CHANGE(0,-1AM)":-1.55555433582376,"NI-FDS^FG_PRICE_CHANGE(0,-1AY)":-2.63515349089921,"W-FDS^FG_PRICE(0)/MAX(FG_PRICE(0,-1AY))":0.861835058907533,"FC0000TW^FG_PRICE(0)":380.21518,"TUR^FG_PRICE_MAVG(0,,,,30)":36.636665,"GREK^FG_PRICE(0)":41.6888,"EWM^FG_PRICE_MAVG(0,,,,60)":24.886667,"VNM^PERCENT_CHANGE(FMA_EPS(+1,0,,,,\"PORTAGG\",\"MEAN\"),FMA_EPS(+1,-3AM,,,,\"PORTAGG\",\"MEAN\"))":7.68323177313637,"SET-BKK^P_PRICE(0)/P_PRICE_HIGH_PR(0,,,,,,\"PRICE\",\"INTRA\",\"52W\")":0.98032194,"EWY^FG_TOTAL_RETURNC(0,-6AM)":-5.7142854,"EIDO^FG_TOTAL_RETURNC(0,-1AM)":2.1769285,"SET-BKK^FMA_COS_UP(\"EPS\",\"1M\",+1,NOW,,,\"PORTAGG\",\"MEANR\")":42.0,"REFIDRREPO-FDS^PROPER_NAME(0,,,\"SECURITY\",\"NAME\")":"Indonesia BI (Reverse) Repo Rate - 7 Day","TRYIN10Y-FDS^PCTCHG(FG_YIELD(0,,,,\"YTM\"),FG_YIELD(-3AM,,,,\"YTM\"))":-4.0363216,"TRYCN10Y-FDS^FG_YIELD(0,,,,\"YTM\")":2.1912,"CC_KR^IMF_IFS_RCPI_Q(0)":2.6691833,"UAE^FMA_PE(NTMA,0,,,\"PORTAGG\",\"MEANR\")":9.61592915992619,"QAT^FMA_PE(NTMA,0,,,\"PORTAGG\",\"MEANR\")":11.0241933604133,"GREK^FMA_DIV_YLD(NTMA,NOW,NOW,M,\"PORTAGG\",\"MEANR\")":6.48806080840855,"TRYDE10Y-FDS^FG_YIELD(-10AY,0,Y,,\"YTM\")":[0.5475,0.636,0.22,0.47,0.239,-0.189,-0.575,-0.181,2.534,2.004],"USDQAR^STD(FG_PRICE_CHANGE(0,-3AY,M))":0.00998265294793277,"USDINR^FG_PRICE(0)":83.96875,"USDBRL^FG_PRICE_CHANGE(0,-3AM)":-1.4695108,"USDTWD^FG_PRICE_CHANGE(0,-6AM)":-0.69672465,"USDPLN^STD(FG_PRICE_CHANGE(0,-1AY,AM))":2.98953262543513,"QAT^FG_TOTAL_RETURNC(-10AY,0,AM)":[2.6073575,-2.1861017,-7.545364,-3.0991733,2.1322012,1.0597706,-2.7317464,2.0906448,-1.3860881,-0.39518476,-4.3265104,-2.8702617,2.9787302,-1.7447233,-11.214953,0.40590763,-6.3204823,6.6069484,4.0178537,-2.8023243,-5.4545403,2.790463,7.7328086,2.8042197,-4.2542577,-3.3455253,-2.217412,7.024336,0.103366375,2.0650506,-2.2255957,-2.6383877,-0.77046156,-9.193813,7.730067,-6.605923,-4.4512153,-4.148054,-7.656461,17.958618,0.8557439,-4.303032,5.76694,-1.5604198,4.6836853,0.45841932,9.991527,-1.0586739,-1.6111135,4.68663,3.1013966,-3.1253576,4.7831535,-5.290943,0.6297946,3.891158,-3.8239896,2.9717088,-4.932058,-0.34523606,1.737988,1.4752269,-1.6806781,2.5396109,-1.938808,-9.672004,-5.4385185,4.506707,5.3807616,1.5406847,2.6913643,3.7500024,2.1227717,-3.7359476,7.966149,-0.27026534,0.5962014,-4.040951,7.1308255,3.3280969,-1.5977681,0.22572279,-0.052577257,3.5244584,3.0487776,3.1064987,-2.1042585,-1.1315227,11.347866,6.4672947,0.5718231,-0.62344074,-4.7678766,-5.1761208,7.570672,-0.97995996,-3.5087645,-1.8648088,-3.1829,-8.004749,-1.8786848,0.9299755,-1.6260207,4.4628024,0.8438945,-3.2481253,4.662919,-3.6500156,-2.3955464,-3.367579,2.480805,3.9193153,-4.7698317,5.5329084,-4.911709,0.52235126,-3.117776,6.82081,-0.99298954,5.663717,0.94919205],"MCHI^FMA_PE(NTMA,-10AY,0,AM,\"PORTAGG\",\"MEANR\")":[8.54855486105503,8.83981234536699,8.99549658015967,9.59779550792997,10.0564471321011,10.2320712291324,10.8578491482729,12.3000202296094,11.7016420070386,10.6337651252724,9.379635561235,8.41892549644867,8.92562047469615,9.49266147425726,9.43905368095469,10.151890054673,8.82542649337477,9.33827011466284,10.0565340191577,9.89143675060247,10.9147790831758,10.9053025551057,11.2884935426791,12.2625733256678,12.3824947978926,11.8074813320282,11.7832916889356,11.4116531313194,11.9226161104338,12.2299118799818,12.4664810618691,12.5902058251741,13.012981899518,12.9336816043073,13.5715752817395,13.4126813631654,13.7974684369535,13.7171406841987,13.2835452727701,13.7848451391371,13.9007595126965,13.0742506964775,12.4368318880236,12.3220494117549,12.5299546776072,11.8273835437127,11.4595253134029,11.3175025639386,10.9270368069349,10.6126914959205,11.0316749827864,9.80671390259701,11.1696847418901,11.6740783300374,12.1366635717715,12.194291251625,10.8886417888867,11.6695358713115,10.9799357565439,11.1348499228925,11.04159896673,11.2403396226162,11.5094593534172,12.4816613956477,11.6784294305825,12.1171135313834,11.6100324428821,12.4733864857112,13.7262409155928,14.4624902960154,15.1062892222128,15.39849953837,14.8216063529188,15.2510860574178,15.5679146493149,15.724492484486,18.0872461254875,17.5416438588531,16.3819517274591,15.7240244409753,16.0721808682804,15.7746566475369,13.9508506939034,14.060124441418,13.1245871800755,13.1762443324755,12.5236229763242,12.3874811959465,12.0060991859167,11.2279739266156,10.9020139488665,10.8174423860273,11.1701858058254,11.9999655110832,10.6746374256903,10.8655932317839,9.62145066135441,8.80238726086642,10.5368949608895,10.9057875989717,11.6600091194581,11.1962053706081,11.099491616719,10.3923735947907,10.1643761285617,10.3875859695232,10.8376817258625,10.3886650412444,9.72461347776043,9.87483669421402,9.46605076657167,9.26169408744232,8.45159535069519,9.18861209142365,9.38794485295626,10.3525194143248,10.0430925641977,9.67715200813168,8.95674279739878,8.89993739178415,10.9077056092867],"COPP-FDS^FG_PRICE_MAVG(0,,,,30)":4.25015,"ECH^FG_PRICE(0)":26.26,"MCHI^PERCENT_CHANGE(FMA_EPS(+1,0,,,,\"PORTAGG\",\"MEAN\"),FMA_EPS(+1,-3AM,,,,\"PORTAGG\",\"MEAN\"))":2.27061104514603,"EZA^P_PRICE(0)/P_PRICE_LOW_PR(0,,,,,,\"PRICE\",\"INTRA\",\"52W\")-1":0.39149892,"EWT^PERCENT_CHANGE(FMA_EPS(+1,0,,,,\"PORTAGG\",\"MEAN\"),FMA_EPS(+1,-1AM,,,,\"PORTAGG\",\"MEAN\"))":5.6464566807038,"EPOL^FG_TOTAL_RETURNC(0,-6AM)":-0.18005967,"SPY^P_PRICE(0)/P_PRICE_LOW_PR(0,,,,,,\"PRICE\",\"INTRA\",\"52W\")-1":0.38760054,"SPY^FMA_PCT_ABOVE_MAVG(200,0,,,,\"PORTAGG\")":75.8,"VWO^SIZE(FG_CONSTITUENTS)":4847,"EWW^FMA_COS_DOWN(\"EPS\",\"1M\",+1,NOW,,,\"PORTAGG\",\"MEANR\")":15.0,"ECH^FMA_COS_DOWN(\"EPS\",\"1M\",+1,NOW,,,\"PORTAGG\",\"MEANR\")":4.0,"EPOL^FMA_RBICS_REV_CURRENT(30, LOC, \"PORTAGG\")":46.6463334180528,"EPOL^FG_ROE(0)":12.8572174932498,"TRYPE10Y-FDS^FG_YIELD_NAME":"Treasury - Peru Benchmark Bond 10Y","REFQALEND-FDS^(SUBARRAY(NOT_NA(NO_REPEAT_F(FG_YIELD(NOW,-10AY,D))),0,1)-SUBARRAY(NOT_NA(NO_REPEAT_F(FG_YIELD(NOW,-10AY,D))),1,1))*100":-55.0,"TRYID10Y-FDS^PCTCHG(FG_YIELD(0,,,,\"YTM\"),FG_YIELD(-3AM,,,,\"YTM\"))":-7.2095037,"VGK^FG_PE(0)":15.528971407231,"GREK^FMA_PE(LTM,0,,,\"PORTAGG\",\"MEANR\")":7.32237658151538,"EWY^FMA_PE(NTMA,0,,,\"PORTAGG\",\"MEANR\")":8.23821280676318,"EWM^FMA_PE(NTMA,0,,,\"PORTAGG\",\"MEANR\")":14.3479957468171,"EPHE^FMA_DIV_YLD(NTMA,NOW,NOW,M,\"PORTAGG\",\"MEANR\")":3.14636341684675,"CNYA^FMA_PE(NTMA,0,,,\"PORTAGG\",\"MEANR\")":13.8156498512878,"EPU^FG_COMPANY_NAME":"iShares MSCI Peru and Global Exposure ETF"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33171,11.6209108333021,14.7244118800779,12.9407917703282,11.9161171814392],"TRYIN10Y-FDS^FG_YIELD(-10AY,0,Y,,\"YTM\")":[7.86,7.89,6.63,7.35,7.35,6.55,5.9,6.45,7.33,7.19],"CAGDPY@IN^EE_ACTUAL_ANNUAL(MED,+1)":-1.2,"CAGDPY@PH^EE_ACTUAL_ANNUAL(MED,0)":-2.70643338027419,"CC_PL^FG_COMPANY_NAME":"Poland","USDAED^STD(FG_PRICE_CHANGE(0,-1AY,AM))":0.00834548332925161,"USDCLP^STD(FG_PRICE_CHANGE(0,-3AY,M))":4.44020421102828,"QAT^P_PRICE_RETURNS_PR('52W',2,-10AY,0,AM)":[null,null,null,null,null,null,null,-2.7678192,-8.557987,0.45963526,-8.5191965,-15.880698,-15.132242,-15.195286,-18.561245,-17.30808,-22.599298,-18.350775,-11.525339,-16.869814,-20.299465,-15.562648,-7.3831263,-3.298229,-8.857525,-10.342449,-2.6905298,5.2523613,12.46978,7.6781034,1.2149572,1.3856649,6.2918305,-5.997479,-5.999881,-14.604139,-14.779806,-15.487396,-20.263725,-12.034255,-11.692232,-17.028648,-10.109991,-9.114742,-3.7409067,6.07239,8.299053,14.906764,18.14189,28.008343,44.062923,18.313063,20.725286,22.03777,15.74266,22.152496,12.225115,15.032792,-0.69815516,0.14213324,3.5509229,0.7002592,-4.281229,1.316154,-5.183405,-9.569436,-15.022696,-13.522614,-6.338066,-6.170833,-0.23340583,3.866446,4.619086,-1.0948837,8.609414,6.8546176,8.363974,15.119386,34.92478,28.950464,20.411087,18.851757,15.675998,15.424526,16.471148,24.749935,13.114035,12.137198,24.122356,37.714684,29.283215,24.339092,20.333408,14.027691,22.531307,17.949068,9.741831,4.4505835,2.647829,-3.8815618,-15.299064,-19.70433,-21.459072,-17.439222,-12.497282,-10.796565,-13.207841,-15.54817,-14.573849,-15.881997,-11.135596,0.5796671,-2.8621674,2.9045224,-1.341176,-5.062705,-8.792323,0.6996274,-5.8538795,4.466045,8.045923],"INDA^FMA_DIV_YLD(NTMA,-10AY,0,AM,\"PORTAGG\",\"MEANR\")":[1.57094333358246,1.5490943934712,1.51502640600486,1.56013850064751,1.49450062697302,1.45070602413746,1.54476225292706,1.68659665009625,1.69724241141118,1.55600391161892,1.54315031342135,1.66474634886083,1.67417879131839,1.67238698990475,1.72427618220204,1.67767143822674,1.80468566992533,1.75859541490842,1.74476307912475,1.71475644923107,1.59225982199575,1.58503288594082,1.55097747344485,1.51345491637727,1.5272099418546,1.60355498955635,1.6897252698966,1.68578653558024,1.610615662511,1.58058751126972,1.5442111153899,1.56409367072255,1.59920354794413,1.62201244219418,1.52080773957136,1.52777470617748,1.57087938864337,1.49430970879299,1.55315744058484,1.51525508302039,1.50605762289811,1.55659939597319,1.60164355530175,1.60295613158577,1.61439659615615,1.62095968781963,1.51532722574266,1.47496246810014,1.6050095330403,1.65782612972723,1.62576756495276,1.67205266558147,1.63314390651405,1.64899006394624,1.57057462281994,1.63497281257778,1.62935122486802,1.6864173777588,1.83514916398251,1.83979636669826,1.80053726152046,1.75530101353271,1.67778707209549,1.66038113584789,1.71304018298758,1.78605386020687,2.41581472143762,1.89466792947154,1.72214142171735,1.61380549304424,1.56909296366078,1.52786703467854,1.55122791127689,1.56515786998493,1.38071687660087,1.34138356369611,1.32983826186488,1.31858121161982,1.36938962460041,1.41594479561141,1.39643014492904,1.40000909203018,1.36054693160041,1.28374289183163,1.30659914360383,1.34005009021256,1.366734883529,1.36619681020599,1.39430667004769,1.51886154456378,1.43962570630581,1.54610322913854,1.59758389225866,1.68402245928709,1.49409715779978,1.49569679774594,1.57587004121624,1.50022280641181,1.43014926262023,1.48284969677304,1.54288473057107,1.58309747034934,1.61712062029744,1.60942839844365,1.56215304454395,1.51216019066735,1.5025249146442,1.52817518593975,1.52702093545603,1.53901124927568,1.45344169794147,1.38688278442489,1.36674393625225,1.33300380339891,1.33063845090738,1.33650148356538,1.30548111744006,1.25801122379332,1.24086402326368,1.2248537887317,1.21341275131075],"DDR3512M-FDS^FG_PRICE_MAVG(0,,,,30)":0.88546216,"NI-FDS^FG_PRICE_CHANGE(0,-6AM)":6.22406639004149,"W-FDS^FG_PRICE_CHANGE(0,-1AY)":6.15655233069483,"EZA^FG_PRICE_MAVG(0,,,,200)":42.00915,"EWM^FG_PRICE_MAVG(0,,,,30)":26.097,"VNM^PERCENT_CHANGE(FMA_EPS(+1,0,,,,\"PORTAGG\",\"MEAN\"),FMA_EPS(+1,-1AM,,,,\"PORTAGG\",\"MEAN\"))":1.34309419312917,"SET-BKK^FG_TOTAL_RETURNC(0,-6AM)":4.8731923,"EWY^FG_TOTAL_RETURNC(0,-3AM)":-6.207925,"EIDO^PERCENT_CHANGE(FMA_EPS(+1,0,,,,\"PORTAGG\",\"MEAN\"),FMA_EPS(+1,-1AM,,,,\"PORTAGG\",\"MEAN\"))":2.4220058383275,"QAT^SIZE(FG_CONSTITUENTS)":35,"REFMXTON-FDS^FG_YIELD(NOW,,,0)":10.5,"REFCLMPR-FDS^(SUBARRAY(NOT_NA(NO_REPEAT_F(FG_YIELD(NOW,-10AY,D))),0,1)-SUBARRAY(NOT_NA(NO_REPEAT_F(FG_YIELD(NOW,-10AY,D))),1,1))*100":-25.0,"TRYPH10Y-FDS^FG_YIELD(0,,,,\"YTM\")":5.701297,"CC_MX^IMF_IFS_RCPI_Q(0)":4.771999,"UAE^JULIAN(FMA_DIV_YLD(NTMA,NOW,NOW,M,\"PORTAGG\",\"MEANR\").DATES)":45565,"QAT^FMA_PE(LTM,0,,,\"PORTAGG\",\"MEANR\")":11.9484743104206,"TRYKR10Y-FDS^FG_YIELD(-10AY,0,Y,,\"YTM\")":[2.6272,2.0852,2.0916,2.4797,1.9804,1.6728,1.7238,2.2417,3.6906,3.1928],"USDQAR^STD(FG_PRICE_CHANGE(0,-1AY,AM))":0.00761764787174341,"USDINR^FG_COMPANY_NAME":"Indian Rupee per U.S. Dollar","USDBRL^FG_PRICE_CHANGE(0,-1AM)":-2.494967,"USDTWD^FG_PRICE_CHANGE(0,-3AM)":-2.5304437,"USDPLN^FG_PRICE_CHANGE(0,-6AM)":-1.4954925,"INDA^FMA_PE(NTMA,-10AY,0,AM,\"PORTAGG\",\"MEANR\")":[16.6984007866649,17.1368070421083,17.5784484839185,17.0524607604346,17.9445304675881,18.6704375199803,17.8425793770102,16.9629742696633,17.1883985173765,18.5061774784088,18.6589091425009,17.5710013736348,17.5430256727899,17.7265260281614,17.1880768135887,17.3303315800849,16.5163395413791,17.0161641996097,17.1802443438772,17.2260705846977,17.8283293614574,17.7845737354383,18.0825602414919,18.1253542647892,17.8856305109582,17.1797816651999,16.1869186596145,16.2523043584182,17.2145599496869,17.6056975025826,18.0725527479877,18.1815252463804,18.3459102767255,18.0465254757561,18.8973338609878,18.8305221005736,18.3377977422041,19.1363536583763,18.4004959247529,18.874453798572,18.7433473145432,18.4451860049505,17.9170460952891,18.5099090681346,18.5174939205554,18.3550440169603,19.7415087829154,20.0415751922655,18.163280409302,17.8924831411739,18.247219549488,17.6559892289814,18.3023792399853,18.2758381527056,18.972846279887,19.0255567384048,19.5822252677755,18.9613055930456,17.937854399942,17.9009972181951,18.0774168716365,19.1533173535716,19.1807689780476,19.1966726242452,18.5170820261193,17.886688852689,13.6727812558012,18.6612969284363,20.7427341920547,22.7543003929014,23.2293150807716,23.1620700419222,22.7262254529797,21.8557528951755,23.6453018152244,24.1898393931554,23.8342906682905,24.0525778803301,23.0445169128985,22.3806281606167,23.302822636775,23.1006251147317,23.6215508349568,24.6910353398045,24.3372683912967,23.8717714654597,23.265267180801,23.1226444209746,22.71737154113,21.1623508008486,22.3065318350415,21.5084516934857,20.937699087018,19.8959504345332,22.1601809303009,22.4264145928147,21.1845576388399,22.3388397489021,23.090944551283,22.0881619544049,20.9645543774914,20.3761229454938,19.9816568582564,20.6945759147725,21.3580911759685,21.9402698125288,21.0045406337533,20.5214170090388,20.4738481769489,19.9572265310951,20.8364710443044,21.8266900069063,22.3959528814057,22.646653975967,22.6472269565972,22.6314451368693,23.1744507050896,23.8913476782172,24.1279765206329,24.9272385442175,25.095950141794],"GREK^FMA_PE(LTMA,-10AY,0,AM,\"PORTAGG\",\"MEANR\")":[18.4133767864681,16.4203179965593,18.9736199927812,13.9189050393929,15.9343642603459,18.0345947651879,16.8902221550531,15.7843682278497,14.8933888375564,13.428657844416,12.1316617845368,10.9089587669815,11.9901929879849,11.6268612571581,-0.00203551104463284,-2.95609689529929,-0.814744717385435,0.0212988078043994,1.01025735836659,2.56559396400295,4.26381693050263,4.06629758813671,5.86592283444969,7.7679864683863,9.56123153310976,10.7210784520834,13.9572046245884,15.04752821806,13.7263251987448,14.3717980636072,14.0299504580082,14.6592163033743,15.3632525194694,15.3152836946116,15.3228136852299,14.902144164901,14.272766040252,16.9474558051514,18.0507032274791,21.0193642541253,23.5884741281848,23.8365200506433,22.7894226357573,22.5359128291444,22.0985698079955,21.4772034223745,21.0949342878149,21.0289117381149,20.4788154742237,18.437003955483,18.3677549384787,14.1854268747589,17.7573403967742,18.8039939215107,18.6098663182708,18.3445218115484,18.448194389156,18.8087642040518,18.1894070505133,18.9030347043506,17.2688909798665,15.7339270711388,16.8223535006246,17.978853685631,18.0191410810119,12.5815700239223,11.6407079293818,12.2876542829504,12.9599270361173,15.3234378586378,15.1068045792404,16.4104184453859,15.1149700490515,13.7230751382885,20.4228657779824,19.7947796853669,17.1108678498803,17.8122838718248,17.4116723745442,17.3740052262892,17.1136840705321,16.6081002631786,16.1746130055949,15.4086473073067,13.5074943943507,15.6631275688848,12.7212041464515,12.5370738176472,-121.611884537515,-95.6209938011648,-85.3121275947293,-74.2014953680222,-63.3235114403356,-54.5127568816506,-42.9065436545443,-33.7839722256775,-23.6112965271743,-13.4111862378932,-3.49022777098757,6.33354456164429,7.41603113985555,7.82095408069873,7.66387724214469,7.54226519752744,7.70156588681477,7.961410991095,7.89730704645198,7.47365111147153,6.81673776991253,6.83656642573822,6.50702887072263,6.31285220212844,6.66367890019604,6.7824366066361,6.73268757165635,6.79866514896026,6.8506130444849,6.89823833425518,6.70512042510764,6.68374897553333,6.57674929449711],"COPP-FDS^FG_PRICE(0)":4.502,"SET-BKK^FG_PRICE_MAVG(0,,,,200)":1367.9176,"EZA^FG_PRICE_MAVG(0,,,,30)":47.833332,"CNYA^FG_PRICE_MAVG(0,,,,200)":25.708546,"MCHI^PERCENT_CHANGE(FMA_EPS(+1,0,,,,\"PORTAGG\",\"MEAN\"),FMA_EPS(+1,-1AM,,,,\"PORTAGG\",\"MEAN\"))":-0.0789223914985238,"EZA^P_PRICE(0)/P_PRICE_HIGH_PR(0,,,,,,\"PRICE\",\"INTRA\",\"52W\")":0.9629135,"EPOL^FG_TOTAL_RETURNC(0,-3AM)":-6.4282775,"SPY^FG_TOTAL_RETURNC(0,-6AM)":10.010242,"EWJ^PERCENT_CHANGE(FMA_EPS(+1,0,,,,\"PORTAGG\",\"MEAN\"),FMA_EPS(+1,-3AM,,,,\"PORTAGG\",\"MEAN\"))":22.3969693678458,"VWO^FMA_COS_DOWN(\"EPS\",\"1M\",+1,NOW,,,\"PORTAGG\",\"MEANR\")":1672.0,"QAT^FMA_COS_UP(\"EPS\",\"1M\",+1,NOW,,,\"PORTAGG\",\"MEANR\")":0.0,"EWW^FMA_COS_UP(\"EPS\",\"1M\",+1,NOW,,,\"PORTAGG\",\"MEANR\")":21.0,"ECH^FMA_COS_UP(\"EPS\",\"1M\",+1,NOW,,,\"PORTAGG\",\"MEANR\")":14.0,"EPHE^FG_ROE(0)":12.5743868369177,"TRYPH10Y-FDS^FG_YIELD_NAME":"Philippines Benchmark Bond - 10 Year","REFQALEND-FDS^FG_YIELD(NOW,,,0)":5.7,"TRYGR10Y-FDS^PCTCHG(FG_YIELD(0,,,,\"YTM\"),FG_YIELD(-3AM,,,,\"YTM\"))":-14.223195,"VGK^JULIAN(FMA_DIV_YLD(NTMA,NOW,NOW,M,\"PORTAGG\",\"MEANR\").DATES)":45504,"GREK^JULIAN(FMA_DIV_YLD(NTMA,NOW,NOW,M,\"PORTAGG\",\"MEANR\").DATES)":45565,"EWY^FMA_PE(LTM,0,,,\"PORTAGG\",\"MEANR\")":14.5017370020478,"EWM^FMA_PE(LTM,0,,,\"PORTAGG\",\"MEANR\")":19.5278531169479,"CNYA^FMA_PE(LTM,0,,,\"PORTAGG\",\"MEANR\")":16.7731069228433,"EPOL^FG_COMPANY_NAME":"iShares MSCI Poland ETF","EPU^FMA_ROE(NTMA,-20AY,NOW,FY,\"PORTAGG\",\"MEANR\")":[null,null,null,null,null,21.6487924933022,26.674075406927,23.3940784657959,19.9442083003203,14.2295976118279,12.7121203643147,8.83035011509517,12.5824807721625,12.1461987185301,10.92253300719,11.9146022967026,12.0860264369497,15.0555659512705,13.6225815521433,12.9324475913379],"TRYPH10Y-FDS^FG_YIELD(-10AY,0,Y,,\"YTM\")":[3.8633,4.1,4.6281,5.6986,7.1730304,4.847582,3.4208684,4.796723,6.9293385,6.0028777],"CAGDPY@IN^EE_ACTUAL_ANNUAL(MED,0)":-0.731079343492458,"CAGDPY@CL^EE_ACTUAL_ANNUAL(MED,+1)":-3.0,"CC_ID^FG_COMPANY_NAME":"Indonesia","USDAED^FG_PRICE_CHANGE(0,-6AM)":0.014972687,"USDCLP^STD(FG_PRICE_CHANGE(0,-1AY,AM))":3.78423119998994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8663655919,46.0122659822799,54.6702194345408],"EZA^FG_TOTAL_RETURNC(-10AY,0,AM)":[-10.742646,7.211995,-1.6016304,-4.7950864,12.454737,-5.7826877,2.9424787,1.948905,-10.846787,5.1645637,-7.1896434,-8.534384,1.5790462,3.868568,-12.959183,-7.1117043,-4.966813,9.799504,8.473528,-1.4942229,4.051459,0.9441376,7.590878,-3.7815154,2.2561908,-2.7758002,-8.052707,6.3550353,5.0132394,1.5492678,-2.8738678,6.447482,4.0665746,-5.569786,5.0880313,5.846882,-7.312441,2.100408,6.205046,11.649823,-2.0785868,4.3035746,-5.603564,-4.474306,-1.1130035,-8.871233,3.762412,-7.8898787,-7.599777,3.076923,4.879451,-5.9849977,12.05393,-6.2809587,3.9078712,4.2514563,-6.3088236,4.049158,-8.19282,-3.7532449,-1.2860358,5.0850987,-1.8796206,7.9141974,-6.6251335,-8.629889,-35.5891,14.928198,23.183167,-0.259912,0.73589087,-0.8387387,2.3465157,3.1991482,12.503231,4.860103,3.512776,5.8395743,4.747033,-1.5702665,8.885288,-8.100748,0.6924629,-0.48543215,-4.146343,1.8871903,-4.765868,3.9470315,6.754458,7.341826,4.6895266,-15.33286,0.0,-9.41292,-1.1092722,-5.4415345,-6.436139,1.2948513,14.593876,3.203106,3.223598,-6.578076,1.303935,-0.74889064,-8.48856,4.5663238,2.6573062,-3.7851036,-7.9441667,11.745238,0.6661773,-1.3079166,-1.9109964,-2.460903,4.1261435,4.921758,0.31273365,5.856812,0.98941326,3.6454797,9.386671],"GREK^FMA_DIV_YLD(NTMA,-10AY,0,AM,\"PORTAGG\",\"MEANR\")":[2.32254632748829,2.56799879170565,2.42496401096487,3.37966910399081,3.21802946014183,3.19491223210347,3.39346206170011,3.1496895200804,3.22350937413983,3.28948286497538,3.96378835695242,3.72478389661171,3.28648585974817,2.83164639241278,2.84999168265528,2.6263716764483,2.59617637131303,2.74093166561255,3.32501239727597,3.0528801099735,2.38267825655244,3.05875670953665,3.04387214014026,2.99073484229522,3.20691765780531,3.09026920607009,2.8182926084825,2.85567169185052,2.96556885798049,2.9037278534157,2.91695901856942,2.40204249032148,2.76428878049542,2.47143611406012,2.54548575555209,2.59503314465284,2.92159147969229,2.8161497865045,2.95760757476606,2.57670678530716,2.58355265006293,3.08773818336958,3.29918147432207,3.05611741514136,3.28213327225812,3.48324858176723,3.49395101226905,3.64226365084644,3.97322737371092,4.22461975109121,3.97448560369111,4.53109363662954,4.37404947589346,3.84510330615766,3.5990351606724,3.59103515623354,3.2509441078101,3.28116903308594,3.06077030424533,3.43007854481261,3.39087826152903,3.22658413964091,3.02724427932069,2.90896342822386,3.18927821490541,3.68552578030684,5.24354612797569,4.53780874084915,3.7945923127878,3.61999514970628,3.63135377035366,3.65267484200562,3.74450219344387,4.29604640601882,3.27045669358397,3.17757156126904,3.44315488529783,3.22539078693008,3.45026262177148,3.37302092614081,3.11787512553021,3.11557906469252,2.99172241327719,3.11448982479971,3.13384421806229,3.11400122838718,3.25429725407646,3.27966368228826,2.98368223581975,3.20749922961344,3.25544170648692,3.38717047549566,3.76535614272359,4.33416349936521,3.93874924175461,4.27129171584458,4.58347732499645,4.36370659810154,4.3424826323325,4.36912399180643,4.12881374315594,3.83088798797253,4.38811316178564,4.17838823367484,4.12032772519955,3.95111872778454,4.14531863649428,4.32583709989139,5.01326300273419,4.85038481173606,4.31429472614872,4.49079576506949,4.53774603871519,4.61324219586488,5.2754539823151,5.38804434565496,5.58827525264947,5.96254649742818,6.21552182843211,6.30904651579352,6.51133277452713],"DDR3512M-FDS^FG_PRICE(0)":0.87525415,"NI-FDS^FG_PRICE_CHANGE(0,-3AM)":4.73407364114553,"W-FDS^FG_PRICE_CHANGE(0,-6AM)":8.5431654676259,"USDEUR^STD(FG_PRICE_CHANGE(0,-1AY,AM))":1.34811491898353,"USDMXN^FG_PRICE_CHANGE(0,-6AM)":17.843569,"USDPLN^FG_PRICE_CHANGE(0,-3AM)":-1.7393708,"USDCNH^FG_PRICE_CHANGE(0,-1AM)":-0.98986626,"EWW^FMA_PE(LTMA,-10AY,0,AM,\"PORTAGG\",\"MEANR\")":[null,null,null,null,null,null,null,null,null,null,null,null,null,null,null,null,23.3089419689051,24.9547290252158,24.5394578644924,24.56564614145,23.5076643473772,23.2156570861323,22.8875362408501,22.5706065305414,22.0830915799494,21.851251954697,20.348007377959,20.5943946869798,21.8740421654678,21.5053431134297,21.2172214049434,20.7374596977151,20.3579411593017,19.9704349426412,20.0605212667076,19.5462620694914,18.9947574941545,17.2631463892165,16.8673116354505,17.2743481127398,17.7002566003844,17.948038455705,17.6919133953921,17.5350077003293,17.0788263711486,17.2296636213899,17.4226644984233,17.2690379890109,17.025819148293,15.8896047682539,14.8283143349805,14.7481930041271,15.3377018774452,15.5379582882256,15.3673139684426,15.315962723536,14.9862487091785,14.9077428186645,14.3704117669642,14.6466232770152,14.8214478165324,15.4076407014228,14.9711816089016,15.7289815743341,15.6204477565863,15.028131806475,14.1200479174329,15.3663469650701,16.8591174371013,17.9506476474191,19.2984722715503,19.1976627760844,19.848849648626,20.734020764643,27.0471433237278,32.0714705797022,28.2338160602337,27.028110816547,25.9293924785859,24.7126808896246,23.6995918706785,22.5128295866825,21.092810607423,19.7508726518053,18.2194761638605,16.9262219908324,15.2614113663882,15.2170952269875,14.4669233198614,14.8474196046837,14.9714775996439,14.4141043000804,14.1691673318275,13.5868031319299,13.3264666370304,12.8502220287207,12.624926939852,13.446852982552,13.462948941671,12.872233072576,14.0058469089984,14.6454476251616,14.4469891986592,14.248477885034,13.7322721094837,13.5992105632093,13.323509725804,13.1058856525615,12.4522157858814,12.7388948342124,13.2611107596655,13.660811209558,14.2615080637587,15.8788143697049,15.6341547637819,15.3388454588614,14.493186355424,14.2511053024448,13.6581585186709,13.2451080011648,13.1220697352647],"PASP-FDS^FG_PRICE_MAVG(0,,,,30)":1015.76666,"EPHE^FG_PRICE(0)":29.27,"VNM^FG_TOTAL_RETURNC(0,-1AM)":1.1308551,"QAT^P_PRICE(0)/P_PRICE_LOW_PR(0,,,,,,\"PRICE\",\"INTRA\",\"52W\")-1":0.15453386,"EPU^FG_TOTAL_RETURNC(0,-6AM)":9.258866,"EWJ^FG_TOTAL_RETURNC(0,-3AM)":2.101016,"EWJ^SIZE(FG_CONSTITUENTS)":199,"MCHI^FMA_COS_DOWN(\"EPS\",\"1M\",+1,NOW,,,\"PORTAGG\",\"MEANR\")":225.0,"EPOL^SIZE(FG_CONSTITUENTS)":34,"ECH^FG_ROE(0)":9.14531407357208,"REFVNDISC-FDS^PROPER_NAME(0,,,\"SECURITY\",\"NAME\")":"Vietnam Discount Rate","REFCNRMB-FDS^FG_YIELD(NOW,,,0)":3.35,"TRYMX10Y-FDS^PCTCHG(FG_YIELD(0,,,,\"YTM\"),FG_YIELD(-1AM,,,,\"YTM\"))":-2.9807022,"VWO^FMA_DIV_YLD(NTMA,NOW,NOW,M,\"PORTAGG\",\"MEANR\")":2.98179074531232,"EWZ^FG_FCF_YIELD_NTM(0)":9.41356944278462,"EIDO^FMA_EVAL_EBITDA(NTMA,0,,,\"PORTAGG\",\"MEANR\")":6.86275643303107,"MCHI^FG_COMPANY_NAME":"iShares MSCI China ETF","FC0000ZA^FG_PRICE(0)":383.33008,"UAE^FG_PRICE_MAVG(0,,,,60)":14.743127,"EWZ^FG_PRICE_MAVG(0,,,,60)":29.191334,"GREK^FG_TOTAL_RETURNC(0,-1AM)":-0.9178817,"EWY^FMA_PCT_ABOVE_MAVG(200,0,,,,\"PORTAGG\")":52.0,"EIDO^FG_TOTAL_RETURNC(0,-3AM)":12.3217945,"EWW^FMA_RBICS_REV_CURRENT(30, LOC, \"PORTAGG\")":25.7734024021308,"REFBRSELIC-FDS^PROPER_NAME(0,,,\"SECURITY\",\"NAME\")":"Brazil Target Selic Rate","TRYTH10Y-FDS^FG_YIELD(0,,,,\"YTM\")":2.469595,"UAE^FMA_EVAL_EBIT(LTMA,NOW,NOW,M,\"PORTAGG\",\"MEANR\")":9.43785982664126,"EWM^FMA_EVAL_EBIT(LTMA,NOW,NOW,M,\"PORTAGG\",\"MEANR\")":16.2765807217952,"USDEUR^FG_PRICE_CHANGE(0,-6AM)":-1.7743707,"USDMXN^FG_PRICE_CHANGE(0,-3AM)":7.685745,"EIDO^FG_TOTAL_RETURNC(-10AY,0,AM)":[-10.075914,4.9117446,1.0972857,-2.8268516,2.6885748,0.8000016,-0.28859973,-10.130244,0.5233407,-3.714174,-5.941844,-12.499994,-8.294934,20.156336,-4.5074406,1.7501831,2.5874376,9.995329,0.8492589,-4.421049,1.4977932,7.266295,7.4846625,-1.6742766,4.4891596,-5.5925903,-6.2377396,1.8279314,2.5092602,-1.0433376,6.0016155,0.68860054,3.115499,2.1936655,-2.8467119,1.7280221,-1.218611,0.971961,-1.5549779,6.8109155,2.855122,-1.644963,-4.7386765,-9.692759,4.2122245,-13.052625,10.018217,-3.2698631,-5.990595,4.096508,10.450363,-1.0776162,10.1042385,-5.7902336,1.0436773,-2.410096,-0.5096078,4.6762824,-3.0998826,-1.5402794,-3.9711177,5.4302335,-3.2091916,4.897392,-5.5903077,-8.115941,-37.043716,11.309946,26.559484,-5.0614715,-1.5135169,5.9824347,-9.8394575,9.534752,19.140005,3.8472772,0.8112788,-0.93181133,-6.241977,-1.8239856,4.784012,-7.4837503,-0.3375113,4.305756,1.4378548,7.3159456,-1.661694,1.230228,-0.21552444,3.4125328,3.5923123,1.854837,-1.9794166,-9.525156,5.839741,2.8229356,-1.9966781,-1.7402351,3.5853148,-5.561489,4.504907,-3.499788,5.0420165,1.642108,-1.4912963,-0.75962543,0.389266,0.043082237,-4.56503,-3.7454844,3.094232,1.0834813,0.045347214,1.9039035,-2.5800705,-4.3835583,-4.250246,1.3992548,3.360486,6.3546896,2.1769285],"EPHE^FMA_PE(LTMA,-10AY,0,AM,\"PORTAGG\",\"MEANR\")":[19.6620860513922,19.9551142307742,20.2528704855904,20.0203367462338,20.7328739508525,21.0617564604007,20.9578228638535,20.5255328665324,20.2598195931001,20.1576784176844,20.1532383822164,19.1701874241103,18.6399686878029,19.374607897281,18.4984008530201,18.142042241953,16.8534194264489,16.7203108254661,16.9642169375309,16.7299415589739,17.1392906380134,17.6914312231362,17.9052467180311,18.5959775172638,17.9933588007781,16.9969628016252,16.8359978150879,17.1224469868941,18.0125591538828,17.7777334505183,17.8134952352631,18.0535985597157,18.2381978843815,18.0609571052203,17.6784381531948,18.1699401194153,19.1157540761603,19.5375408348401,18.7543247671556,20.2184310424994,19.9943592965906,19.3856773601046,18.9760010360186,18.5454902251873,18.5165303056261,17.7621831468148,18.105625192561,17.793900238958,16.2737583514486,16.0506981672799,16.6216686521251,17.249279619844,17.8319447538422,16.7854021367801,16.737179186399,16.795710610923,16.7937864774175,16.7588387680321,16.6679205607054,15.376422701124,14.780941283094,15.2004762929221,14.6659048250465,15.0106795072765,13.5751950077638,12.9470253426273,12.3269006887923,12.9048602366871,14.8158222425241,15.7104810545074,15.6983121669864,17.6078340087831,19.5433302495701,21.3234530974727,24.3556202926433,25.0144084001138,24.3094957822828,22.9625931416661,22.1093773601493,21.4385996900036,21.6876072571095,21.4165329413163,20.2714246680385,20.5023457682444,20.3409901543125,20.6291776017401,19.7217222752676,19.2223230745174,19.5689548617655,19.346358978757,18.9122202634992,18.1388300320878,17.7528259059395,16.7469332645158,16.4539107727403,16.198251184472,14.1117202189125,14.0040086177277,14.0979663442743,13.8261487582639,14.4553259379452,13.2612789733076,13.1243481412257,12.9784761449532,12.2931642215088,12.0141173937063,11.8164929364662,11.0585362332457,11.2138958487892,10.5547552316679,10.2611854630227,9.9431260897387,10.2143095191564,10.6897254018438,10.5198233328187,10.3354356989526,10.1001383222962,10.1255302925254,10.1267228939967,10.4276838970574,10.8242863355668],"FC0000PH^FG_PRICE(0)":368.69147,"EIDO^FG_PRICE_MAVG(0,,,,200)":21.3729,"EWW^FG_TOTAL_RETURNC(0,-12AM)":-0.9275973,"EIDO^FMA_PCT_ABOVE_MAVG(200,0,,,,\"PORTAGG\")":64.8648648648649,"URTH^FG_TOTAL_RETURNC(0,-6AM)":8.596695,"MCHI^FMA_COS_UP(\"EPS\",\"1M\",+1,NOW,,,\"PORTAGG\",\"MEANR\")":171.0,"EPOL^FMA_COS_DOWN(\"EPS\",\"1M\",+1,NOW,,,\"PORTAGG\",\"MEANR\")":11.0,"CNYA^FG_ROE(0)":10.0736759184523,"REFAEREPO-FDS^(SUBARRAY(NOT_NA(NO_REPEAT_F(FG_YIELD(NOW,-10AY,D))),0,1)-SUBARRAY(NOT_NA(NO_REPEAT_F(FG_YIELD(NOW,-10AY,D))),1,1))*100":-50.0,"TRYSA10Y-FDS^PCTCHG(FG_YIELD(0,,,,\"YTM\"),FG_YIELD(-3AM,,,,\"YTM\"))":-9.600927,"VWO^FG_PE_NTM(0,,,90,0)":12.8369112640014,"MCHI^FMA_DIV_YLD(NTMA,NOW,NOW,M,\"PORTAGG\",\"MEANR\")":2.50805570614412,"INDA^FG_COMPANY_NAME":"iShares MSCI India ETF","USDSAR^FG_PRICE_CHANGE(0,-3AM)":0.07197857,"USDCNH^FG_PRICE(0)":7.05165,"EWZ^FG_PRICE_MAVG(0,,,,30)":29.728,"GREK^PERCENT_CHANGE(FMA_EPS(+1,0,,,,\"PORTAGG\",\"MEAN\"),FMA_EPS(+1,-3AM,,,,\"PORTAGG\",\"MEAN\"))":15.2886213304907,"REFKRBASE-FDS^(SUBARRAY(NOT_NA(NO_REPEAT_F(FG_YIELD(NOW,-10AY,D))),0,1)-SUBARRAY(NOT_NA(NO_REPEAT_F(FG_YIELD(NOW,-10AY,D))),1,1))*100":25.0,"EZA^P_PRICE_RETURNS_PR('52W',2,-10AY,0,AM)":[2.684617,8.678377,13.329148,4.71313,31.545973,11.902046,6.2897205,7.3460817,-3.9117515,-3.1947255,-10.348761,-20.662058,-9.441113,-12.525415,-22.622103,-26.030678,-36.200672,-25.649172,-20.669443,-24.300312,-11.650265,-14.453136,-1.6903996,2.6994228,4.107511,-2.5521457,0.64029694,17.865133,30.24292,20.456577,7.855642,16.55116,21.993542,9.045971,6.5092683,20.884598,6.2034965,11.530054,29.390991,35.23779,27.413166,31.983603,25.884892,12.968767,7.576704,3.593099,2.286327,-10.04867,-11.2642765,-11.496168,-11.533737,-25.506771,-17.779911,-22.846746,-15.68833,-7.986909,-12.821555,-0.46125054,-10.349631,-7.9746366,-1.6865075,1.68823,-6.2304974,7.6323986,-10.309601,-12.557554,-45.79576,-38.331497,-21.434784,-24.894958,-17.364042,-14.861703,-10.582579,-13.312918,-0.6059885,-5.1910696,7.0670605,24.022305,95.62649,72.73562,52.686203,40.68313,40.622475,41.123497,31.64419,30.490376,10.46027,9.498429,12.927556,14.53042,14.467537,-1.5374899,-9.572262,-10.00194,-12.458384,-15.320826,-18.80529,-19.277334,-2.7400374,-3.5627127,-6.75233,-18.844532,-21.469044,-7.942033,-17.159622,-2.7561069,0.9477496,2.5607944,1.0605693,11.486793,-0.53771734,-6.344104,-13.697916,-7.278448,-4.491967,0.9648204,10.675311,12.041199,8.733881,18.733084,41.086304],"EZA^FMA_PE(NTMA,-10AY,0,AM,\"PORTAGG\",\"MEANR\")":[14.4308154733564,15.1785123759294,15.0564310139406,15.6864717089941,17.1520997791782,16.8002399964129,17.1453970574891,17.5708928075697,16.008598719529,16.4653440366134,15.7291812126318,15.3885919932255,15.3379588777987,15.8125118277184,14.81093753879,14.5667936099609,13.6818200827256,14.7013920500774,14.7663899118334,14.5599332153004,15.2296608573946,14.9553923306025,15.1972708538133,15.1671059526419,14.8784312472183,14.5628572603523,13.698862057148,14.6924476086471,14.9571202543489,15.6104879770199,15.6448985738396,16.2482789080599,15.5552116712227,15.1675531122653,15.8285910445347,15.6366160071662,14.87453291503,15.5073818715271,15.1827531128737,15.0002168329336,14.7345487284039,15.1307119428837,14.8619360338564,14.9041008022508,14.5748825238918,14.3252361770826,13.9023459122605,13.813078452242,12.7120690807534,12.502543716395,12.7631125151326,12.4173025159462,13.1539185593418,13.0055819845081,13.3261358021344,13.8758631917116,13.0654684374847,13.0406704250134,12.5610432907447,11.9363179614014,11.3413320116736,11.6288801906544,11.7288941226574,12.4323767997605,11.5179388166813,10.3510294027051,8.30558302440608,10.4223668356926,11.2306516916779,11.3629930012629,11.4079852325511,10.7767241295706,10.3577181787518,9.99977546952527,9.86826866819202,9.82492495032783,9.97548432910622,10.3542162184223,10.1508388508471,9.44930539986791,9.97937769179542,9.40072217973877,9.49262815309988,9.18958342567787,9.26597441161089,9.64501832484176,9.65290545052025,9.7583153417996,9.75064939122821,10.4438106252702,10.0114799335803,9.19716274845469,9.00009635179063,8.49155327851864,8.73880862694236,8.43959864189196,7.8248485211671,8.26462388904473,9.00683512751427,8.9994127807693,9.44424128068098,8.96274187278126,9.04898409208995,9.08085286024509,8.79108683732972,9.43483072760021,9.78666833552269,9.6467962961815,9.05790029745493,9.63266706412195,9.7851641790995,9.61666441691638,9.58001310090714,9.31841531258836,9.40517039935627,9.47963536154482,9.49063609560218,9.77723747974187,9.91680286514711,10.1205900658548,10.4836505778056],"EIDO^FG_PRICE_MAVG(0,,,,30)":22.376,"ECH^FG_TOTAL_RETURNC(0,-12AM)":8.804941,"INDA^SIZE(FG_CONSTITUENTS)":152,"TRYMY10Y-FDS^PCTCHG(FG_YIELD(0,,,,\"YTM\"),FG_YIELD(-1AM,,,,\"YTM\"))":0.070724234,"EWZ^FMA_PE(NTMA,0,,,\"PORTAGG\",\"MEANR\")":8.16341024485056,"EIDO^FMA_DIV_YLD(NTMA,NOW,NOW,M,\"PORTAGG\",\"MEANR\")":4.11782638873953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1116,9.94747027091188,10.1243578125464,9.34882411898388],"CAGDPY@PL^EE_ACTUAL_ANNUAL(MED,0)":1.8095756577486,"USDTHB^FG_PRICE_CHANGE(0,-3AM)":-9.848327,"USDPLN^FG_COMPANY_NAME":"Polish Zloty per U.S. Dollar","BRENT-FDS^FG_PRICE_CHANGE(0,-3AM)":0.0,"EWY^FG_PRICE_MAVG(0,,,,30)":63.918335,"GREK^PERCENT_CHANGE(FMA_EPS(+1,0,,,,\"PORTAGG\",\"MEAN\"),FMA_EPS(+1,-1AM,,,,\"PORTAGG\",\"MEAN\"))":4.27515376435258,"EWW^FG_TOTAL_RETURNC(0,-6AM)":-21.177715,"EIDO^FMA_RBICS_REV_CURRENT(30, LOC, \"PORTAGG\")":53.2717331572158,"REFTR1WREPO-FDS^(SUBARRAY(NOT_NA(NO_REPEAT_F(FG_YIELD(NOW,-10AY,D))),0,1)-SUBARRAY(NOT_NA(NO_REPEAT_F(FG_YIELD(NOW,-10AY,D))),1,1))*100":500.0,"REFMXTON-FDS^PROPER_NAME(0,,,\"SECURITY\",\"NAME\")":"Mexico Target Rate - Overnight","TRYIN10Y-FDS^FG_YIELD(0,,,,\"YTM\")":6.764,"TUR^FMA_EVAL_EBIT(LTMA,NOW,NOW,M,\"PORTAGG\",\"MEANR\")":8.75230535975171,"USDSAR^FG_COMPANY_NAME":"Saudi Arabian Riyal per U.S. Dollar","USDZAR^STD(FG_PRICE_CHANGE(0,-3AY,M))":3.90317062459879,"ECH^JULIAN(FG_TOTAL_RETURNC(-10AY,0,AM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8],"EWZ^FMA_PE(NTMA,-10AY,0,AM,\"PORTAGG\",\"MEANR\")":[11.3492554668627,11.6275708592242,11.0639891311653,10.8276944177991,11.4428599218304,12.3054844747705,13.2258815903509,14.4955919909673,13.4328376350573,12.917635474485,12.0632161012331,11.169549149368,11.1531501629805,11.2410888457979,10.9930575169103,10.2916844396165,10.1260641301786,12.3408923635774,13.4199881122828,12.8886586088049,12.4152741584341,12.6250724275705,13.6447450424107,14.1285946193795,13.8561775576372,14.0558033232219,13.0681667066687,13.0269852064454,13.2452819403279,13.4390209221061,12.871928131549,12.7611320082543,11.9517371678424,11.9589176955177,12.7553416418895,13.4673721949783,14.1804964321268,13.2877405742011,12.9382364033122,13.6829077361231,13.8087048915183,13.2051764947123,12.8162965925746,12.3376574533646,11.3865776409127,10.5683824727424,11.4959642026169,10.6056524883497,11.1699095378231,11.6470351669834,11.8392213387125,11.9796517188592,13.0699823677934,12.2522837156452,11.893480657156,11.6593419511188,11.9556100018419,12.5102550351564,12.7891033581187,12.4447777684433,12.5402020899187,13.5857987171937,13.5386019822421,14.6145745941754,14.063144508586,13.0154404052567,10.4025925542993,13.5631214586629,17.424588583439,26.5587953398187,25.2036675788211,22.8207526784142,16.4325084872051,14.2388380888028,13.9505752297898,12.7540542704531,11.3422163649929,9.8818948824721,9.27481343398616,8.81239025203036,9.53231206957053,9.15584076289312,8.39421837933553,7.98050606662755,7.66289925142391,7.50137983972035,7.69862790253176,7.73146089184844,8.06761731170091,8.27641818410164,7.91740835866846,6.49975999203433,6.70554861414617,5.87112958508267,6.23929687179063,6.38508534420013,6.9540454132079,7.11811212960493,6.85855584279225,6.66812746826036,6.99251693424723,6.75061945487841,6.54054761027855,6.5977994504236,7.33935366023348,8.0078179371672,8.01097618442425,7.94432131992228,7.51244652511192,7.48306421684122,7.73836619976705,7.93377064844005,7.69890625439009,7.90153484671084,7.62719261347853,7.62404925166121,7.09183950991661,7.1503857852362,7.04107983098175,8.34509782111389,8.16341024485056],"ECH^FMA_PE(LTMA,-10AY,0,AM,\"PORTAGG\",\"MEANR\")":[16.2829222952869,15.9845130375715,17.0777612010263,16.75473510868,16.4160888255525,16.6598361163724,16.4345048918826,16.4114703652763,16.1295726539947,15.5872180921036,15.1166259950473,15.4944554286482,14.9780696221897,16.0696309609776,15.8419678655783,16.1858936774957,15.3180833061042,15.5332770059295,15.4744589343551,15.426751080254,15.1772421644432,15.4055470707204,15.864202667014,16.0233313280443,15.7901661382271,16.9802520680232,16.4849117719887,15.4685328977297,16.3265401421986,16.8161904129355,17.0500352395127,17.2143397484745,17.2371109030877,17.5135857328311,18.136637453416,19.6135053247665,15.7573866660009,18.5988111962604,16.3316770861987,18.2255523306407,18.2713050812839,17.5317931691996,17.1686590365446,16.9005599488554,16.0539801524426,15.3671607103656,15.4378680662089,15.3959908761267,15.0499527800283,16.9320735077725,17.23126650772,12.0374872751038,12.5336219003895,11.2943954376111,10.9785002075442,11.1264627732715,10.7155508645202,10.7835115440333,11.1720656547438,10.9730483410787,12.3500317389293,11.3692090166325,11.1651085849886,12.5779292351231,11.5663538380823,11.6934546374463,11.1485329768699,66.8825016421232,13.4129585066492,15.2960228816125,17.0980608104759,18.4326457678629,18.3984201615636,18.8190727206705,23.0852065497932,24.725864918163,26.2635496787771,32.4164739380604,30.5823235138167,28.2744187312413,25.5531030823187,23.5472280564104,20.537800953848,18.7928003363644,16.5801618219216,13.8699593830802,11.1967260224329,9.7652437491569,9.53733597245447,9.85406908545325,9.84611256208757,9.50656655029149,8.60274779845827,7.89712834941114,7.53252082373701,7.28154397858312,7.33999891437196,7.17829357992929,5.80730290250488,5.32134124967831,5.94347570087374,5.88170191173034,5.91988353131559,6.18170183951672,6.60473246879939,7.10768228743503,7.82313706701204,7.87752498198457,7.69589250302082,8.06460624732243,8.64701984896783,9.54831892167839,9.235098247425,10.1770781090818,10.1312474944454,10.2503130715944,10.2877351668338,10.9553611609685,10.3224631834213,10.945899187773,11.1167350038662],"NI-FDS^FG_PRICE_MAVG(0,,,,30)":16372.333,"SET-BKK^FG_PRICE_MAVG(0,,,,60)":1363.7609,"EIDO^FG_PRICE(0)":22.06,"EWW^PERCENT_CHANGE(FMA_EPS(+1,0,,,,\"PORTAGG\",\"MEAN\"),FMA_EPS(+1,-3AM,,,,\"PORTAGG\",\"MEAN\"))":-6.49217187829877,"EPU^PERCENT_CHANGE(FMA_EPS(+1,0,,,,\"PORTAGG\",\"MEAN\"),FMA_EPS(+1,-3AM,,,,\"PORTAGG\",\"MEAN\"))":4.54918712679305,"UAE^FMA_ROE(NTMA,-20AY,NOW,FY,\"PORTAGG\",\"MEANR\")":[null,null,null,null,null,null,null,null,null,null,11.0777984350957,12.3046871114493,11.0383578639711,12.0257898837902,10.3907544258318,8.128455158546,6.76201762780835,11.234942553465,12.9338493595798,13.2251182354264],"TRYQA10Y-FDS^FG_YIELD(-10AY,0,Y,,\"YTM\")":[null,null,null,null,null,null,null,null,null,null],"CAGDPY@PE^EE_ACTUAL_ANNUAL(MED,0)":0.830176564820384,"USDSAR^STD(FG_PRICE_CHANGE(0,-1AY,AM))":0.017313928069225,"USDTHB^STD(FG_PRICE_CHANGE(0,-1AY,AM))":2.92725274285909,"TUR^P_PRICE_RETURNS_PR('52W',2,-10AY,0,AM)":[-13.514816,-4.812026,7.8579664,19.007265,38.094055,20.444477,-4.229331,-11.131531,-15.935069,-15.321332,-26.26474,-33.726055,-20.491909,-15.153116,-30.233551,-31.44539,-28.880703,-17.698198,-3.6225677,-6.326252,-10.875583,-9.213316,-8.903229,6.3224077,2.7585268,-15.4486,-18.794065,-11.537051,-4.922068,-7.727468,-15.967703,-5.62759,9.657181,6.1492205,21.598112,26.733292,13.275933,16.517818,28.192484,43.93493,33.384884,29.804075,20.166958,-6.711936,-21.476585,-25.891125,-36.44637,-54.76546,-42.996002,-39.93066,-29.248642,-45.732574,-35.69068,-35.72188,-39.631798,-34.05,-26.122498,-11.540503,-1.0987282,26.981915,16.44299,5.397427,4.5981884,20.33745,1.1019588,-4.7069907,-20.813639,-13.172775,5.1489234,-5.529177,-14.434343,-19.597376,-22.99711,-25.041325,-10.838777,-1.1966705,4.8737764,10.469627,33.510494,23.117125,-0.14466643,-5.6723237,7.6617002,25.558067,10.994697,23.274231,-16.896975,-21.97569,-30.383783,-28.790586,-8.875489,-3.0224621,-1.0930359,-6.993854,-9.362668,-1.848352,16.632103,31.366062,87.82326,95.22436,81.57275,92.25693,61.80972,40.84387,52.9384,57.712494,77.77368,77.543304,70.6625,30.292368,8.460999,-12.273317,16.39291,7.1549773,15.484047,44.395317,40.973915,49.60679,22.797167,1.2643933,-12.866431],"TUR^FMA_PE(NTMA,-10AY,0,AM,\"PORTAGG\",\"MEANR\")":[9.37816086997927,9.98885523913103,10.5399594178548,10.5104872981954,10.6725754649645,10.3494256179616,9.96797226488557,10.2645954655684,10.1635146415746,9.93599414643927,9.36847267280915,8.79740414187095,8.80653742116365,9.75602652421213,8.67843856456958,8.08488497142791,8.25708874706033,8.57703322657763,9.07695517445099,8.86902156698466,8.47475516343813,8.42250630233103,7.94695775575708,8.39746516701878,8.25396064932865,7.90963380338068,7.36964373671994,7.57879482537515,8.61934078210222,8.56771398096706,8.27744116701032,8.58793745283243,8.7987817293779,8.60085350586382,8.73957457922554,8.6979712777741,8.03642465439139,8.45876709842775,7.71408950103083,8.23137066732622,8.21756263275285,8.00332274232808,7.65482019957225,6.785570710314,6.48504798308039,6.28713846458775,6.15294815529356,5.97889292954489,6.00209521934626,5.80986051107673,6.22141371393072,5.78492522484979,7.17987641059261,6.98993353104583,6.21933030121701,6.0508544468779,5.9674937366228,6.45866174732948,6.39400884502442,6.25404431721902,6.37968781270567,6.02325457775287,6.23746144367268,6.39493163124873,6.59085899584397,6.12634027203952,5.21257097168231,6.35543477798019,7.96745334775964,8.48034662511247,7.8742257225158,7.38528237132686,7.61259462475,7.54684243751169,7.66276538000856,7.80610172253264,7.60307884819394,7.16374702186137,6.54919311281129,6.24344066964084,6.04403499924905,5.67314386285958,5.57902167496289,5.44822373944381,5.12876592540038,5.4011322813788,6.12414564079653,5.44518458755226,4.5054589402787,4.44901053639163,4.7921210107066,4.58483136935544,4.97510677711655,4.3146664380728,4.21226748055649,4.50569949079817,4.54382759598607,4.9740834197535,5.43163788405291,6.19699512366683,4.99670882093932,5.00654787180367,4.65255853425272,4.08988747728653,4.48940124100168,5.25769771898241,5.73873192010092,6.11207002027567,6.07970907828394,4.89104017169091,4.79818128746758,4.32923635754647,5.06999135273976,5.08216280658221,5.11145881593401,5.64162573695257,5.96569272273534,6.01415023861465,6.00833922402227,6.07728072549822,5.94387120293555],"W-FDS^FG_PRICE_MAVG(0,,,,30)":5.605,"TRYID10Y-FDS^FG_YIELD_NAME":"Treasury - Indonesia Benchmark Bond 10Y","CAGDPY@VN^EE_ACTUAL_ANNUAL(MED,+1)":null,"GREK^P_PRICE_RETURNS_PR('52W',2,-10AY,0,AM)":[-8.566737,-27.61423,-25.151735,-38.980877,-38.28128,-46.274734,-55.059937,-45.836227,-43.998272,-52.973907,-54.28699,-54.327026,-46.674503,-31.97419,-49.409878,-39.71299,-47.03968,-42.42346,-29.30246,-38.3909,-31.201195,-32.915836,-23.803837,-17.729795,-23.324787,-32.776936,-6.6734734,2.9982567,15.952444,12.430107,7.3404193,24.3348,18.201946,48.041534,50.8178,39.141273,32.565426,32.990326,21.668386,33.390713,47.857346,34.00867,22.566986,15.529024,0.2120018,-9.453917,-10.821671,-13.276201,-13.247186,-18.701136,-13.9594555,-33.35821,-34.76348,-20.810997,-11.102605,-16.587013,1.6846061,11.084854,7.1712494,6.2111855,14.945006,35.489475,26.584507,50.387264,32.11515,-2.8099775,-35.03063,-26.490795,-24.087715,-29.153835,-29.171394,-22.602325,-23.93037,-36.846615,-11.934108,-13.907951,-13.348431,15.427709,76.78329,62.155354,42.963196,43.180622,45.91639,45.498646,40.556503,58.038223,8.018923,7.2825074,23.4097,1.7463684,2.8680325,-6.163663,-4.8117757,-15.121299,-10.300816,-20.319695,-18.720144,-15.4954195,3.2660007,3.2063723,8.209908,31.136477,17.50015,23.627615,30.56339,66.213585,60.779835,64.499756,50.526665,53.026318,43.66033,41.0048,32.647453,26.99747,29.954731,34.831894,23.413776,10.570264,12.399149,16.189205,33.87035],"PASP-FDS^FG_PRICE(0)":996.0,"BRENT-FDS^MAX(FG_PRICE(0,-5AY))":140.85,"UAE^P_PRICE(0)/P_PRICE_HIGH_PR(0,,,,,,\"PRICE\",\"INTRA\",\"52W\")":0.9360205,"EPU^FG_TOTAL_RETURNC(0,-3AM)":3.849125,"EWJ^FMA_COS_DOWN(\"EPS\",\"1M\",+1,NOW,,,\"PORTAGG\",\"MEANR\")":77.0,"TRYTW10Y-FDS^PCTCHG(FG_YIELD(0,,,,\"YTM\"),FG_YIELD(-3AM,,,,\"YTM\"))":null,"EWZ^FMA_DIV_YLD(NTMA,NOW,NOW,M,\"PORTAGG\",\"MEANR\")":5.71439846687238,"EIDO^FG_FCF_YIELD_NTM(0)":null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4994902,24.1409635144245,25.8460088493027],"CAGDPY@PL^EE_ACTUAL_ANNUAL(MED,+1)":0.5,"USDTHB^FG_PRICE_CHANGE(0,-6AM)":-9.694778,"USDPLN^FG_PRICE(0)":3.90925,"SET-BKK^FMA_PE(NTMA,-10AY,0,AM,\"PORTAGG\",\"MEANR\")":[15.6282329026935,15.6464598372705,15.7389847848053,14.7082121117559,16.178837531054,15.5214973027458,15.1717587079694,15.0495773339806,15.0813603316927,15.2022189206436,14.7492429618266,14.1679340329757,13.7203967600732,14.4170446676087,13.1588252299486,12.6311096889785,13.0743799109908,14.291945113474,14.5000898851189,14.3582025963312,14.697794427046,14.7365259410569,15.1796484441015,15.0043683622727,14.5659793948018,14.5876659016279,14.6501293611528,14.8977915556655,15.1616619011563,15.0454425891933,15.029755593132,14.7101797626482,14.6918166051467,14.757857504409,14.7457382660867,15.1161760701035,15.566387445576,15.6244217568667,15.4849456827095,16.1680226141569,16.3590082674836,16.0596573281298,15.1850605162896,15.433056182865,14.9785486292203,14.1390421952292,14.80464815463,14.9104803360317,14.8908879692407,14.411770172684,14.4293350956692,13.4554908059646,14.60658214552,14.8968845366648,14.8791960588794,15.1534103676635,14.6904229306862,15.9000953690014,15.3411468376941,15.3136192016782,15.0400931108797,15.2885688028505,15.2988000410336,15.5075902530222,14.8480933739137,14.335288183912,13.2755569688578,16.2486957948917,19.3112463638536,19.8417021013253,19.2204789945805,19.1553927819705,17.998753923546,16.6658940699433,19.3143994216737,19.3643754291955,19.0953955020003,19.5316919236056,19.5529455387511,18.7017321979505,18.053178125025,17.2480921305157,16.7501619059573,18.0375870315247,17.1745472033081,17.1082836210681,16.7002284556726,17.294724477318,17.1398017616929,17.3217612964373,17.3479077151329,16.3908186768803,16.1938689648307,15.2080767355713,15.2348444585658,15.3147731850613,14.7459077453385,15.4146916624578,15.7640012564055,16.061774174539,16.0995921085304,15.7732845720695,15.7471636065602,15.2654282270871,15.5430581719589,15.4382467837339,15.7235595305397,16.1156339198733,14.8113166912755,14.5647372144368,14.259553675174,14.6833887407736,14.3143817623666,14.1802518033351,14.2032558992349,14.1904665138161,13.8691453899045,13.3086867443537,13.5224957833917,14.0587136727475,14.7966004360849],"QAT^FG_TOTAL_RETURNC(0,-1AM)":0.94919205,"VWO^P_PRICE(0)/P_PRICE_HIGH_PR(0,,,,,,\"PRICE\",\"INTRA\",\"52W\")":0.98496246,"EWT^FMA_RBICS_REV_CURRENT(30, LOC, \"PORTAGG\")":18.6676871625861,"REFAEREPO-FDS^PROPER_NAME(0,,,\"SECURITY\",\"NAME\")":"United Arab Emirates Repo Rate","TIPSCL10Y-FDS^FG_YIELD_NAME":"Treasury - Chile Inflation-Indexed (TIPS) Bond 10Y","UAE^FG_FCF_YIELD_NTM(0)":10.5116491774483,"EWM^FG_FCF_YIELD_NTM(0)":5.90212749313357,"CAGDPY@VN^EE_ACTUAL_ANNUAL(MED,0)":null,"USDSAR^FG_PRICE(0)":3.7541,"USDMXN^FG_PRICE_CHANGE(0,-1AM)":-1.4647722,"ECH^FG_TOTAL_RETURNC(-10AY,0,AM)":[-4.6966314,0.30653477,-3.4085572,-3.9489865,0.55823326,3.4821987,0.85345507,3.0947804,-5.675417,-4.4809937,-6.8674145,-0.4254043,-4.1014013,5.791509,-9.713644,-0.39271712,0.87718964,8.602488,5.747783,0.94646215,-3.5092473,5.03397,2.5578856,-1.6277194,-1.1475861,6.5604806,-4.484421,-1.1806309,8.00215,1.3177514,7.5092077,-1.4380276,0.88003874,-2.2713482,8.81089,6.363845,2.826488,0.943017,-10.276288,19.209122,2.5297642,-3.1567454,-0.93668103,-0.8131623,-4.7092495,-5.5124702,2.5253534,-8.757895,5.03,-3.8005233,0.18268824,-5.3551855,12.855768,-4.210305,-2.0080328,-3.5291433,-6.3960314,3.9204717,-7.838768,-5.7955446,6.9495797,-6.2316895,-13.916498,11.989474,-8.207851,-9.263432,-21.180428,10.838771,6.4313173,6.071067,-0.47636628,-5.522829,-6.2743607,0.9147644,16.15163,7.7222466,1.2247682,8.796597,3.0958772,-4.2565584,-11.327648,0.8612037,-8.067864,7.683623,-8.009797,-1.5969574,-4.2117414,-3.378898,6.252694,7.4269533,11.635817,-13.434857,20.211102,-18.82016,7.4166656,14.856482,-15.5352955,-0.3198743,9.827507,-1.3602197,10.634255,0.61792135,-3.9576948,-0.03552437,5.4015636,3.9515615,0.5396247,-4.5286837,-12.438506,3.4109116,7.4893355,0.42533875,-9.189576,5.498004,2.7190328,1.2132406,2.7243018,-5.1705956,-4.24636,3.755486,1.1166811],"EIDO^FMA_PE(LTMA,-10AY,0,AM,\"PORTAGG\",\"MEANR\")":[15.2600686707068,16.0199449902883,16.489325252936,16.9032477597894,17.0744459458256,18.0108050127664,17.8954018452139,17.3002812933657,17.3295385057501,16.9835167787929,16.828125057362,16.0711477623337,15.1378774173924,16.2892210254103,16.5085454360303,16.1691734901724,16.0790467178103,16.8516228247867,16.7387013205765,16.4846369577221,16.5171652697214,16.8616337285482,17.7814381238274,17.7779469629173,18.4320639072938,17.9075681663079,17.4850864776254,17.888531139466,17.6642419897505,17.5198784224215,17.4715775208864,17.3862484061475,17.3423142815278,17.5288663335166,17.1838029095266,17.3595832748853,17.4066217201614,17.3667683905709,16.7486259558457,17.6407091064683,18.2179193267017,17.671830375458,17.285525594938,16.7339637213905,16.4096991582421,15.453660445598,15.8632394905823,15.8914176227819,15.2714363842571,15.3564910202285,15.6574927564,15.6134287707638,16.5205749130384,15.9203279268603,15.7853889169423,15.5530511599273,15.3914054918809,15.6349465461216,15.9757738056851,15.8907459355434,15.4660976166697,16.042020567841,16.3991154656808,16.8133773201044,16.602552366951,15.094771843935,14.3048754702029,14.4115414033809,15.7679076758962,16.8324151680749,17.3125022398698,19.1416871507068,18.277168794697,20.041335593373,23.9808775810824,24.7655802344346,24.4764474158575,24.0999418864677,23.1340210629723,22.4823562166548,22.1455757367252,20.8201426870062,20.0501634659875,19.7267325762509,18.9403962546849,18.3191718371313,17.4171180240399,16.8763288756458,16.9586622101253,17.4194091615574,17.216089138995,16.9285260088809,16.215525722525,15.2079530633818,15.0113140073637,14.6939036750969,14.1071426926453,13.6448835668783,13.2964037889034,12.3934878394927,12.5078200064798,12.0345977689105,12.0762202721254,12.1511792117559,12.7905735239567,13.0094049493915,13.3413336062436,13.6533423328306,13.4973889635603,13.0205476732542,13.5894920116691,13.8991089544366,14.1915107430902,14.2119144063845,13.9979677822638,13.7078547494974,13.6442993344445,13.5905581575833,13.6369302404392,14.1627831695999,14.3200697691939],"NI-FDS^MAX(FG_PRICE(0,-5AY))":48241.0,"TUR^FG_PRICE_MAVG(0,,,,60)":38.730835,"UAE^FG_TOTAL_RETURNC(0,-6AM)":1.7804742,"EPU^FG_TOTAL_RETURNC(0,-1AM)":10.196936,"EWJ^FMA_COS_UP(\"EPS\",\"1M\",+1,NOW,,,\"PORTAGG\",\"MEANR\")":85.0,"TRYVN10Y-FDS^FG_YIELD_NAME":"Treasury - Vietnam Benchmark Bond 10Y","TRYSA10Y-FDS^PCTCHG(FG_YIELD(0,,,,\"YTM\"),FG_YIELD(-1AM,,,,\"YTM\"))":-1.0354277,"TRYQA10Y-FDS^FG_YIELD_NAME":"Treasury - Qatar Benchmark Bond 10Y","VWO^FG_PE(0)":15.2556336992576,"MCHI^FMA_PE(NTMA,0,,,\"PORTAGG\",\"MEANR\")":10.9077056092867,"GREK^FG_COMPANY_NAME":"Global X MSCI Greece ETF","EWY^P_PRICE_RETURNS_PR('52W',2,-10AY,0,AM)":[-4.2666793,-9.134352,-9.683323,-10.17704,0.3730178,-4.378915,-5.7680607,-1.5362501,-11.435759,-14.199448,-23.400534,-26.488369,-13.692451,-1.5378356,-6.289715,-8.033323,-15.17458,-12.471956,-7.135254,-13.780207,-7.0884585,-2.9198587,11.429763,22.889853,18.667757,-0.45657158,3.4399986,10.09388,26.238955,19.387794,20.670164,23.47157,37.605167,29.888725,26.682806,22.75325,21.856249,40.643322,42.121517,45.893894,30.478775,28.025818,25.370049,22.047483,11.713993,-0.14182925,-1.0914147,1.2575507,-2.50988,-17.496151,-14.531666,-24.760378,-15.870321,-10.899806,-15.280372,-16.381252,-21.902966,-10.303009,-16.651022,-20.101463,-14.597427,2.3401737,-6.570369,9.522427,-6.542593,-10.017461,-26.96495,-16.52357,5.795145,0.7702589,15.891981,21.862543,21.053146,14.682031,43.672337,39.43831,60.021637,61.82399,109.18433,82.74524,59.36953,60.507847,48.83989,39.620007,22.880781,18.778265,-1.80825,-7.5713396,-20.954222,-17.495525,-20.004719,-24.194777,-26.162994,-36.679535,-31.415249,-34.02642,-38.549423,-33.145626,-23.199314,-27.95576,-10.865414,-14.849281,-13.279825,-9.349453,-3.8773298,14.225971,9.549486,12.85603,20.926785,16.05692,6.247914,17.277706,-1.3092458,11.755049,12.125254,11.326397,-0.45523643,5.878353,-0.4088819,2.6643872,11.199498],"QAT^PERCENT_CHANGE(FMA_EPS(+1,0,,,,\"PORTAGG\",\"MEAN\"),FMA_EPS(+1,-3AM,,,,\"PORTAGG\",\"MEAN\"))":-2.5381384131099,"VWO^FG_TOTAL_RETURNC(0,-6AM)":15.809965,"EPHE^SIZE(FG_CONSTITUENTS)":33,"UAE^FG_TOTAL_RETURNC(0,-3AM)":5.7080865,"USDBRL^STD(FG_PRICE_CHANGE(0,-1AY,AM))":3.00202136142403,"USDIDR^FG_PRICE_CHANGE(0,-3AM)":-5.803299,"EWW^FMA_DIV_YLD(NTMA,-10AY,0,AM,\"PORTAGG\",\"MEANR\")":[null,null,null,null,null,null,null,null,null,null,null,null,null,null,null,null,2.11505113430034,2.05909252390136,2.01661715630146,2.04713786998675,2.09499204406732,2.09012463317296,2.08781680233925,2.05659175606335,2.09242839473761,2.16497147444683,2.36212546346927,2.36296844233637,2.36746013765925,2.36529399535609,2.36883868537848,2.44183899412008,2.44279072878381,2.4314482328268,2.39001180075517,2.39950308145103,2.46216473791844,2.55160984958648,2.60388976691114,2.46730620710752,2.48348734825341,2.63624089274369,2.69200928991423,2.74110049369732,2.94119598198058,2.80516012859126,2.7275071026813,2.77277376084093,2.80736932790818,3.1607231171665,3.43719463560941,3.40806078364738,3.28344948427239,3.39140088950174,3.39890959495358,3.34975819645545,3.53651071808973,3.55493023139621,3.8830233933902,3.75004886739778,3.67124703926595,3.52334713357634,3.64122596902796,3.44177707569241,3.51472274495776,3.49825946444242,4.76601690978144,3.90371089579569,3.07480500330668,3.06711224704526,3.06845330446681,3.2395103088022,3.4508203243451,3.48236521129547,3.29109858722555,3.4942002470239,3.57375962054698,3.47739402400399,3.41635950685103,3.18288559099866,3.12567594297458,3.18781238438652,3.11284777940236,3.12304872360239,3.319833651181,3.46849506590532,3.52658592077347,3.40421875230861,3.71881247682177,3.62397985510317,3.41046111921539,3.81792834165973,3.89139256951246,4.15695155870903,4.15489259433147,4.28494361365921,4.20651821486067,3.7146257250136,3.78011465808841,3.94476817450906,3.58956064133046,3.60420414352536,3.70717639753818,3.56702719388571,3.78176193982555,3.81902966499554,3.94905797972014,4.07508350117563,4.28536990125894,4.20463699354965,3.97843047744322,3.9067844719979,3.70574453058951,4.0175721968475,4.02751814346046,4.1545250289295,4.73124235148825,4.49915386614883,4.58462935312112,4.57530005638879,4.87618926786866],"EWM^FG_PRICE_MAVG(0,,,,200)":22.8666,"KSA^FG_TOTAL_RETURNC(0,-6AM)":-5.363661,"TUR^FG_TOTAL_RETURNC(0,-1AM)":-10.704827,"INDA^P_PRICE(0)/P_PRICE_LOW_PR(0,,,,,,\"PRICE\",\"INTRA\",\"52W\")-1":0.343567,"EWT^FG_TOTAL_RETURNC(0,-1AM)":3.8320184,"EPHE^FG_TOTAL_RETURNC(0,-12AM)":21.575748,"EWJ^FMA_PCT_ABOVE_MAVG(200,0,,,,\"PORTAGG\")":49.748743718593,"UAE^SIZE(FG_CONSTITUENTS)":46,"TRYQA10Y-FDS^PCTCHG(FG_YIELD(0,,,,\"YTM\"),FG_YIELD(-1AM,,,,\"YTM\"))":null,"CC_ZA^IMF_IFS_RCPI_Q(0)":5.0606,"GREK^FMA_EVAL_EBITDA(NTMA,0,,,\"PORTAGG\",\"MEANR\")":5.32872752446573,"EWW^FG_FCF_YIELD_NTM(0)":9.49156936265903,"CNYA^FG_COMPANY_NAME":"iShares MSCI China A ETF"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5,8.75463942854793,10.6038911833674,12.7874449851799,10.7704189177279],"TRYFR10Y-FDS^FG_YIELD(-10AY,0,Y,,\"YTM\")":[0.837,0.9989,0.682,0.785,0.71,0.118,-0.344,0.201,3.07,2.534],"CAGDPY@GR^EE_ACTUAL_ANNUAL(MED,0)":-6.34148822144955,"CC_GR^FG_COMPANY_NAME":"Greece","USDMYR^FG_PRICE(0)":4.221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5496376147783,22.575311410808,28.4030522869017,32.5319871501689,39.4423843258939],"KSA^FG_TOTAL_RETURNC(-10AY,0,AM)":[null,null,null,null,null,null,null,null,null,null,null,null,null,-3.7095547,3.3196688,-3.891915,-13.211864,5.352044,-2.1449566,9.367788,0.21096468,-0.43005347,-4.4079485,-2.0343602,-7.937235,10.426558,17.281353,-1.0096729,0.1185298,-2.0520926,-0.6446421,1.865375,-0.9156108,10.902273,-7.3572454,3.2398224,0.2533555,-3.802836,0.079357624,6.2937737,2.9111505,-2.0940483,8.517826,3.0428767,4.9328923,-1.298809,2.060163,-5.4790077,2.1355867,-1.0620654,-0.8721888,-1.1958897,11.474276,-0.1247704,5.5277944,5.5045843,-9.565216,3.703642,-3.5304785,-5.7241144,-0.7962823,-2.3076952,-0.30810833,6.160426,-3.0451894,-7.5312433,-7.7793956,0.07921457,9.220421,-1.1452556,-0.48452616,7.0786476,2.3434758,-1.4695823,8.567465,-0.30362606,-0.96432567,8.114254,7.925546,4.8122406,3.8216472,2.7491212,1.9337058,2.4636626,0.9136796,2.1205664,-6.5328956,3.9788008,8.027077,4.923904,2.0264506,5.5404544,-9.706813,-8.279741,6.1927676,0.09076595,-3.9673567,-1.4164388,-6.1302605,-0.8344352,0.23400784,-3.1387806,6.052482,1.2878895,2.4432778,1.7538309,-1.379478,0.51532984,-5.6396427,1.4747739,1.1473656,7.4576497,0.023770332,6.511402,-1.0040164,-1.8480957,-6.291616,0.33006668,1.8592,2.5066853,-1.7806292],"KSA^FMA_PE(LTMA,-10AY,0,AM,\"PORTAGG\",\"MEANR\")":[null,null,null,null,null,null,null,null,null,null,null,null,null,null,null,null,11.0479326569416,11.620062972144,11.7921429947058,12.2070694423272,12.6196930664399,12.6969718236264,12.8189058753759,12.6163489625487,12.0460136382952,13.1369617487432,14.7564728305398,15.4811095865639,15.217838355924,15.3603007367815,15.2424648073593,15.0766904204567,15.0604403040591,15.6914251322705,15.2958867140958,15.1379268948438,14.8898882329742,14.4064215980186,14.3724773503696,14.5809913368839,15.2686185949438,15.0418603304136,15.2094251081625,15.2708109639813,15.4539781690943,15.4112488695033,15.2765086508123,15.0946463360281,15.0694994198225,15.0258230198153,15.4743619320866,15.4779599990196,17.3361521189686,17.2190034549643,17.383556812291,17.6545066164394,17.0629023266062,17.5132108381205,17.5665464974821,17.9309880229936,18.1046157573968,18.11820788374,18.3963319735801,20.0860855691173,18.9977811789436,17.6204245690924,17.3334844333166,18.2456989808675,19.1725711311907,19.4215887979688,19.8783248180498,21.9133609904468,24.5923981380807,25.0786753948242,27.5471471104241,28.9696912872986,25.8026496064827,26.55508007204,26.0355512332637,25.419879985575,24.7816588677501,24.2912362444791,23.5221977161265,22.9709989549468,22.1564091673738,21.4783461033719,19.5028751303831,19.5881950708333,20.8068096863003,21.4962694272606,21.2167641618398,21.2039746275559,20.0588811680071,18.9506323427848,19.143521963387,18.5044842372011,17.678550153008,17.1168332646675,16.2818733558967,15.7548969050075,15.9517413926864,15.2496023900385,15.517744994712,15.8423263590749,16.1740501483025,16.9461065797853,17.2550390226168,17.8632254226819,17.5168055190591,17.952200834541,18.8441828682475,21.0671012614227,20.8668735580436,21.8637470343175,21.5007692066022,21.0097846422782,20.4783052488441,20.0512601857367,20.1737450074388,20.0596037120427,19.9338496948756],"TIOS-FDS^MAX(FG_PRICE(0,-5AY))":219.77,"MCHI^FG_PRICE(0)":54.99,"EWM^FG_PRICE(0)":26.24,"EWZ^FG_TOTAL_RETURNC(0,-1AM)":-0.54458976,"CNYA^FG_TOTAL_RETURNC(0,-1AM)":34.064163,"EWY^SIZE(FG_CONSTITUENTS)":101,"VNM^FMA_RBICS_REV_CURRENT(30, LOC, \"PORTAGG\")":55.4172344166415,"GREK^FG_ROE(0)":15.0875574624686,"TRYTW10Y-FDS^FG_YIELD_NAME":"Taiwan China Benchmark Bond - 10 Year","REFINREPO-FDS^(SUBARRAY(NOT_NA(NO_REPEAT_F(FG_YIELD(NOW,-10AY,D))),0,1)-SUBARRAY(NOT_NA(NO_REPEAT_F(FG_YIELD(NOW,-10AY,D))),1,1))*100":25.0,"REFPL7D-FDS^FG_YIELD(NOW,,,0)":5.75,"TRYCN10Y-FDS^PCTCHG(FG_YIELD(0,,,,\"YTM\"),FG_YIELD(-1AM,,,,\"YTM\"))":1.788455,"KSA^FMA_PE(NTMA,0,,,\"PORTAGG\",\"MEANR\")":17.146426890939,"SET-BKK^FMA_DIV_YLD(NTMA,NOW,NOW,M,\"PORTAGG\",\"MEANR\")":3.52121576789247,"EPOL^FMA_PE(NTMA,0,,,\"PORTAGG\",\"MEANR\")":7.82877419585681,"CAGDPY@ZA^EE_ACTUAL_ANNUAL(MED,0)":-1.6,"USDAED^FG_PRICE(0)":3.6731,"USDIDR^FG_PRICE_CHANGE(0,-1AM)":-0.67632794,"EWT^FMA_DIV_YLD(NTMA,-10AY,0,AM,\"PORTAGG\",\"MEANR\")":[3.43212312067036,3.47011737272724,3.41245848910804,3.41773328043405,3.42929794525069,3.39156860625024,3.53917696889273,3.49654842024179,3.7634023284044,3.84605150443461,4.1656814728287,4.39581575442719,4.30792811813771,4.0236019482446,4.1453509242715,4.2164750136622,4.41245186919477,4.17430231145703,4.16518420084403,4.47278647947948,4.22304342834836,4.1462086573054,4.0687152771589,4.11919236799307,4.00239887954699,4.11562493162962,4.23272697144186,4.20490023208152,4.16053866889644,4.19074607538359,4.14997776857975,4.04768205998158,4.04317918906606,3.9817722341158,3.95779832650035,4.00753234625683,4.10986263719665,4.04308960550724,4.10641429584924,4.1371689371849,4.03478658675344,4.25419118256891,4.19929813365283,4.463946675184,4.34518392757083,4.51129840917985,4.34899860674742,4.33327656900937,4.48831655623415,4.87458984908639,4.80037963568836,5.04854001134767,4.63627802358817,4.43288454972769,4.25514266209623,4.16145566492493,4.48921220157345,4.35012415425778,4.40551934925326,4.40290826067678,4.26763640927613,4.09243356907366,4.12440304749693,3.97493936022779,4.22526239306157,4.22256148095942,4.71419115858958,4.07209700262801,3.97863212088269,3.8353001582102,3.67878815299581,3.82823828494021,3.91404934966583,3.94030003644777,3.73733138434304,3.61849770545488,3.47436475193703,3.58141768957982,3.65122758906037,3.78883221602104,3.96241883927003,4.00971727684996,4.159172411552,4.18468756570338,4.4734332543726,4.36659923339879,4.23830434973385,4.09246211522551,4.40364828716718,4.34274445412957,4.48571418672656,4.76459331443206,4.69686881741716,5.34541247346686,5.1615532154525,5.10002335281466,5.49071067067081,5.14566816941415,4.29670927010968,4.49212250745623,4.02040425119056,3.96180161436734,3.85927805639249,3.78333632419597,3.5362240059131,3.47569812652429,3.4783748076417,3.58622592874315,3.64417453252339,3.584644299962,3.42555990625889,3.39674559970179,3.37634423451866,3.24215197521464,3.07954282074353,3.18861114229596,3.12070938009134,2.9666114428766,3.28420095967306,3.32895925086125,3.41063854817355],"WL-FDS^FG_PRICE_CHANGE(0,-1AY)":-15.2517776810332,"CPALM-FDS^FG_PRICE_CHANGE(0,-1AY)":17.0965971459934,"KSA^PERCENT_CHANGE(FMA_EPS(+1,0,,,,\"PORTAGG\",\"MEAN\"),FMA_EPS(+1,-3AM,,,,\"PORTAGG\",\"MEAN\"))":-1.62105403022765,"EWM^FG_TOTAL_RETURNC(0,-12AM)":33.193493,"EPHE^FG_TOTAL_RETURNC(0,-3AM)":18.983746,"URTH^PERCENT_CHANGE(FMA_EPS(+1,0,,,,\"PORTAGG\",\"MEAN\"),FMA_EPS(+1,-3AM,,,,\"PORTAGG\",\"MEAN\"))":1.61565536642443,"UAE^FMA_COS_DOWN(\"EPS\",\"1M\",+1,NOW,,,\"PORTAGG\",\"MEANR\")":8.0,"TRYTW10Y-FDS^FG_YIELD(0,,,,\"YTM\")":null,"CC_BR^IMF_IFS_RCPI_Q(0)":3.947341,"GREK^FG_FCF_YIELD_NTM(0)":2.71410750348526,"EWW^FMA_DIV_YLD(NTMA,NOW,NOW,M,\"PORTAGG\",\"MEANR\")":4.87618926786866,"CNYA^FMA_ROE(NTMA,-20AY,NOW,FY,\"PORTAGG\",\"MEANR\")":[null,null,null,null,null,null,null,null,null,null,null,null,12.0357109832906,13.2280587166858,12.9587909941324,13.4756717168111,12.9923016382757,13.7666448458541,13.3712630657165,12.0222723103633],"USDMYR^FG_COMPANY_NAME":"Malaysian Ringgit per U.S. Dollar"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VNM^FMA_PE(LTMA,-10AY,0,AM,\"PORTAGG\",\"MEANR\")":[13.4804164707277,13.4004333434195,13.0936426075533,12.600604480673,12.2499417241997,17.1907770026305,16.3938374486466,16.912661526775,16.6085144302309,16.9581580295607,16.9999167644584,17.3716836897964,18.3571469931919,23.4431950242965,23.6860386056356,27.5112203939991,16.7836069993424,-5.61366720472053,-4.29885426541301,-2.34550751964186,-0.316127747014489,1.19492569416226,3.18985557139819,4.91827073232302,9.6959666439923,10.8936306675469,12.5913850181649,14.7686414378567,15.0122501111141,15.6169212741644,15.7228382116719,15.8536527553093,15.7394976326064,16.899749541214,16.1687337178651,17.4453276274799,17.9452468965087,18.3403705187659,20.5798804820823,23.0732087742633,25.7974325520195,24.6206953655937,24.7352484575435,23.978812375997,23.9937442588266,21.6848975058096,22.0303901174495,21.9671133722366,21.1839073258232,19.6061563789726,19.6623336433276,17.3793110399116,18.3838449640079,19.719049196783,19.6124691288624,19.6626232813936,19.3272875772321,19.2059211410298,18.6640870955355,17.3492713461323,17.0556339959543,17.5023747155593,17.6290504885506,17.0349642748579,15.2674804290613,15.0485438512852,14.4998209827098,15.3713365525331,16.2723403861561,16.0809306995112,16.3965667276833,18.1061720428415,18.3291258810982,18.5093513312652,20.2089941471069,23.4210380241674,24.0259920961893,24.3969941928704,23.7755439695378,22.9802931035141,23.1050756098924,22.5895778085207,21.4891494268241,20.7090515118741,19.9245348787185,19.9192083973653,18.7126137783249,18.1792603458167,17.0128816262377,16.5062379487658,16.3329297667767,15.8119374137718,15.2358328450519,14.1227421919382,13.9940559962694,13.7489859117779,12.8612829768064,11.9537296507415,13.377974053499,11.7205320527977,12.3710652829813,12.2830614363684,12.8318807462179,12.9713185474375,13.6757098761171,13.4140475804009,14.0601444499134,15.4391014811967,14.4961584795062,14.8645448452945,16.0567708501779,17.163581615608,16.6956529229177,18.863057756983,18.6966576527036,18.183716682594,18.2108588953685,17.4809583877928,16.5977730494335,16.2444125794664,16.0458999921376],"WL-FDS^FG_PRICE_CHANGE(0,-3AM)":1.47697654213728,"TIOS-FDS^FG_PRICE_CHANGE(0,-6AM)":7.86774225674733,"EPU^FG_PRICE_MAVG(0,,,,60)":40.701538,"TUR^PERCENT_CHANGE(FMA_EPS(+1,0,,,,\"PORTAGG\",\"MEAN\"),FMA_EPS(+1,-1AM,,,,\"PORTAGG\",\"MEAN\"))":-11.2383952022688,"INDA^FG_TOTAL_RETURNC(0,-6AM)":10.93266,"EWZ^PERCENT_CHANGE(FMA_EPS(+1,0,,,,\"PORTAGG\",\"MEAN\"),FMA_EPS(+1,-3AM,,,,\"PORTAGG\",\"MEAN\"))":-14.9964877399438,"CNYA^PERCENT_CHANGE(FMA_EPS(+1,0,,,,\"PORTAGG\",\"MEAN\"),FMA_EPS(+1,-3AM,,,,\"PORTAGG\",\"MEAN\"))":-0.0164900897764831,"UAE^FMA_RBICS_REV_CURRENT(30, LOC, \"PORTAGG\")":57.6640333699672,"EZA^FG_ROE(0)":12.4493851543999,"REFINREPO-FDS^FG_YIELD(NOW,,,0)":6.5,"REFPL7D-FDS^PROPER_NAME(0,,,\"SECURITY\",\"NAME\")":"Poland Reference Rate - 7 Day","TRYUS10Y-FDS^FG_YIELD(0,,,,\"YTM\")":3.8487,"CC_TW^IMF_IFS_RCPI_Q(0)":null,"KSA^FMA_PE(LTM,0,,,\"PORTAGG\",\"MEANR\")":20.9010685635178,"SET-BKK^FMA_PE(NTMA,0,,,\"PORTAGG\",\"MEANR\")":14.7966004360849,"EPOL^FMA_PE(LTM,0,,,\"PORTAGG\",\"MEANR\")":9.27563727956766,"TRYBR10Y-FDS^FG_YIELD(-10AY,0,Y,,\"YTM\")":[12.319731,15.989595,11.062725,9.887577,8.936093,6.883678,6.961219,10.970291,12.900059,10.455909],"USDAED^FG_COMPANY_NAME":"UAE Dirham per U.S. Dollar","USDKRW^STD(FG_PRICE_CHANGE(0,-3AY,M))":3.07096174020402,"TUR^FG_TOTAL_RETURNC(-10AY,0,AM)":[-14.135849,9.732866,6.718242,-4.827583,1.3377905,-9.84599,-3.823465,-0.972718,0.32030344,-2.1635175,-7.260585,-12.5600395,3.927493,16.067648,-12.249541,-5.629283,4.1804194,4.329455,10.576927,-1.9679666,-4.5518217,-0.5829096,-6.715286,4.745209,-2.1364152,-4.497629,-15.17489,2.1416426,11.970699,1.2510777,0.70204735,10.09481,6.458962,0.25781393,6.861317,7.2859764,-10.993213,-1.7644227,-7.402909,15.585613,1.4327884,-0.44842362,-5.6081114,-14.531141,-11.6694565,-4.008305,-8.358818,-25.064886,14.299858,7.965374,4.570973,-11.34398,23.167027,-3.4166932,-10.867977,-6.628484,-1.0517061,14.938604,1.6607285,-3.0338347,4.8134685,-4.7837734,6.511259,1.996398,3.4792423,-8.966017,-25.933283,3.5924911,18.426502,3.2255054,-7.885754,-8.884775,0.3047228,-7.2405099999999996,26.69214,14.548779,8.377361,-4.1086316,-13.652867,-0.9672046,-3.9490402,-2.4887323,5.135393,6.2610984,-10.656082,2.2450924,-14.592868,7.5482845,-3.3016503,-1.9141257,10.495794,5.393791,-2.0380497,-8.477521,2.649355,15.840077,5.460906,15.161562,20.93525,12.874424,-10.063559,3.8574815,-7.0031223,-8.262194,5.8823586,-5.1822243,15.706455,13.011265,3.7765503,-12.079853,2.5582075,-10.38292,13.527179,3.0902028,-2.2954345,14.704251,3.3734918,0.6241679,-4.6904325,-7.1358204,-10.704827],"EPHE^FMA_DIV_YLD(NTMA,-10AY,0,AM,\"PORTAGG\",\"MEANR\")":[2.21399526393493,2.17093067467173,2.11477193430972,2.15059004096773,2.07190913258412,1.92832346725935,1.86848574331595,1.93719514110332,1.99764583210093,1.90756656094583,1.90147355441048,2.04566443918171,2.09852916372992,1.95935756526721,1.94631658850617,1.95130837771833,2.06986352626845,1.94819613957087,1.78233244483155,1.85944790843745,1.70259383973435,1.66614110030201,1.63637639723644,1.63567887555133,1.65186849225244,1.73719975986212,1.75601660160834,1.75573356625908,1.65595234939009,1.64121672336929,1.65977395828322,1.58845155307549,1.5285293103591,1.56484487324527,1.58507623284757,1.56751816200129,1.45652167629649,1.46076153512265,1.62110670257692,1.52131345460002,1.51257421273406,1.56631926436469,1.6521410118237,1.77475722181258,1.74957582356071,1.8415139236627,1.70961836792328,1.69607528657955,1.86474574918473,1.90589676575849,1.78903964964916,1.73352685527573,1.63928647802988,1.77135307714073,1.7241536597201,1.69951191397854,1.73589129241006,1.71555349005906,1.75541256802855,1.86327974887198,1.95247379306777,1.84900288897668,1.90383734981908,1.84460885370931,1.9546921454952,2.06540374860207,2.67155429186713,2.42148823782193,2.14309904708606,2.03031434545253,2.24964018920918,2.15147225978922,1.97879528329454,1.81313435856454,1.68640220160286,1.70786569461445,1.79163564734795,1.74418466934659,1.91976174051003,2.01925170882425,1.88462736378541,1.89421709752783,2.0168339794987,1.93536311896943,1.90452441519816,1.81191263419311,1.81566526186652,1.81103643407739,1.81686389330105,1.87423810417665,1.95396543287277,2.21000387194628,2.20278922234834,2.46885927693535,2.38985356829911,2.31498247652833,2.76550842062166,2.55576712754167,2.41283175848729,2.34738665324876,2.28287605971831,2.45333767061607,2.73284594068134,2.71674588094207,2.95702785504246,2.93789832476895,2.95796428072699,2.96417986357706,2.82187136238578,3.11448234063936,3.19625173046947,3.17600689388619,2.84826095070943,2.72924476088753,2.75181623991681,2.91013154146063,3.28930676388805,3.36664874222475,3.31052114099147,3.25896121904902,3.10623063304456],"CPALM-FDS^FG_PRICE_CHANGE(0,-6AM)":-6.81371478488753,"KSA^FG_PRICE_MAVG(0,,,,200)":42.46925,"INDA^FG_PRICE(0)":57.33,"VNM^FG_TOTAL_RETURNC(0,-12AM)":2.2548318,"EPHE^FG_TOTAL_RETURNC(0,-1AM)":8.4074135,"URTH^FMA_PCT_ABOVE_MAVG(200,0,,,,\"PORTAGG\")":70.1492537313433,"UAE^FMA_COS_UP(\"EPS\",\"1M\",+1,NOW,,,\"PORTAGG\",\"MEANR\")":6.0,"EWT^SIZE(FG_CONSTITUENTS)":89,"REFEUREFI-FDS^(SUBARRAY(NOT_NA(NO_REPEAT_F(FG_YIELD(NOW,-10AY,D))),0,1)-SUBARRAY(NOT_NA(NO_REPEAT_F(FG_YIELD(NOW,-10AY,D))),1,1))*100":-60.0,"TRYZA10Y-FDS^PCTCHG(FG_YIELD(0,,,,\"YTM\"),FG_YIELD(-3AM,,,,\"YTM\"))":-6.876451,"VNM^FMA_EVAL_EBITDA(NTMA,0,,,\"PORTAGG\",\"MEANR\")":10.2841074242683,"EZA^FMA_EVAL_EBIT(LTMA,NOW,NOW,M,\"PORTAGG\",\"MEANR\")":13.2579944207656,"EWT^FMA_EVAL_EBIT(LTMA,NOW,NOW,M,\"PORTAGG\",\"MEANR\")":18.162340443323,"CNYA^JULIAN(FMA_DIV_YLD(NTMA,NOW,NOW,M,\"PORTAGG\",\"MEANR\").DATES)":45565,"QAT^FMA_ROE(NTMA,-20AY,NOW,FY,\"PORTAGG\",\"MEANR\")":[null,null,null,null,null,null,null,null,null,null,16.7779984816015,14.8814458142908,12.1435908718223,12.1306553272553,12.3947412104099,11.6446378155882,11.2380998666164,12.7317850147387,13.2901313577645,12.1192289718939],"USDTRY^FG_PRICE_CHANGE(0,-1AY)":24.25978,"USDPHP^STD(FG_PRICE_CHANGE(0,-3AY,M))":1.83390831543572,"EWZ^FMA_PE(LTMA,-10AY,0,AM,\"PORTAGG\",\"MEANR\")":[12.3184894460862,12.5633503081672,12.2742381042348,12.031497452811,12.2847844986544,12.8996648784045,13.1851384600131,13.836742888308,13.7624140524971,13.7011480595632,13.2854839104807,12.8336633071874,12.5198338251554,12.6514740057333,12.7788126964788,12.0453533539235,11.2262349653621,12.8413704314606,13.1818081597659,13.0894481881622,13.0786851204858,13.3009299606477,14.036771398537,14.671091085014,14.6225576416822,14.8044770428578,14.7479196852206,15.1425774537093,15.5842227139862,16.8446167216415,16.4084471006866,16.0588355200116,15.3939405455762,15.0244999108373,15.2606564322599,15.3933543763867,15.7965414110695,14.8811786088286,14.4071421002354,15.1391243106051,16.2829515374467,16.5689358601382,16.1704557552791,15.7108943829259,15.0291598451963,14.2364796447885,14.4267094987633,13.5027572146126,13.7151690770317,14.1022507921051,14.2592101636757,14.2349992337052,15.2109929118474,14.782327171824,14.4387682676403,14.1308808424983,14.1118993472486,14.2793926796589,14.5140183349097,14.0377996635879,14.0866365715468,15.6574799493253,15.4298136070512,17.5323858738618,16.9476019674847,17.0626646569438,16.0737324789021,16.8833898352521,19.190738495866,29.2238409261314,32.0175353429193,35.4417291658772,28.4573023281984,28.0754741150622,32.7455657407677,36.739410009551,29.3180479802548,20.6886559323689,19.4733968010465,18.1135936603951,17.229808400217,15.932396395975,14.224659345828,12.4619203823719,10.9621922760838,9.21550272492764,7.75178424438692,6.46961032597426,7.01986997340342,7.08581530935144,7.08965352306056,6.64692290803638,6.66357100618776,6.19405403642311,6.2173593796981,6.17326710754834,6.28692680765171,6.28457109182722,5.88026461231752,5.41147499030955,5.78959417544539,5.54231636953721,5.6116997887581,5.73680584328512,6.20584190414228,6.82993270260372,7.10678356256432,7.19586957542147,7.16598141142233,7.44649714483363,8.18544894675724,8.7218449383525,8.11470799605992,8.46092899191681,8.33736828046266,8.28806137872274,7.99716790138677,7.98939128660433,7.90537099641867,9.14048967635557,9.03380866711586],"PLATI-FDS^FG_PRICE(0)":990.0,"EZA^FG_TOTAL_RETURNC(0,-6AM)":27.56486,"EWM^FG_TOTAL_RETURNC(0,-3AM)":14.385355,"ECH^FG_TOTAL_RETURNC(0,-3AM)":0.45907497,"EZA^FMA_COS_UP(\"EPS\",\"1M\",+1,NOW,,,\"PORTAGG\",\"MEANR\")":9.0,"GREK^FMA_RBICS_REV_CURRENT(30, LOC, \"PORTAGG\")":42.4590108568551,"CC_IN^IMF_IFS_RCPI_Q(0)":null,"EWT^JULIAN(FMA_DIV_YLD(NTMA,NOW,NOW,M,\"PORTAGG\",\"MEANR\").DATES)":45565,"TRYQA10Y-FDS^PCTCHG(FG_YIELD(0,,,,\"YTM\"),FG_YIELD(-3AM,,,,\"YTM\"))":null,"TRYZA10Y-FDS^FG_YIELD(-10AY,0,Y,,\"YTM\")":[7.9537,9.7513,8.9047,8.58389,9.37766,9.011772,9.174469,9.791837,10.764477,11.358896],"USDKRW^STD(FG_PRICE_CHANGE(0,-1AY,AM))":1.51415244967046,"USDPHP^FG_PRICE_CHANGE(0,-1AY)":-0.7130861,"EZA^FMA_DIV_YLD(NTMA,-10AY,0,AM,\"PORTAGG\",\"MEANR\")":[3.47937952032174,3.31440981972273,3.35533287649048,3.33537304380904,3.11073042726661,3.06686443084219,3.01691527505304,2.98300101177517,3.27187295340723,3.12496256124264,3.26545907687515,3.32936824633058,3.36213896189831,3.23394903974933,3.45426001086432,3.47229223948433,3.6433527682871,3.37763364436947,3.27210530063531,3.35798177471123,3.09353172413319,3.12709876186308,3.01287789976426,3.06032382993485,3.18475094543893,3.26939693659695,3.42970156803328,3.18018172642318,3.18588776141629,3.19361840433527,3.1977693977277,3.08129190704328,3.25694282204563,3.33505335689456,3.18119492731523,3.25551733498554,3.35449054086676,3.2139951401164,3.30669887864666,3.34736828027902,3.4111390387239,3.29184376885821,3.37419359687679,3.35676794439064,3.44159247211717,3.52024860628124,3.57346282587986,3.53998222465528,3.89916924810995,3.97301093385788,3.84796225713584,3.87104914805128,3.71477568494382,3.91696416194726,3.7662769648734,3.62136740723711,3.84673541500549,3.81502898929516,3.91936990951888,4.09458350993292,4.41179220224689,4.21382429822486,3.94029284470448,3.69379737066582,3.84147703797499,4.36853015046225,5.15224764699381,3.52491651825796,3.47652434125609,3.46103151611399,3.43040522062789,3.45122852851285,3.59951670988614,3.67702661760384,3.78628146637291,3.85710617714451,3.94439602043686,3.77925226704223,3.79696768439555,4.36235527741347,4.12803554477396,4.43424569676151,4.52020023485732,4.86246783008552,4.81592201336464,4.57588426681733,4.57014416615601,4.56739739684551,4.35153134790304,4.27435247211909,4.43051058955611,4.75456912557111,4.89650546452611,5.14082555127967,5.00172508070453,5.20505602407486,5.61916830889012,5.41406585871876,4.94800939498926,4.84029068800073,4.53848398416018,4.69906498980055,4.61485192684288,4.51339714543406,4.73625117092296,4.45503794366681,4.28922202206324,4.4406293688247,4.67039587110026,4.39830102150168,4.21858335249072,4.25930537790221,4.26758609333507,4.30868710145118,4.15833552610738,4.11600110096115,4.07077451805179,3.9914428844545,3.92576834593147,3.89225156922152,3.7259003262823],"EZA^FG_TOTAL_RETURNC(0,-1AM)":9.386671,"CNYA^FG_TOTAL_RETURNC(0,-12AM)":24.272573,"EWY^FMA_RBICS_REV_CURRENT(30, LOC, \"PORTAGG\")":16.0568848426694,"EPU^FMA_EVAL_EBITDA(NTMA,0,,,\"PORTAGG\",\"MEANR\")":6.65506132443194,"VNM^P_PRICE_RETURNS_PR('52W',2,-10AY,0,AM)":[27.079033,18.199408,9.136164,5.0242662,-10.272205,-6.425762,-21.134663,-5.9144793,-12.719565,-6.080425,-12.28559,-32.335155,-27.492779,-17.070156,-22.732132,-20.11335,-22.238428,-22.058027,-14.026409,-16.925228,-11.784291,-19.015593,-15.491486,-3.2957733,-2.0911872,-16.76914,-10.525352,-8.136434,2.4632096,-4.906207,3.8708806,-0.7873535,3.3117533,6.2400103,3.0238748,0.6764531,2.2571802,18.695736,29.196095,39.452003,37.19133,39.740635,45.946682,25.731194,19.593668,0.712955,12.181187,13.986004,11.90337,-4.0475903,-3.8349926,-20.228613,-19.357502,-7.8787746,-15.563446,-4.666209,-6.2434077,8.274042,0.13064146,-4.723954,-1.5683115,9.657264,-0.51047206,11.969482,-3.3064067,-17.352962,-36.219425,-27.204502,-10.960091,-14.618004,-11.148203,-4.320985,-6.3598814,-8.631933,5.116105,9.835804,20.150066,28.719616,80.32093,56.77352,40.5823,51.786434,41.021656,36.500786,28.559244,34.53202,24.496185,22.220993,10.943556,12.720418,3.9678931,-7.006007,-20.074814,-30.270874,-23.134798,-23.770386,-32.474594,-43.40314,-37.720734,-41.58147,-37.32163,-40.83754,-34.460503,-30.127996,-18.97137,-7.3561788,-2.8410077,0.21067858,1.3316989,11.192978,8.434332,10.065401,8.803391,23.72607,14.748585,9.685982,4.866147,-1.1846364,-15.114242,-13.724512,2.2548318],"CNYA^FMA_PE(LTMA,-10AY,0,AM,\"PORTAGG\",\"MEANR\")":[null,null,null,null,null,null,null,null,null,null,null,null,null,null,null,null,null,null,null,null,null,null,null,null,null,null,null,14.9922498631175,14.9296569232706,15.2110633158182,15.0887596338844,14.9905705819008,15.0413608900365,15.3274356212603,15.2905592770996,15.6043898736033,15.6486262534007,16.0667845860207,15.8220228187629,16.221497636405,16.4354030529086,15.2970177740928,15.000569639077,14.4987345843555,14.282088205137,13.4298446212934,12.7767972435104,12.534980385784,12.6633912746077,12.0251472541632,11.7482383759864,10.4656866137766,11.4728927761919,12.7421546994861,12.8095946563063,12.7096795396898,12.4654319598022,12.8396923702475,12.4643095976783,12.793877941662,12.676928584327,13.0366495317006,13.6775896951528,14.8395793038579,13.2604884248495,14.3663149550458,14.0260129237938,14.3118627923703,14.5613956066632,15.2668028468495,16.4511653263747,17.238419179664,16.9132697183751,17.5839254199709,18.9257032457667,20.1563426908218,21.1667298895351,20.2026174123215,19.6955185837324,19.3815242547759,19.3912657801637,19.0034026976874,18.2337527499661,18.0525867018192,17.8345535459543,17.7211850408291,18.2544226993223,26.4449476075285,16.5029363300635,16.6232146087666,16.2223525116703,15.7873455208756,15.6454287390194,16.0335206384419,15.1255462665345,14.9480892184762,14.1636933831437,13.8200865113888,14.3991595745972,14.0594833845425,14.9393995488803,14.6318356845353,14.4706188290564,14.3148096443343,14.0656570575341,13.9298213347438,14.0193193225743,13.9874518498811,13.6584507116304,13.607095074216,13.5132240286679,13.1956069772155,12.1602398486382,13.6084545273291,13.6262121472136,13.7274301629182,13.6458620176775,13.3463461159302,13.0437889951869,12.9457645335606,14.9190966787438],"CC_PL^IMF_IFS_RCPI_Q(0)":2.6024375,"MCHI^FG_PRICE_MAVG(0,,,,30)":44.085,"EPU^P_PRICE(0)/P_PRICE_HIGH_PR(0,,,,,,\"PRICE\",\"INTRA\",\"52W\")":0.9581277,"URTH^SIZE(FG_CONSTITUENTS)":1414,"TRYZA10Y-FDS^PCTCHG(FG_YIELD(0,,,,\"YTM\"),FG_YIELD(-1AM,,,,\"YTM\"))":-2.424384,"TRYGR10Y-FDS^FG_YIELD_NAME":"Greece Benchmark Bond - 10 Year","VNM^FG_COMPANY_NAME":"VanEck Vietnam ETF","USDIDR^STD(FG_PRICE_CHANGE(0,-1AY,AM))":1.66008978440518,"CNYA^FG_TOTAL_RETURNC(0,-6AM)":25.400103,"TUR^FMA_PE(NTMA,0,,,\"PORTAGG\",\"MEANR\")":5.94387120293555,"CAGDPY@AE^EE_ACTUAL_ANNUAL(MED,0)":12.15,"ECH^FMA_DIV_YLD(NTMA,-10AY,0,AM,\"PORTAGG\",\"MEANR\")":[3.18687977593186,3.04656007576415,3.07016165880326,3.15325940376066,3.17818040960227,3.20187781398848,3.2166468071952,3.21976011939496,3.45265979872434,3.63947198613991,3.59784960641969,3.53961022714476,3.82045564730793,3.42945750332254,3.73093896064046,3.80762443729567,3.80500905247757,3.58154510610669,3.44534904255081,3.2837465049413,3.26816291909631,3.07156024874806,2.95435869177252,2.95932183174663,3.10025892839764,2.69899406721734,2.89917645235482,2.97352126194751,2.83557276623313,2.75220088241846,2.48084171329835,2.48919205696295,2.45847854878009,2.74491180638798,2.60487072712232,2.44962667249868,3.15895431528564,2.87046961895488,3.20378812979264,2.88390152735158,2.72267440149616,3.05023083729758,3.0673648956642,3.1396843526661,3.2421112687401,3.44205032714624,3.28850679011938,3.5983291462236,3.3519126299744,3.03921217418499,2.97990039966572,3.9127724002273,3.74604279627291,3.98353366428771,4.16467804887606,3.9871729875534,4.31768828504521,4.00162643352101,4.27092565124255,4.32898310237907,4.08043811448729,4.66338771450339,5.00415927777885,4.26275330769364,4.62751829088827,4.80632577477294,5.35971467280066,3.80549033624678,3.51588187641489,3.19759552483427,3.43227685253243,3.6597282285502,3.80232843010277,3.84549973163964,3.199320171385,3.30260993976005,3.24359205406712,2.45857543269646,2.89330091545219,3.38973165367289,3.89077774277623,3.9851016320243,4.75319037879296,4.57448340802597,4.75558678986705,4.70492638606222,5.27455435346407,5.49832248355127,4.83634475282889,4.66038801732956,4.61753535363245,5.30324342913931,6.28379675741786,7.61804970134341,7.44716850873453,7.4717591373985,7.17884488802103,7.01529602327052,8.51260054843149,8.72892603883469,7.73410430946081,7.97508525846017,8.93498273571542,8.17755508533327,7.23491219463712,6.75250650328803,6.2930250872769,6.56902652320908,7.13350635139379,6.68297735606299,9.81785913098937,10.017901612932,10.6721922111393,5.69384121218989,9.13135312821824,8.77207785066177,5.06315556289978,5.09764780791573,5.59215149456699,4.87349787347051,4.80621467036377],"CNYA^FG_PRICE_MAVG(0,,,,60)":25.522367,"SET-BKK^PERCENT_CHANGE(FMA_EPS(+1,0,,,,\"PORTAGG\",\"MEAN\"),FMA_EPS(+1,-1AM,,,,\"PORTAGG\",\"MEAN\"))":-1.44854589411123,"VWO^FMA_COS_UP(\"EPS\",\"1M\",+1,NOW,,,\"PORTAGG\",\"MEANR\")":1023.0,"CC_ID^IMF_IFS_RCPI_Q(0)":null,"EZA^FMA_DIV_YLD(NTMA,NOW,NOW,M,\"PORTAGG\",\"MEANR\")":3.7259003262823,"UAE^FG_COMPANY_NAME":"iShares MSCI UAE ETF","DDR3512M-FDS^FG_PRICE_CHANGE(0,-1AY)":-12.3521936031474,"GREK^FG_PRICE_MAVG(0,,,,60)":42.093674,"EPU^PERCENT_CHANGE(FMA_EPS(+1,0,,,,\"PORTAGG\",\"MEAN\"),FMA_EPS(+1,-1AM,,,,\"PORTAGG\",\"MEAN\"))":1.06740127558761,"REFTWDISC-FDS^PROPER_NAME(0,,,\"SECURITY\",\"NAME\")":"Taiwan China Discount Rate","QAT^FG_COMPANY_NAME":"iShares MSCI Qatar ETF"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EWT^P_PRICE_RETURNS_PR('52W',2,-10AY,0,AM)":[10.422695,10.974574,12.39971,8.439612,20.409763,16.946495,12.247503,15.41456,8.211029,1.0945559,-7.1152806,-17.959446,-9.47721,-6.5294447,-12.181455,-12.875879,-18.146885,-13.790762,-9.68259,-20.227343,-12.677622,-8.50135,8.243359,18.996727,19.094622,10.324467,15.511095,19.207085,30.288136,22.915733,24.3091,36.802124,32.61334,29.027866,24.952293,27.897358,18.510473,26.00422,24.556755,28.591764,23.884642,19.24615,16.558445,7.237971,10.409784,2.169156,5.2008867,4.1225553,4.33079,-8.06858,-4.67636,-15.913886,-11.622935,-6.519246,-4.6789527,5.142629,-8.082551,2.2232056,-5.922818,-5.3880873,2.0597935,19.55675,18.708122,38.904285,19.515156,18.578434,-4.8639894,3.3358335,20.770407,19.256008,33.486115,30.110968,27.371895,20.27477,33.05987,31.502247,52.52775,55.03752,90.9103,80.618706,64.50856,58.0683,47.729862,51.368584,38.34455,41.02849,30.907976,30.028593,15.162492,11.40033,4.7634006,-9.56192,-8.564645,-21.016186,-19.472939,-23.144495,-27.589624,-32.910145,-21.437883,-29.08603,-17.665482,-16.825872,-12.478185,-8.4073305,-2.8312087,14.389086,7.801187,9.213341,19.454754,29.609585,13.996959,23.730637,9.950376,19.4831,21.155907,25.782753,21.546328,30.972767,22.229374,27.28498,37.044155],"QAT^FG_TOTAL_RETURNC(0,-12AM)":8.045923,"EPU^FMA_PCT_ABOVE_MAVG(200,0,,,,\"PORTAGG\")":73.0769230769231,"EPOL^FMA_EVAL_EBIT(LTMA,NOW,NOW,M,\"PORTAGG\",\"MEANR\")":8.52202818829661,"W-FDS^FG_PRICE_CHANGE(0,-1AM)":9.32971014492754,"SPY^FG_TOTAL_RETURNC(0,-3AM)":3.2829642,"REFSAREPO-FDS^FG_YIELD(NOW,,,0)":5.5,"TRYKR10Y-FDS^PCTCHG(FG_YIELD(0,,,,\"YTM\"),FG_YIELD(-3AM,,,,\"YTM\"))":-10.375253,"VWO^FMA_EVAL_EBIT(LTMA,NOW,NOW,M,\"PORTAGG\",\"MEANR\")":14.5167318800948,"TRYVN10Y-FDS^FG_YIELD(-10AY,0,Y,,\"YTM\")":[7.3,6.277413,7.1117578,5.6717234,4.738006,3.5404546,2.4877946,2.059403,4.687226,2.9473283],"BRENT-FDS^FG_PRICE_CHANGE(0,-1AM)":0.0,"EWZ^FMA_PCT_ABOVE_MAVG(200,0,,,,\"PORTAGG\")":37.7358490566038,"EWZ^FMA_PE(LTM,0,,,\"PORTAGG\",\"MEANR\")":9.33507300770656,"EWZ^FG_COMPANY_NAME":"iShares MSCI Brazil ETF","USDCLP^FG_PRICE_CHANGE(0,-3AM)":-1.7588019,"EZA^FG_PRICE(0)":49.76,"KSA^P_PRICE(0)/P_PRICE_HIGH_PR(0,,,,,,\"PRICE\",\"INTRA\",\"52W\")":0.91739655,"EPOL^FG_TOTAL_RETURNC(0,-1AM)":-5.016309,"TRYKR10Y-FDS^FG_YIELD_NAME":"South Korea Benchmark Bond - 10 Year","VWO^JULIAN(FMA_DIV_YLD(NTMA,NOW,NOW,M,\"PORTAGG\",\"MEANR\").DATES)":45534,"USDBRL^STD(FG_PRICE_CHANGE(0,-3AY,M))":3.55356356668837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1.45782220011724,14.1863075902305,26.3880518116564,20.4321074051196],"TUR^FMA_DIV_YLD(NTMA,-10AY,0,AM,\"PORTAGG\",\"MEANR\")":[3.2254309164601,2.95894299991883,2.75410139200191,2.76136632869705,2.79307063228662,2.88177418729445,2.99202226664555,2.88959142076447,2.94192812630186,3.04302444072222,3.1249023631215,3.35056966007846,3.4250069635294,3.04329539676444,3.40502832397156,3.60788609777904,3.53933435061804,3.2923604995621,3.16863862555055,3.34675027595563,3.50530343832827,3.51395305880939,3.71243269677973,3.56016795510103,3.6638050650478,3.6399134402451,3.89645066775168,3.86733610361633,3.45503838211055,3.52881894439286,3.646143679752,3.66909140632164,3.51196899443003,3.58323435262452,3.67697028914959,3.77558745425718,4.18972547810852,4.07054561728711,4.43106323649739,4.04032316356428,4.02607825823059,4.22709071628825,4.52834628986096,5.25577341464749,5.39709598716776,5.48508717955456,5.41100037273861,5.81668605384853,5.49382145170326,5.26407879396849,5.25559870133945,5.53892958299544,4.43935586288785,4.80285085709243,5.10089484863014,5.15160910619185,5.06729173747989,4.58882744964583,4.54668862741408,5.11320494220889,4.83294880301799,4.85516955163821,4.59112593467505,4.37571562566576,4.53456245596374,4.67232228485,5.8746191641338,4.04461572474945,3.5731259957291,3.35413849684918,3.6609604071177,4.39799526165435,4.40700992003386,4.54081686920263,3.82059051817789,3.83486864924342,4.13118178439789,4.5067199904449,5.1984357113301,5.40189711535956,5.66833088514746,5.7820204255216,6.06365681717272,5.87001648591371,6.1328937916046,5.78918664794533,4.69100277634322,5.6364823947531,6.17034277198477,6.02481088771257,5.41723945038625,5.59549368270834,5.23534220045296,6.075393821987,5.94483496338276,4.98266278747797,5.26687543545624,5.13803358747875,4.62312578700884,4.03669330455732,5.22299424117499,5.12116972259338,5.36169051675196,5.6395238926743,5.23305869320089,4.47849598285148,3.81897521080966,3.62555718096147,3.73780387980571,4.30735667906966,4.37226850369874,4.85868592029915,4.29207073696698,4.1767359963795,4.26660647610192,4.28806988446854,4.14545343004038,3.89154049006299,4.12405468150796,4.2544292436788,4.88339606897054],"TUR^FG_TOTAL_RETURNC(0,-3AM)":-20.966227,"VGK^FMA_PCT_ABOVE_MAVG(200,0,,,,\"PORTAGG\")":63.370253164557,"REFBRSELIC-FDS^(SUBARRAY(NOT_NA(NO_REPEAT_F(FG_YIELD(NOW,-10AY,D))),0,1)-SUBARRAY(NOT_NA(NO_REPEAT_F(FG_YIELD(NOW,-10AY,D))),1,1))*100":25.0,"TRYTH10Y-FDS^PCTCHG(FG_YIELD(0,,,,\"YTM\"),FG_YIELD(-3AM,,,,\"YTM\"))":-7.961417,"VNM^JULIAN(FMA_DIV_YLD(NTMA,NOW,NOW,M,\"PORTAGG\",\"MEANR\").DATES)":45565,"GREK^FMA_EVAL_EBIT(LTMA,NOW,NOW,M,\"PORTAGG\",\"MEANR\")":8.01292678347936,"EWM^JULIAN(FMA_DIV_YLD(NTMA,NOW,NOW,M,\"PORTAGG\",\"MEANR\").DATES)":45565,"ECH^JULIAN(FMA_DIV_YLD(NTMA,NOW,NOW,M,\"PORTAGG\",\"MEANR\").DATES)":45565,"CPALM-FDS^MAX(FG_PRICE(0,-5AY))":8163.0,"QAT^FG_PRICE_MAVG(0,,,,30)":17.976,"EWM^FG_TOTAL_RETURNC(0,-1AM)":3.1446457,"ECH^FMA_PCT_ABOVE_MAVG(200,0,,,,\"PORTAGG\")":42.8571428571429,"EWZ^SIZE(FG_CONSTITUENTS)":55,"EZA^FMA_RBICS_REV_CURRENT(30, LOC, \"PORTAGG\")":46.1807049796121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5643,16.0781656045333],"USDTHB^STD(FG_PRICE_CHANGE(0,-3AY,M))":3.11462645092391,"KSA^P_PRICE_RETURNS_PR('52W',2,-10AY,0,AM)":[null,null,null,null,null,null,null,null,null,null,null,null,null,null,null,null,null,null,null,null,null,null,null,null,-19.513088,-7.697046,3.1193137,7.9181314,24.494017,15.744591,17.519188,9.4576,8.776676,20.544683,16.825521,24.208714,34.06831,16.792465,0.9009242,7.0151925,10.523569,10.429132,20.092833,21.481037,28.928638,14.497709,26.136744,15.572667,17.652405,21.389843,19.853962,11.408817,19.233513,22.508764,19.714392,22.574377,5.638826,10.992885,4.678142,4.6408772,1.6370773,0.83100796,0.9285569,8.443033,-5.681616,-12.676001,-23.687672,-27.018208,-12.575018,-16.054838,-14.031464,-2.3568451,1.3436317,1.5977383,10.642969,2.629006,6.136048,24.09401,54.13954,52.095104,44.57705,50.272644,53.924286,47.29029,43.80728,50.524403,29.588366,35.154797,47.42545,43.07505,35.254715,36.194454,18.447649,6.1870694,10.151577,8.042276,2.3961663,-1.1503756,-1.0702908,-5.320072,-12.150282,-18.90093,-15.700704,-19.0974,-8.969837,1.8301725,-5.4310026,-4.9867687,-6.6836414,-3.9469063,3.7647128,12.1545315,11.14086,24.943495,14.880896,11.32406,1.8319368,0.40709972,3.5012484,5.758977,10.084152],"TUR^FMA_PCT_ABOVE_MAVG(200,0,,,,\"PORTAGG\")":46.875,"SPY^SIZE(FG_CONSTITUENTS)":503,"REFBRSELIC-FDS^FG_YIELD(NOW,,,0)":10.75,"EPU^FMA_EVAL_EBIT(LTMA,NOW,NOW,M,\"PORTAGG\",\"MEANR\")":11.7915032051033,"USDTHB^FG_PRICE_CHANGE(0,-1AM)":-3.2057822,"MCHI^FG_PRICE_MAVG(0,,,,60)":42.9795,"SET-BKK^FG_TOTAL_RETURNC(0,-1AM)":5.725491,"EWZ^FMA_COS_DOWN(\"EPS\",\"1M\",+1,NOW,,,\"PORTAGG\",\"MEANR\")":22.0,"KSA^FG_COMPANY_NAME":"iShares MSCI Saudi Arabia ETF","REFTWDISC-FDS^(SUBARRAY(NOT_NA(NO_REPEAT_F(FG_YIELD(NOW,-10AY,D))),0,1)-SUBARRAY(NOT_NA(NO_REPEAT_F(FG_YIELD(NOW,-10AY,D))),1,1))*100":12.5,"TUR^FG_FCF_YIELD_NTM(0)":null,"CC_IN^FG_COMPANY_NAME":"India","USDKRW^FG_PRICE_CHANGE(0,-3AM)":-5.147558,"USDPHP^FG_PRICE(0)":56.39,"EWZ^FMA_DIV_YLD(NTMA,-10AY,0,AM,\"PORTAGG\",\"MEANR\")":[3.89601460232443,3.77568662735997,3.9010533001834,4.24243845489451,4.07811967313677,3.93925432482806,3.73081714706648,3.57756736812154,3.86698318034348,3.82259751387557,3.8808109342345,4.23023184934304,4.06107120674547,3.85964781709499,3.96854576614982,4.13705983542538,4.43599541745713,3.75807269749828,3.21910922314262,3.34604007584197,3.38560871868073,3.26952219373193,2.89119971521154,3.05851941593617,3.11210332452342,3.02439716311666,3.43670819004169,3.44203583028053,3.38805309295427,3.47366459388971,3.6234202590186,3.59723496065799,3.69762660559625,3.62049909270681,3.4478110344976,3.24745801941125,3.11914409733494,3.37105061476398,3.57058893879363,3.3754289911179,3.2109306975205,3.34068108047283,3.48500629314566,3.76064733290941,4.02966569405432,4.43251488865923,4.10992530404779,4.41207407042605,4.133456544871,3.864474122706,3.83652489032242,3.83267462844568,3.5874316811028,3.65956787852588,3.37789033827823,3.42004013204449,3.30857315724008,3.08457004724229,3.22772579288942,3.37090206845033,3.33684063288707,3.20691083419331,3.25696017557844,3.0938506275809,3.13819835429561,3.46522317144547,4.67889670103971,3.77091479338942,3.04274992170897,2.96270085145841,2.76771152707428,2.93912660625013,3.59183892197729,3.56130706367909,3.33488026732786,3.36927398214475,3.56335683731037,4.15011241910258,4.52389373536711,4.88132267088321,4.59089452108394,4.9464528277775,5.593136257913,6.21347452953482,6.41939239913413,7.54877086781264,7.77166464842689,7.52100487949913,6.92654624499142,7.85007719839329,8.17765833611158,9.26727678325665,9.91971843699678,11.5969973675796,10.5916948950723,10.4392589988706,9.54258662027327,8.43003580935603,7.3451367679669,7.00527411724635,6.81376209779142,7.40205566391888,6.74698285354622,6.95455770028706,6.28977951557656,5.97652270625728,5.86957257211552,5.88371991643046,6.08005845150615,6.16328077880911,5.98849231807326,5.74349818190911,5.87107076350197,6.00189068444894,6.33971620436611,6.6424714558689,7.28769607830105,6.94758485684415,6.85012690931008,5.67347990119401,5.71439846687238],"SET-BKK^PERCENT_CHANGE(FMA_EPS(+1,0,,,,\"PORTAGG\",\"MEAN\"),FMA_EPS(+1,-3AM,,,,\"PORTAGG\",\"MEAN\"))":-4.62708095717954,"USDQAR^FG_PRICE_CHANGE(0,-3AM)":0.0,"UAE^P_PRICE_RETURNS_PR('52W',2,-10AY,0,AM)":[null,null,null,null,null,null,null,-12.259256,-19.402868,-5.640352,-11.335927,-25.734943,-22.78604,-19.262701,-24.71516,-15.302908,-21.38462,-11.88333,-8.198154,-21.115118,-18.198925,-12.657988,-12.823904,1.3694644,-2.3647785,-3.2804072,7.0974827,13.029647,19.136774,7.9262495,5.9132576,5.921662,10.065805,5.869913,9.544396,9.520721,9.099245,15.370917,7.1155667,4.91066,5.42289,1.0283589,0.5039573,0.61326027,-2.2337794,-6.5416813,-6.9046617,-8.096057,-8.327389,-9.4103155,-6.905651,-15.10542,-15.629852,-7.9166117,-6.2810063,-1.5964329,-9.315348,-6.169009,-7.8500214,-6.5463123,-9.028363,-3.9093554,-4.135829,-1.0410786,-4.483819,-14.942503,-35.989983,-29.714352,-22.980738,-21.566313,-21.402622,-17.692238,-17.275501,-20.680248,-7.7991724,-7.2608175,8.051336,13.958716,57.449924,40.357624,48.998653,46.338154,41.229664,41.68414,43.882538,51.680935,44.391453,47.038662,29.499935,48.648716,48.306942,43.66841,21.871662,13.558758,19.886541,11.216557,7.8546524,3.2821774,-2.9628515,-6.210989,-8.33075,-17.751139,-22.681343,-17.16451,-12.278146,-3.3014953,-4.3629527,-2.166015,4.3540597,-2.4195552,-2.7771651999999998,1.542449,3.9573908,3.3924222,7.6058865,-0.36607385,-3.9478242,-0.48903823,-2.2810519,4.4775605,-1.6368151],"CNYA^FMA_RBICS_REV_CURRENT(30, LOC, \"PORTAGG\")":22.2631145021828,"REFTWDISC-FDS^FG_YIELD(NOW,,,0)":2.0,"EPU^FMA_PE(NTMA,0,,,\"PORTAGG\",\"MEANR\")":11.4461246964266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GREK^FG_PRICE_MAVG(0,,,,200)":40.65615,"CNYA^PERCENT_CHANGE(FMA_EPS(+1,0,,,,\"PORTAGG\",\"MEAN\"),FMA_EPS(+1,-1AM,,,,\"PORTAGG\",\"MEAN\"))":0.790930155689052,"TRYZA10Y-FDS^FG_YIELD(0,,,,\"YTM\")":10.396905,"USDQAR^FG_PRICE_CHANGE(0,-1AY)":0.02746582,"USDIDR^FG_PRICE_CHANGE(0,-6AM)":-3.1407058,"W-FDS^FG_PRICE_CHANGE(0,-3AM)":8.83678990081154,"KSA^FG_ROE(0)":11.7894766468972,"CAGDPY@TR^EE_ACTUAL_ANNUAL(MED,+1)":-2.05,"DDR3512M-FDS^FG_PRICE_CHANGE(0,-6AM)":-8.73621978195229,"CNYA^FG_PRICE_MAVG(0,,,,30)":25.810667,"EWZ^FG_TOTAL_RETURNC(0,-3AM)":4.171121,"EWM^FMA_COS_DOWN(\"EPS\",\"1M\",+1,NOW,,,\"PORTAGG\",\"MEANR\")":10.0,"USDCLP^FG_PRICE_CHANGE(0,-6AM)":-4.367834,"GREK^FG_PRICE_MAVG(0,,,,30)":42.36418,"VGK^FMA_COS_UP(\"EPS\",\"1M\",+1,NOW,,,\"PORTAGG\",\"MEANR\")":427.0,"TRYKR10Y-FDS^FG_YIELD(0,,,,\"YTM\")":2.9353,"SET-BKK^FMA_EVAL_EBITDA(NTMA,0,,,\"PORTAGG\",\"MEANR\")":9.63445378231866,"EZA^FG_COMPANY_NAME":"iShares MSCI South Africa ETF","USDMXN^FG_PRICE(0)":19.542,"EPHE^P_PRICE_RETURNS_PR('52W',2,-10AY,0,AM)":[12.7213955,10.97734,21.588516,23.999655,37.48417,25.270737,23.740757,12.93701,7.5699687,6.766844,4.2937994,-9.388054,-6.536084,-4.890603,-11.907948,-10.84578,-22.065145,-17.220133,-12.72437,-14.293069,-1.0656178,2.372086,2.3203254,12.794209,7.9889297,-3.9404333,-5.441922,-3.3220232,9.214937,-0.9694636,-5.3494034,6.235099,-0.78490376,-8.138954,-7.0700226,-6.645626,0.20250082,8.42483,13.36441,23.244774,8.557057,8.975113,2.0193458,-8.676731,-11.010969,-15.730786,-7.7501416,-7.56855,-20.598364,-18.570662,-10.815329,-17.311924,-6.7302465,-8.048571,-0.91570616,7.9861045,9.091377,20.789623,7.2547555,3.7279725,11.934543,17.185795,7.1297526,4.3842673,-10.167235,-8.942872,-34.271465,-32.093777,-20.905315,-20.896524,-26.784092,-24.1557,-16.617191,-19.020731,-3.2731533,-3.940773,1.0126829,4.712665,32.758236,26.065804,12.810016,11.920845,14.577961,20.431541,13.484287,12.216175,-3.5096169,-3.306967,4.553747,5.8870554,7.759261,-0.47190785,-8.823222,-16.482365,-8.534849,-12.419086,-25.106562,-25.240534,-15.083874,-13.782519,-8.47556,-15.198988,-11.922235,-5.0293627,-7.955188,4.3491483,2.8906107,-4.1864815,12.450039,5.086243,-3.2514215,-0.7665515,-7.2964134,5.6312203,3.2872915,-1.3384163,-3.7918448,-3.8687706,-1.8119276,12.787914,21.575748],"DDR3512M-FDS^FG_PRICE_CHANGE(0,-3AM)":-5.80732004462167,"QAT^PERCENT_CHANGE(FMA_EPS(+1,0,,,,\"PORTAGG\",\"MEAN\"),FMA_EPS(+1,-1AM,,,,\"PORTAGG\",\"MEAN\"))":-0.468625385786625,"EWM^FMA_COS_UP(\"EPS\",\"1M\",+1,NOW,,,\"PORTAGG\",\"MEANR\")":12.0,"EPOL^FMA_EVAL_EBITDA(NTMA,0,,,\"PORTAGG\",\"MEANR\")":4.40555464549013,"CC_CL^FG_COMPANY_NAME":"Chile","EPOL^JULIAN(FMA_DIV_YLD(NTMA,NOW,NOW,M,\"PORTAGG\",\"MEANR\").DATES)":45565,"MCHI^FMA_ROE(NTMA,-20AY,NOW,FY,\"PORTAGG\",\"MEANR\")":[null,null,null,null,null,null,null,16.2489448712134,14.7844836511748,14.7477410048543,13.8220324417748,12.2640889399399,12.007707790005,13.3821124977803,13.2137488528733,12.8854511836742,12.3572373304302,11.9739138807926,11.5505724490554,11.5634279487743],"TRYPL10Y-FDS^FG_YIELD(-10AY,0,Y,,\"YTM\")":[2.5048,2.9303,3.6245,3.292,2.8144,2.1086,1.235,3.6216,6.8411,5.1912],"CC_SA^FG_COMPANY_NAME":"Saudi Arabia","USDPHP^FG_PRICE_CHANGE(0,-3AM)":-3.9761603,"QAT^FMA_DIV_YLD(NTMA,-10AY,0,AM,\"PORTAGG\",\"MEANR\")":[4.01392649861292,4.04591351752155,4.35228371654085,4.4478774477712,4.23879528665252,4.20890576896258,4.58882638724177,4.50814546746923,4.5426644302397,4.60772444459874,4.79951291129528,4.98042205449416,4.94190998813943,4.85489745899309,5.44490083202375,5.42169555376135,5.81733037049492,4.76282236079969,4.21887367738341,4.40506468412242,4.40080780262337,4.25598298850967,3.97501083400743,3.74610742160267,3.94789170645803,4.02373815456236,4.23276403902539,3.72283744268566,3.79397686393883,3.78585110423409,3.96605224632699,3.96563139838335,4.07969594105624,4.53302724097102,4.17668917330928,4.50433218853723,4.69924532150922,4.50026014828319,4.82678260759411,4.30588902301345,4.33880478077307,4.85381836501789,4.90514188023855,4.76551013492259,4.94771295012859,4.82296242799035,4.36650791592911,4.21049154761123,4.33728737984089,4.34237189968574,4.35593784333102,4.53114181889982,4.29131102436676,4.55680007542795,4.41782037421942,4.16684255991074,4.18894614844832,4.13002994778529,4.13304720493354,4.19711254403582,4.13551076936935,4.12404528871221,4.13433378815508,4.02194086820905,4.2221999664613,4.5682379712475,4.65202966360776,4.25420400983073,4.05331393870858,3.79122873763226,3.68254919351731,3.65100142827607,3.48865072181524,3.82693400341193,3.64246820378143,3.69423405230566,3.82126175100115,3.95391545212337,3.80784926737296,3.73867583046061,3.7893341455892,3.82115794554376,3.81974998259175,4.00824372571695,3.92568310826738,3.78685535758247,3.94020833447282,4.05164948221771,3.89518334410597,3.68774275584948,3.77773095331213,3.8288856725326,4.28282605908517,4.31112571029892,3.87761455764034,3.99724400183126,4.0479707108428,4.06841912959994,4.23947447619614,4.75316025263789,4.64567918394666,4.74516492527329,4.80777709248433,4.78355438187415,4.81119065165675,4.74037768524805,4.46427737427866,4.66776895965398,4.69296879693896,5.02826598027718,4.93258100084158,4.80314470238043,4.92385427497745,4.72412678784557,5.19234640819709,5.82816858264114,5.90715294201351,5.5136437714669,5.48006208150666,5.41988797354107,5.32753758864514],"EWY^FMA_PE(LTMA,-10AY,0,AM,\"PORTAGG\",\"MEANR\")":[11.160434192008,11.5565395332343,11.8506143818779,11.3477256568773,12.0491901002796,12.284359063216,12.0572753226166,11.9349713249983,11.4924076676066,11.3535563272901,11.2214847562866,10.6715609673124,10.7949140694987,11.6511157081791,11.0890934952087,10.0579014075432,10.1489605393317,10.6088444378914,10.6343456170611,10.5230948454237,10.4916832204521,10.4927567186224,10.4156846906962,10.6615340439299,10.6696836426375,10.6760313379646,10.780962019443,11.1416995892678,11.4937027446692,11.6420975796535,11.4353820958432,11.1318555938667,11.1640938656108,10.9735266737277,10.6666387034367,10.3671110345913,10.3545449097513,10.5766415981161,10.2564662740999,10.2121200600712,10.5907535311534,10.5214885286688,10.3961100343013,10.3027397643445,10.1171871417079,9.67458650194853,9.54400021494107,9.49244135664673,9.29901941380035,8.66123081140761,8.59432107293858,7.97075885111124,9.70839484389158,9.99427410131871,10.3061614856392,10.5882078570518,10.6344159785237,11.0482332687451,11.2091841388912,11.3718011670123,11.9240393293248,13.0035707326736,13.4310097838644,14.4658633341067,15.0336780613165,15.1300887542215,14.5153096343274,14.9410125909859,15.5066450092422,15.4034106362798,15.7530839383822,16.3078418412805,15.9996229932545,15.8399915798646,18.2306438448572,19.7863725208565,21.5328142792045,20.4493758933594,19.7504455651476,18.2678054393902,17.4232543104549,16.5605802868465,15.2723677925152,14.1609104920687,12.7881129601464,11.5211797935571,10.422874053508,9.50479996829166,9.10999931522775,9.32864697679596,9.356642171592,9.24000429104776,9.26223103687257,8.7860231572873,9.01624157513299,8.81511766211376,8.31547434684662,9.28007505804028,9.91261289732464,9.27415611091473,10.4393157472484,11.0540334450696,11.5944389987865,12.046986792765,12.4549957943533,12.6674304065601,13.1406266260434,13.5001939779311,13.4623668673129,13.3808050940094,14.3457707759278,15.2437595366893,15.8593364288612,16.300985080004,15.7422389896685,15.0231638748577,14.4468745490803,14.0420283389751,13.0906490485594,12.2554769814724,11.5531423675469],"EPHE^FG_PRICE_MAVG(0,,,,30)":28.447834,"EZA^FG_TOTAL_RETURNC(0,-3AM)":14.496088,"CC_GR^IMF_IFS_RCPI_Q(0)":2.571976,"TUR^FMA_EVAL_EBITDA(NTMA,0,,,\"PORTAGG\",\"MEANR\")":4.65615323789676,"CC_QA^FG_COMPANY_NAME":"Qatar","CPALM-FDS^FG_PRICE_CHANGE(0,-3AM)":3.24219695136705,"EWM^PERCENT_CHANGE(FMA_EPS(+1,0,,,,\"PORTAGG\",\"MEAN\"),FMA_EPS(+1,-3AM,,,,\"PORTAGG\",\"MEAN\"))":12.1443857552237,"TRYIN10Y-FDS^FG_YIELD_NAME":"India Benchmark Bond - 10 Year","EZA^FMA_EVAL_EBITDA(NTMA,0,,,\"PORTAGG\",\"MEANR\")":7.66116448973062,"USDQAR^FG_PRICE_CHANGE(0,-6AM)":0.0,"ECH^FG_PRICE_MAVG(0,,,,60)":26.11475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682526055055],"CPALM-FDS^FG_PRICE_CHANGE(0,-1AM)":6.14427860696518,"EZA^PERCENT_CHANGE(FMA_EPS(+1,0,,,,\"PORTAGG\",\"MEAN\"),FMA_EPS(+1,-3AM,,,,\"PORTAGG\",\"MEAN\"))":-0.211227762136933,"CNYA^P_PRICE(0)/P_PRICE_LOW_PR(0,,,,,,\"PRICE\",\"INTRA\",\"52W\")-1":0.43378198,"EWZ^FMA_COS_UP(\"EPS\",\"1M\",+1,NOW,,,\"PORTAGG\",\"MEANR\")":18.0,"EZA^FG_FCF_YIELD_NTM(0)":7.34610571293074,"ECH^JULIAN(FMA_DIV_YLD(LTMA,-10AY,0,AM,\"PORTAGG\",\"MEANR\"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6],"CC_KR^FG_COMPANY_NAME":"South Korea","USDMXN^STD(FG_PRICE_CHANGE(0,-3AY,M))":2.79617270453914,"EWW^P_PRICE_RETURNS_PR('52W',2,-10AY,0,AM)":[6.9183707,5.098593,-4.13509,-11.387051,-3.1853795,0.5646944,-5.93158,-8.355719,-11.920082,-14.599216,-16.896122,-26.470734,-22.052723,-16.087723,-14.59651,-14.249068,-15.604889,-12.805462,-6.918436,-8.012545,-12.332546,-8.623916,-9.528244,1.8731236,-3.0542612,-10.6189785,-16.953636,-11.014902,-2.195239,-3.3474803,-2.2320092,-0.13135076,7.065904,8.382738,15.336013,13.661087,13.301123,4.227388,18.442905,17.92282,18.372858,9.67251,1.4117479,-2.2319973,-11.849201,-10.08305,-5.799264,-8.77496,-6.7166033,-10.135115,-17.723381,-15.180201,-15.182948,-11.785436,-11.803699,-4.7634783,-3.0160248,-4.363179,-18.999815,-16.203022,-12.773317,6.040716,8.698427,13.1875515,7.3713303,2.3889065,-40.37997,-36.648876,-16.860067,-24.502748,-18.163187,-18.632137,-19.293087,-22.328175,1.7585158,-3.0542254,-9.966058,-0.6721616,69.63683,66.77414,41.76358,50.906586,56.400753,55.986607,49.48337,43.886887,10.728383,19.876408,19.571054,21.249794,26.955582,9.409142,8.907616,-0.26921034,-5.9945164,-7.0415735,-3.9662123,8.244133,16.881966,3.4490347,21.712124,25.153744,10.931503,27.440334,22.04255,39.60118,38.276325,41.41228,26.653147,19.226383,20.967556,33.446766,20.63738,13.614917,19.122623,12.463856,-2.3088098,-6.2869015,-10.808182,-13.281417,-0.9275973],"EWZ^FG_TOTAL_RETURNC(0,-6AM)":-5.954069,"EWT^FMA_COS_DOWN(\"EPS\",\"1M\",+1,NOW,,,\"PORTAGG\",\"MEANR\")":16.0,"TRYBR10Y-FDS^PCTCHG(FG_YIELD(0,,,,\"YTM\"),FG_YIELD(-3AM,,,,\"YTM\"))":1.4209881,"REFSAREPO-FDS^(SUBARRAY(NOT_NA(NO_REPEAT_F(FG_YIELD(NOW,-10AY,D))),0,1)-SUBARRAY(NOT_NA(NO_REPEAT_F(FG_YIELD(NOW,-10AY,D))),1,1))*100":-50.0,"TUR^FMA_PE(LTM,0,,,\"PORTAGG\",\"MEANR\")":8.54407654730472,"CC_MX^FG_COMPANY_NAME":"Mexico","USDMXN^STD(FG_PRICE_CHANGE(0,-1AY,AM))":2.73374100749689,"CNYA^FMA_DIV_YLD(NTMA,-10AY,0,AM,\"PORTAGG\",\"MEANR\")":[null,null,null,null,null,null,null,null,null,null,null,null,null,null,null,null,null,null,null,null,null,2.27537285858895,2.28322568892394,2.19737281848057,2.30242394117667,2.25197966826587,2.12594290543817,2.30662987323735,2.30148712579878,2.30815712599787,2.30961470427474,2.25438911467001,2.17240384952241,2.09758374202612,2.16598349775334,2.1315366537011,2.1636580806246,2.12578350265862,2.18327071243046,2.1556021751464,2.14612455267433,2.31096059542233,2.44155132034466,2.70608700848907,2.73981172656843,3.06680126275281,3.18203038006985,3.20074763399696,3.05911232052468,3.1819093156611,3.16832718890922,3.43979355081936,3.12692613404819,2.77062625892153,2.63552574697647,2.6919600388771,2.80023418829583,2.63288939045022,2.7781443691543,2.68232058184687,2.73802196711793,2.70692733772004,2.58004869500184,2.42126444923381,2.71388141870829,2.39134032353561,2.57776338585643,2.34087382313791,2.22841300957694,2.06363210250871,1.91459410183911,1.85871910607508,1.99094211659039,1.9664982866822,1.84328538275145,1.77456998615434,1.67871270399918,1.7234195873012,1.88593835825415,1.88691628576545,1.82324227617422,1.86274472348656,1.95043337033762,1.99533447457115,1.99560817075888,2.01137297090155,1.95764981949109,1.73213312199521,2.22519839101415,2.21880654545169,2.35493110846947,2.49910302147174,2.41967814687002,2.23442969692506,2.45134951096751,2.51991567222121,2.67490152971862,2.72544173466906,2.53416752021678,2.55162723532789,2.38667297119771,2.40922888597925,2.44097761272344,2.48916718089674,2.54885274905626,2.585084196344,2.53631202734789,2.57109528507068,2.65470983709013,2.70916252579187,2.75612574101242,2.82554597531923,3.03017578477849,2.73518593854119,2.77913623253972,2.81771342789924,2.91214800104808,3.06870090920932,3.20000323621686,3.27481409462032,2.69909347611523],"VGK^SIZE(FG_CONSTITUENTS)":1284,"CC_CL^IMF_IFS_RCPI_Q(0)":null,"USDQAR^FG_PRICE(0)":3.641,"VNM^FG_ROE(0)":8.14279000240773,"CAGDPY@TH^EE_ACTUAL_ANNUAL(MED,+1)":2.5,"TRYMX10Y-FDS^PCTCHG(FG_YIELD(0,,,,\"YTM\"),FG_YIELD(-3AM,,,,\"YTM\"))":-5.3906045,"KSA^SIZE(FG_CONSTITUENTS)":126,"REFPEMPR-FDS^PROPER_NAME(0,,,\"SECURITY\",\"NAME\")":"Peru Policy Rate","SET-BKK^FG_FCF_YIELD_NTM(0)":4.74116137142754,"REFTHREPO-FDS^FG_YIELD(NOW,,,0)":2.5,"TRYMY10Y-FDS^FG_YIELD(-10AY,0,Y,,\"YTM\")":[4.131911,4.345605,4.195897,3.902544,4.235642,3.300551,2.804181,3.573893,4.131847,3.727505],"EWT^FG_PRICE_MAVG(0,,,,30)":53.160667,"EPOL^PERCENT_CHANGE(FMA_EPS(+1,0,,,,\"PORTAGG\",\"MEAN\"),FMA_EPS(+1,-1AM,,,,\"PORTAGG\",\"MEAN\"))":6.45784224016753,"VGK^PERCENT_CHANGE(FMA_EPS(+1,0,,,,\"PORTAGG\",\"MEAN\"),FMA_EPS(+1,-1AM,,,,\"PORTAGG\",\"MEAN\"))":0.0,"KSA^FMA_RBICS_REV_CURRENT(30, LOC, \"PORTAGG\")":39.4472302321321,"REFCNRMB-FDS^(SUBARRAY(NOT_NA(NO_REPEAT_F(FG_YIELD(NOW,-10AY,D))),0,1)-SUBARRAY(NOT_NA(NO_REPEAT_F(FG_YIELD(NOW,-10AY,D))),1,1))*100":-10.0,"VGK^FMA_EVAL_EBIT(LTMA,NOW,NOW,M,\"PORTAGG\",\"MEANR\")":13.5312683758444,"ECH^FG_FCF_YIELD_NTM(0)":9.42201538487042,"EWM^FMA_PE(NTMA,-10AY,0,AM,\"PORTAGG\",\"MEANR\")":[15.6398239514591,15.6074244199422,15.0751874471549,15.0459092177901,15.2265571194954,15.8942173668497,15.9733342772787,15.8298570604074,15.4813219842917,15.3759407445356,15.4990169527653,14.4657430747912,14.7946087100118,15.2812208026025,15.4298593670653,15.5263096073904,15.1079145280407,15.8707262428485,16.1918865371144,15.559080462767,16.0394485830964,16.213493407559,16.2803101110173,16.7771564830914,16.5750149103704,16.5197097471381,16.3067639619041,16.3646905797108,16.6500915996771,16.7537377738384,16.8951391965556,17.0890805736277,16.6625890000538,16.5205270694884,16.352925337522,16.4096979658246,16.1869668999431,15.8819865010396,15.8796898068053,16.4045088537048,17.0378065407833,16.5208983284045,16.3446718447952,16.2387172587851,15.8849993804812,15.3779945620972,16.2697034761985,16.6607338003153,16.387375111332,15.7663897059986,16.0404965217958,15.8684852134079,16.1530201521875,16.5638638039613,16.1145072262239,16.0377099789817,16.5790494463703,16.8312296504898,16.2078058628354,16.0074243887467,15.699140148804,15.9441415249707,15.8268376140178,16.2545433099833,15.2973227757948,15.5522387933439,14.738925066701,16.287809468482,19.6741031040959,19.5471386054828,19.2585347898764,18.6433991215783,17.3609447320181,15.8379967738034,16.1150271439502,14.8379276104593,14.1881950630495,14.2293634839034,14.0601672842698,14.1012428253936,13.9530485512246,13.5432607666559,13.3592962179077,14.1162110501248,14.0011887428258,14.3205079786891,14.8196247261592,15.7446219183216,15.1718001058953,15.5498818348611,15.376815793425,15.0418381856084,14.3628512872233,13.5191000477805,13.8235713363639,13.7654863719961,12.8038711862276,12.8705209278287,13.5147925505962,13.3765993658675,13.5194729576169,13.245999852094,13.1338770280476,13.0916991857824,13.2140695301796,13.3893041030428,13.7085548863943,13.9368000276213,13.4601417490504,13.6423222892457,13.7310716458263,13.633210272791,13.8952022143175,13.9743287520126,13.9059176406946,14.2754269164937,14.0590533587635,14.1305409383888,14.0445711040061,14.6428806045183,14.3479957468171],"BRENT-FDS^FG_PRICE(0)":85.86,"QAT^FMA_RBICS_REV_CURRENT(30, LOC, \"PORTAGG\")":61.3564863000861,"INDA^FG_TOTAL_RETURNC(0,-3AM)":1.6309142,"VGK^FMA_EVAL_EBITDA(NTMA,0,,,\"PORTAGG\",\"MEANR\")":9.05757657013508,"EPHE^FMA_PE(NTMA,-10AY,0,AM,\"PORTAGG\",\"MEANR\")":[17.5138659517493,17.7211735687698,17.6111144406885,17.2404685740366,17.9338579222187,18.3088431626703,18.5696990271771,17.7079378236713,17.5415097155077,17.5554116812178,17.655731919733,16.5878507975779,16.1091232586245,16.9864541752529,16.2980822337332,16.0363530994139,14.9979279820189,15.8657540725061,16.8785614103965,15.9485511064035,16.7315005629906,17.5621597393515,17.5343601303582,18.2948834258061,17.1407629077423,15.8926180564826,15.4341778061413,15.537508108026,16.5243722763139,16.2784103434489,16.7685820630607,17.4994627042365,17.7501717101584,17.1564364161441,16.3720841693569,16.6863549222016,17.6065849298093,17.7873922067393,16.8264057984802,17.9181350733725,17.6939436782531,17.1654557802892,16.1471538177553,15.5216087721693,16.0054297099604,14.9491262864318,15.8582521841321,15.5153958674045,13.8605159668814,13.8066296264897,14.6827832588885,15.3965137777114,15.8502932789314,14.8775458490356,15.234821204519,15.5943220477521,15.6728316196569,15.5885438834545,15.41216080787,13.8088727754815,13.2793586433648,13.9722247527087,13.6240917043545,14.093261944754,12.732470481478,12.1560080181687,9.85192611161187,11.9507197271657,15.3853271919837,15.916272562868,14.4842009585008,15.3838908006296,16.0074238379555,16.3620108713539,17.3511058055989,16.5003016019617,15.9182677788641,15.9710849043049,14.7878198082221,14.6248253546925,16.3618205534335,16.4447168822382,15.1657886981048,15.920714278131,15.7113834813496,16.2008865606598,15.2492128840605,14.9416492135157,15.3483960177794,15.101434272648,14.6887251026771,13.5659633304765,13.6549832346615,12.496565937175,12.9087306831043,13.0411350868566,11.2139875390664,11.7888040441771,12.4191156706736,12.5493194483092,13.1549262151344,11.989494533978,11.7846823352124,11.5907981706833,10.2776667608134,10.188753700027,10.1773131400778,9.38114674942161,9.96001470700262,9.35746495326779,9.42585368156487,9.44641658243022,9.62740986882463,10.0877033472862,9.41793333855537,9.01522937148462,8.96231858452385,9.18198421785673,9.31129586778115,9.79604364338667,10.2651365309382],"COPP-FDS^FG_PRICE(0)/MAX(FG_PRICE(0,-1AY))":0.879468646219965,"EPHE^PERCENT_CHANGE(FMA_EPS(+1,0,,,,\"PORTAGG\",\"MEAN\"),FMA_EPS(+1,-3AM,,,,\"PORTAGG\",\"MEAN\"))":3.91856136578333,"VNM^FMA_COS_DOWN(\"EPS\",\"1M\",+1,NOW,,,\"PORTAGG\",\"MEANR\")":11.0,"INDA^PERCENT_CHANGE(FMA_EPS(+1,0,,,,\"PORTAGG\",\"MEAN\"),FMA_EPS(+1,-1AM,,,,\"PORTAGG\",\"MEAN\"))":0.382668938231367,"TIPSCL10Y-FDS^PCTCHG(FG_YIELD(0,,,,\"YTM\"),FG_YIELD(-1AM,,,,\"YTM\"))":-19.188215,"EWY^FMA_EVAL_EBIT(LTMA,NOW,NOW,M,\"PORTAGG\",\"MEANR\")":14.2130889122259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13161803601,36.8460143343029,38.6057889874952,33.9171063782036],"TUR^FMA_COS_UP(\"EPS\",\"1M\",+1,NOW,,,\"PORTAGG\",\"MEANR\")":12.0,"KSA^FMA_EVAL_EBITDA(NTMA,0,,,\"PORTAGG\",\"MEANR\")":11.5293953926217,"EWY^FG_COMPANY_NAME":"iShares MSCI South Korea ETF","TRYAU10Y-FDS^FG_YIELD(-10AY,0,Y,,\"YTM\")":[2.81,2.88,2.76,2.63,2.315,1.375,0.972,1.671,4.051,3.955],"USDTWD^FG_COMPANY_NAME":"Taiwan Dollar per U.S. Dollar","UAE^FMA_PE(LTMA,-10AY,0,AM,\"PORTAGG\",\"MEANR\")":[null,null,null,11.6490690204424,12.7110805043613,13.1221667665531,13.0263340212762,13.8284109876449,13.4517924690083,13.5446384392144,13.5355375990141,13.4871149347184,13.4510796389945,13.2398815480604,11.8993635744032,13.4848271751386,12.1477409423093,13.0276929639811,13.0292093387371,13.1690157841875,13.176969926822,13.3205997413925,13.2908004274397,13.4335754097376,13.7622198701843,12.8745194707184,12.4362659330165,13.2281718434391,13.1885815025373,13.414456882311,13.3026982222637,13.2765470782112,12.8558860418262,12.7772270766804,13.239195535251,12.59680119793,12.1550843012125,12.3854955648195,11.4439004677527,12.0299816197755,12.2999991649049,12.4514249371929,12.3549949187178,12.1200717579919,11.8718710210933,11.9423184111742,12.2584486545998,12.9960995471496,12.8412003019685,12.6995825715028,12.227721545539,11.9872328293771,12.1723580531504,12.9232013670555,12.7203657196515,12.8391777217515,12.6716987556374,13.0995850286688,13.8987498951072,14.187190830098,13.8719010850046,14.2872924830081,14.322474905882,16.0588071976828,15.3659100865489,14.6882865691048,13.9345040394139,15.889169483821,15.8130421710063,17.5472504943392,15.2275107744875,16.6671467709336,15.9203513228083,20.8591196973492,25.3275530415875,24.0708817233201,23.4726790958278,27.410000339769,26.1436084849818,24.8535392176622,24.0631243920158,22.888845598496,21.6852194362386,20.7016118197011,19.6733023931872,18.8808237771961,18.1004165282227,16.7274173705094,16.8531981097096,17.395720941858,17.3669772684894,17.3466455733002,16.5914988832625,15.611704705599,15.6079703720307,15.099317190098,14.3795900612565,14.0162352626434,13.7521702073519,12.564593528314,12.4829134251237,12.2447255673824,12.0494434774733,12.0666391746861,11.804380954687,11.8255856893237,11.6979536763672,11.2111803056644,11.3026162837853,10.4107405950376,10.2138263218853,10.1092043396401,9.86897555118636,9.44944304453185,9.42451298929899,9.20749942175441,8.97393841837586,9.07576603997073,9.21009196182581,9.64322820462361,9.73409971209394],"EWZ^FG_ROE(0)":18.3974102846735,"ECH^P_PRICE_RETURNS_PR('52W',2,-10AY,0,AM)":[-16.090942,-13.679945,-9.473467,-13.141995,1.2043834,-3.049928,-8.626109,-6.7317905,-13.240015,-15.886182,-18.304794,-19.822275,-18.339516,-14.909845,-20.464176,-18.511868,-17.257755,-13.16368,-8.082885,-10.846919,-8.799517,1.005578,10.434425,10.358286,12.46146,13.278902,20.778692,18.89187,27.289188,18.751001,20.729017,17.877234,25.895714,14.667845,21.659195,34.669376,36.83082,29.617632,23.030615,46.880615,41.657196,34.40167,22.809828,23.588419,17.117393,12.86931,6.349349,-8.164019,-6.815326,-12.3098135,-0.8423269,-21.274836,-14.966077,-13.641816,-15.215903,-17.537498,-18.997198,-10.910481,-19.321924,-17.31633,-15.805149,-16.975468,-29.48262,-16.559565,-32.13305,-35.71319,-48.291077,-40.322186,-32.448303,-31.033295,-25.542229,-25.326681,-33.78388,-29.572313,-4.9726067,-7.112604,0.7994652,20.862389,66.90801,36.557556,13.771772,8.1836815,-0.06839037,13.900495,11.931122,9.009064,-10.102087,-19.366377,-15.361232,-16.426754,-9.503973,-18.179237,10.922551,-10.536236,4.3153644,12.166214,2.161646,3.4875035,18.36871,21.134209,26.12946,18.135012,1.6336799,17.365444,2.6727557,31.772732,23.336363,10.627449,6.278765,10.256517,9.104657,9.862555,-12.438136,-3.9417446,1.1237264,2.3869634,-0.21373034,-8.970367,-14.167452,-5.7808995,8.804941],"KSA^FG_FCF_YIELD_NTM(0)":4.26605594559065,"USDMYR^STD(FG_PRICE_CHANGE(0,-3AY,M))":2.57610853714431,"MCHI^FMA_RBICS_REV_CURRENT(30, LOC, \"PORTAGG\")":24.3151658986369,"USDVND^STD(FG_PRICE_CHANGE(0,-3AY,M))":1.33454167373091,"EPU^FG_PRICE(0)":43.087,"REFEUREFI-FDS^PROPER_NAME(0,,,\"SECURITY\",\"NAME\")":"Eurozone Main Refinancing Operations Minimum Bid Rate","VGK^FG_FCF_YIELD_NTM(0)":5.28323894400439,"USDMXN^FG_COMPANY_NAME":"Mexican Peso per U.S. Dollar","KSA^FMA_EVAL_EBIT(LTMA,NOW,NOW,M,\"PORTAGG\",\"MEANR\")":20.8990504490749,"TRYCA10Y-FDS^FG_YIELD(-10AY,0,Y,,\"YTM\")":[1.79,1.39,1.72,2.04,1.96,1.7,0.67,1.42,3.3,3.0987],"USDTWD^FG_PRICE(0)":31.855,"CNYA^FMA_PE(NTMA,-10AY,0,AM,\"PORTAGG\",\"MEANR\")":[null,null,null,null,null,null,null,null,null,null,null,null,null,null,null,null,null,null,null,null,null,13.1781824564606,13.4880630647892,13.9646087843244,13.5644387673384,13.8605270207455,14.357397918091,13.1687069862468,13.0548804856184,13.1850114881749,13.2851146155128,13.319890204024,13.6371099830497,14.2162894648609,14.0599610267783,14.3667675853411,14.2145238623356,14.4649501609437,13.9482558940124,14.0317059984326,14.1958692880357,13.1508579817732,12.6135743967106,11.6852087625745,11.7061807035447,10.5320711398005,10.0041663701384,10.1103182568762,10.5933611370916,10.1720696723895,10.1814020934262,9.30944716883908,10.2329549539429,11.5989458494195,12.1465758933104,11.8487600172177,11.2707807291902,12.0178264582097,11.3245379340103,11.7704400304242,11.5168060067568,11.7883469227011,12.0564109884228,12.8670676198045,11.4757503671906,12.9194077583137,11.9579211425904,13.1066229155002,13.6635442932337,14.8227220227724,16.2619186136774,16.6767636211459,15.6934349611733,15.9010486772065,16.6430061648958,17.2096470353589,18.067283577334,17.5807220853303,16.2660437732985,16.1780089402592,16.7224129652019,16.2799047631508,15.4260337847723,15.3282757123387,15.2434250649223,15.0865306550583,15.5179310178839,20.6978766561208,13.7162244179112,13.762982006241,12.9844489718489,12.4667308702103,12.7330319981423,13.8037809077553,12.4709011043576,12.3924533912503,11.6089530559894,11.4166787093184,12.0231619789355,11.7962424348543,12.5330718202301,12.3953776849272,12.3888058659984,12.28717552886,11.9510061098303,11.9015840184227,12.1827851332175,12.0635230837875,11.6445461453511,11.611768376267,11.4869928012358,11.1920377066902,10.3332329217081,11.6033406892073,12.2566418429202,12.7210240993368,12.5300833548626,11.9521338577194,11.4917071357916,11.3826067044271,13.8156498512878],"REFZAREPO-FDS^FG_YIELD(NOW,,,0)":8.0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7299994,14.9233562370336,18.5568688719949,21.055264215806,24.0427741588571],"INDA^FG_ROE(0)":15.6154002207806,"USDVND^FG_PRICE_CHANGE(0,-6AM)":-1.0198772,"TIOS-FDS^FG_PRICE_CHANGE(0,-3AM)":-4.20130903944808,"USDVND^FG_PRICE_CHANGE(0,-1AY)":1.447022,"EIDO^P_PRICE(0)/P_PRICE_LOW_PR(0,,,,,,\"PRICE\",\"INTRA\",\"52W\")-1":0.21945822,"TUR^FMA_PE(LTMA,-10AY,0,AM,\"PORTAGG\",\"MEANR\")":[10.2289053114354,10.9541726167005,11.7211799552844,11.8812960561631,12.361949702426,11.9169756606362,11.7153049974592,11.734737174734,11.6487921544053,11.500864471916,11.0955306512172,10.5857262114103,10.5369234423161,11.5450208932636,10.5387816369248,9.70127157487369,9.80106826322633,9.75531494997765,9.81947479886149,9.72794325130792,9.5646400224921,9.50698046131397,9.15306868060905,9.44723019715882,9.41225372147681,9.10408224329708,8.65042297463596,8.82378616825554,10.047071817686,9.89248697152555,9.72564159535522,9.75320740271449,9.78841443355562,9.63713345902915,9.65371553017745,9.59577465268634,9.03348117104945,9.31324165817099,8.52677865433461,9.09602996543967,9.08702183686794,9.2009941017301,9.02011458369778,8.64019149275441,8.35412936797398,8.06002803390209,7.7610316016543,7.45821518718773,7.53917311509482,7.16036559763417,7.01899955682397,6.35408389941184,7.54060833301482,7.40141206609877,7.22195252805366,7.14341491788393,7.1196406241162,7.44486373024919,7.5269386419446,7.53920739730419,7.76695301065567,7.61769987563857,8.4367984665599,9.06115837308499,9.15254448283975,8.10783904847813,7.71589996144067,7.94843195444614,8.87966468782532,9.53159677912301,9.5816789559699,9.73230484507989,10.5477378886172,11.4785471108408,12.2488137415928,13.5043294233344,12.7154802399865,11.5178373110127,11.006368841443,10.4687507968417,9.91896252904422,9.31559154535872,8.74840159009799,8.12832602121311,7.40511431795811,7.07095325802395,7.19221165280466,6.49140600365324,6.08756628944829,5.77839348638005,5.75230780702749,5.5793751505361,5.64648401249653,5.22111031779388,4.96967369518634,4.88285413245779,4.7155621144081,4.86417232738612,4.84596972550696,5.52688073697682,4.68346578049969,4.69703493557261,4.66210770217548,4.4924309076505,4.66019979827381,5.12470647489045,5.72042143095012,6.27486368673486,6.55213917572454,5.73288789587438,5.78759165941423,5.31269126030503,6.12103692828242,6.59880000843819,6.50071793602045,6.6278403545967,6.82310998219384,6.92510020354345,6.97065288369149,7.21959891987866,7.79029827819563],"EIDO^FG_TOTAL_RETURNC(0,-6AM)":4.272318,"EWY^FG_ROE(0)":7.14944251085991,"REFPL7D-FDS^(SUBARRAY(NOT_NA(NO_REPEAT_F(FG_YIELD(NOW,-10AY,D))),0,1)-SUBARRAY(NOT_NA(NO_REPEAT_F(FG_YIELD(NOW,-10AY,D))),1,1))*100":-25.0,"TRYEU10Y-FDS^FG_YIELD(-10AY,0,Y,,\"YTM\")":[0.5475,0.636,0.2082,0.4294,0.239,-0.189,-0.575,-0.181,2.533,2.004],"VNM^P_PRICE(0)/P_PRICE_HIGH_PR(0,,,,,,\"PRICE\",\"INTRA\",\"52W\")":0.9000719,"SET-BKK^FMA_COS_DOWN(\"EPS\",\"1M\",+1,NOW,,,\"PORTAGG\",\"MEANR\")":60.0,"TRYMX10Y-FDS^FG_YIELD(0,,,,\"YTM\")":9.4002,"TRYTR7Y-FDS^FG_YIELD(-10AY,0,Y,,\"YTM\")":[7.979133,10.679033,11.110786,11.586128,15.896213,12.034795,12.534946,23.870693,7.323803,21.984322],"REFPHRREPO-FDS^PROPER_NAME(0,,,\"SECURITY\",\"NAME\")":"Philippines Reverse Repo Rate - Overnight","CAGDPY@TH^EE_ACTUAL_ANNUAL(MED,0)":1.24003730608342,"USDTRY^STD(FG_PRICE_CHANGE(0,-3AY,M))":7.46322493026029,"VNM^FG_TOTAL_RETURNC(0,-3AM)":0.52188635,"EWJ^P_PRICE(0)/P_PRICE_HIGH_PR(0,,,,,,\"PRICE\",\"INTRA\",\"52W\")":0.9687329,"EIDO^FG_ROE(0)":12.5186648346469,"VNM^FMA_PE(NTMA,0,,,\"PORTAGG\",\"MEANR\")":13.6425544432831,"EWT^FG_FCF_YIELD_NTM(0)":4.29656944074506,"USDPEN^STD(FG_PRICE_CHANGE(0,-1AY,AM))":1.5865792630626,"EWZ^FG_TOTAL_RETURNC(-10AY,0,AM)":[-19.666666,-2.7893126,-5.454111,-10.252344,0.93325377,-4.0907803,-2.8921962,8.935011,-8.119303,0.9865403,-14.978772,-13.587737,-4.9938083,7.6020837,-3.4719467,-12.538737,-4.642171,20.385397,13.268745,3.0122757,-1.5884519,12.830758,8.221424,4.1162252,0.75581074,2.4523854,-10.7856865,10.149443,9.112013,2.606392,-1.7625749,-0.052773952,-7.787752,-0.6869495,11.715115,5.6726575,6.3284874,-8.962482,-0.7122934,9.250855,6.802571,1.1983991,-3.9254308,-7.030362,-12.079543,-7.6286736,15.360987,-13.58189,13.7134075,12.764227,-3.893292,3.835547,11.002445,-6.718069,-2.7626872,0.024282932,1.8693924,5.9075117,0.09114742,-9.084696,3.1805634,9.441746,-4.3690443,12.936819,-7.4182153,-13.36934,-43.387897,8.214771,28.880405,-1.8869996,8.180594,-2.4160683,-12.668812,1.3254762,28.888083,5.3077817,-2.8055072,-10.657787,1.3358235,9.442067,14.397753,0.11403561,-5.338967,-5.9548798,-7.7266273,-9.189844,-0.8988023,-1.1101961,15.826023,9.088039,13.219559,-17.80787,9.543061,-19.525797,5.2826047,8.31579,5.4421663,1.5360951,-5.234492,-11.03071,10.544622,-4.786867,0.14679432,1.0993004,10.873508,9.956861,-1.6448379,-2.6323974,-7.315522,9.471512,7.8996778,3.6445737,-5.1118255,1.6222954,-3.3433735,0.6855726,-8.4494,-2.0590723,-3.1015992,8.094179,-0.54458976],"PASP-FDS^FG_PRICE(0)/MAX(FG_PRICE(0,-1AY))":0.79047619047619,"UAE^FG_PRICE_MAVG(0,,,,200)":14.552324,"EWY^PERCENT_CHANGE(FMA_EPS(+1,0,,,,\"PORTAGG\",\"MEAN\"),FMA_EPS(+1,-1AM,,,,\"PORTAGG\",\"MEAN\"))":3.12319015969127,"EZA^SIZE(FG_CONSTITUENTS)":33,"REFIDRREPO-FDS^FG_YIELD(NOW,,,0)":6.0,"CAGDPY@QA^EE_ACTUAL_ANNUAL(MED,+1)":17.0,"USDTRY^FG_PRICE_CHANGE(0,-3AM)":4.910612,"EWJ^FG_TOTAL_RETURNC(0,-6AM)":1.5344262,"EZA^FMA_COS_DOWN(\"EPS\",\"1M\",+1,NOW,,,\"PORTAGG\",\"MEANR\")":16.0,"REFCLMPR-FDS^FG_YIELD(NOW,,,0)":5.5,"TRYPE10Y-FDS^FG_YIELD(0,,,,\"YTM\")":6.383559,"SET-BKK^JULIAN(FMA_DIV_YLD(NTMA,NOW,NOW,M,\"PORTAGG\",\"MEANR\").DATES)":45565,"EWT^FMA_DIV_YLD(NTMA,NOW,NOW,M,\"PORTAGG\",\"MEANR\")":3.41063854817355,"USDPEN^FG_PRICE_CHANGE(0,-6AM)":0.97676516,"EWY^FG_TOTAL_RETURNC(-10AY,0,AM)":[-9.779274,-2.0557225,-2.2723377,-1.7272413,4.1857123,0.42105913,1.3452053,5.4301023,-7.292348,-1.6402125,-9.610903,-5.990875,5.6552052,12.023163,-6.9887695,-2.5332987,-4.9124184,3.6205769,6.375158,-1.0564804,-0.097066164,2.6622653,3.8614392,4.246402,1.4685273,-6.030321,-2.291894,2.6151538,9.032022,-2.0030558,7.517755,1.2405396,9.26162,-1.2525499,1.2979269,-0.029116869,1.7768621,8.457363,-0.9499967,5.003953,-3.266263,-2.35008,4.508984,-1.4425576,-1.3293922,-10.533487,0.33465624,2.0618558,-1.7379642,-8.11792,2.5008202,-7.5627509999999996,12.706793,-1.545912,0.1744628,-2.7232468,-7.84505,2.7552128,-7.6143026,-1.2651145,5.031097,7.804084,-4.426694,8.35911,-3.8253129,-5.206561,-18.692595,10.387588,17.636442,-0.40934682,4.418564,3.8215518,2.9857874,3.466785,19.733143,7.375777,8.099937,-4.138893,1.7046094,-0.34182668,2.5890708,0.30198097,-3.17204,-2.6096702,-8.221209,-1.2299657,-1.0188639,1.0736585,-7.552016,0.05556345,-1.3885021,-5.5618105,-0.07455349,-14.353919,5.3310037,-7.492554,-13.427502,7.4555993,14.241779,-5.629796,14.3785,-4.416406,0.42904615,-1.281625,8.455396,-0.56783557,1.0186672,-3.422457,-8.463848,3.1282306,6.1169744,2.6643038,-1.168108,3.7054777,2.4179935,-1.9849598,-3.0224025,5.7585835,-4.936421,-0.48779845,-0.8538902],"PASP-FDS^FG_PRICE_CHANGE(0,-1AY)":-16.652719665272,"SET-BKK^FG_PRICE_MAVG(0,,,,30)":1416.7063,"UAE^FG_TOTAL_RETURNC(0,-1AM)":-3.1125844,"EWW^PERCENT_CHANGE(FMA_EPS(+1,0,,,,\"PORTAGG\",\"MEAN\"),FMA_EPS(+1,-1AM,,,,\"PORTAGG\",\"MEAN\"))":0.512657628339302,"QAT^FMA_EVAL_EBITDA(NTMA,0,,,\"PORTAGG\",\"MEANR\")":9.5197700350504,"CAGDPY@GR^EE_ACTUAL_ANNUAL(MED,+1)":-6.9,"VWO^FG_TOTAL_RETURNC(0,-3AM)":8.828831,"EPU^FMA_COS_UP(\"EPS\",\"1M\",+1,NOW,,,\"PORTAGG\",\"MEANR\")":5.0,"EWT^FMA_PE(NTMA,0,,,\"PORTAGG\",\"MEANR\")":15.8565134306786,"CAGDPY@BR^EE_ACTUAL_ANNUAL(MED,0)":-1.00044711100741,"EWW^FG_TOTAL_RETURNC(-10AY,0,AM)":[-5.991679,0.25080442,-8.050031,-6.528908,0.0518322,2.0721793,1.1334777,-2.4255574,-0.42859316,-0.015449524,-2.3066223,-7.3850574,-0.21084547,7.779479,-6.415975,-3.7002206,-4.0337205,5.4579735,6.4445734,-2.1982133,-5.104762,2.5695086,-1.7224312,3.7066936,-4.506606,-0.63059926,-11.52507,1.4095426,5.4778814,4.2155504,7.673061,-0.096821785,0.7947326,4.7986627,4.58256,0.69185495,-3.382659,-8.588618,0.6582856,0.84758997,4.983127,-5.2382765,2.3149014,-3.6863625,-8.910495,6.65226,9.565031,-2.9870868,-0.6952703,-11.622328,-8.171118,3.9648056,7.3223233,-3.478253,2.1713972,4.001808,-7.239133,5.170822,-8.526606,1.814568,3.3691406,6.6131353,-5.1395655,8.258414,1.8074989,-7.95722,-40.50662,9.765625,22.562265,-4.692495,-0.6421983,1.2311459,1.1249542,4.0288687,24.27746,1.1392832,-3.5822332,1.5440226,5.8921337,3.5449862,4.182017,1.4543295,2.9752016,0.9630799,-3.557235,0.6181836,-4.3620768,9.495079,-3.82784,2.9696822,10.875225,-10.765892,3.7044525,-7.91986,-2.0662904,0.1758337,-0.7020712,13.411415,3.6236048,-3.4197807,13.150573,5.8813214,-1.7244279,2.5139213,-0.16458035,4.7757983,-2.9957175,0.42483807,-9.274328,6.7611217,7.1728587,4.5196176,3.456688,-3.3853471,5.149293,-3.2164514,-13.278448,0.5092025,-6.5292716,-3.557533,3.6503434],"QAT^FG_PRICE_MAVG(0,,,,200)":17.479965,"TUR^P_PRICE(0)/P_PRICE_LOW_PR(0,,,,,,\"PRICE\",\"INTRA\",\"52W\")-1":0.068142414,"EWW^FMA_PCT_ABOVE_MAVG(200,0,,,,\"PORTAGG\")":37.7777777777778,"QAT^FG_FCF_YIELD_NTM(0)":null,"USDINR^STD(FG_PRICE_CHANGE(0,-3AY,M))":0.847220689513896,"USDPEN^FG_COMPANY_NAME":"Peruvian New Sol per U.S. Dollar","PASP-FDS^FG_PRICE_CHANGE(0,-1AM)":3.21243523316062,"VGK^P_PRICE(0)/P_PRICE_LOW_PR(0,,,,,,\"PRICE\",\"INTRA\",\"52W\")-1":0.25844526,"TRYAE10Y-FDS^PCTCHG(FG_YIELD(0,,,,\"YTM\"),FG_YIELD(-3AM,,,,\"YTM\"))":-11.47563,"CAGDPY@MX^EE_ACTUAL_ANNUAL(MED,+1)":-0.5,"EWT^FG_TOTAL_RETURNC(-10AY,0,AM)":[-5.5084763,0.5765557,0.22293329,-3.1727672,4.953146,1.6581535,0.81555843,3.1736135,-2.5934875,-0.99071264,-9.943718,-7.708329,2.2573352,5.886686,-5.837387,-2.8453588,-2.5058806,7.0682764,3.4508586,-6.961566,6.625104,3.8742661,6.403935,0.9259224,2.8833508,-1.9108295,-0.97402334,-0.17871857,6.556833,1.0097742,4.623568,2.3887753,1.9247532,2.4892688,3.042996,2.0861626,-3.5297275,4.291618,-2.400422,3.3599734,1.5873075,-1.9332588,2.4574637,-5.79862,4.3088913,-4.5869055,6.1006546,0.5034447,-2.8209865,-8.030385,1.1209369,-8.8249445,8.9769,0.9993911,5.127442,3.9075851,-8.811415,6.1107755,-3.2340407,1.9935489,4.8289776,7.7049613,0.43280125,6.686938,-6.234783,0.20779371,-15.65578,10.663795,8.692038,5.671954,7.3984504,-0.5853176,1.8342376,2.4905443,11.108696,5.6178093,8.57197,1.8566728,2.7427554,5.8365107,-1.0026693,1.535058,0.37406683,1.8633485,-5.685973,3.10328,3.1352878,4.9083114,-3.8410008,-1.4708102,-3.3783734,-8.6355505,0.089001656,-12.715626,2.8321147,-3.5664797,-10.417091,-4.4724703,21.560621,-5.9195876,11.645198,-0.46604872,1.6722441,-4.3859663,8.165145,0.8693814,-3.090185,-0.73753,-3.562057,3.6483169,7.1709633,1.8720627,1.0383725,4.691696,4.588127,-0.73453784,4.522085,8.692241,-9.010315,2.7440786,3.8320184],"EWZ^FG_PRICE_MAVG(0,,,,200)":30.96075,"TUR^P_PRICE(0)/P_PRICE_HIGH_PR(0,,,,,,\"PRICE\",\"INTRA\",\"52W\")":0.7588381,"EWT^P_PRICE(0)/P_PRICE_LOW_PR(0,,,,,,\"PRICE\",\"INTRA\",\"52W\")-1":0.27359056,"EPHE^FMA_COS_UP(\"EPS\",\"1M\",+1,NOW,,,\"PORTAGG\",\"MEANR\")":16.0,"TRYID10Y-FDS^FG_YIELD(0,,,,\"YTM\")":6.573082,"QAT^FMA_DIV_YLD(NTMA,NOW,NOW,M,\"PORTAGG\",\"MEANR\")":5.32753758864514,"EPHE^FMA_EVAL_EBIT(LTMA,NOW,NOW,M,\"PORTAGG\",\"MEANR\")":12.2111974342539,"USDINR^FG_PRICE_CHANGE(0,-6AM)":0.63592196,"VGK^P_PRICE(0)/P_PRICE_HIGH_PR(0,,,,,,\"PRICE\",\"INTRA\",\"52W\")":0.961293,"CC_VN^IMF_IFS_RCPI_Q(0)":4.3949327,"QAT^JULIAN(FMA_DIV_YLD(NTMA,NOW,NOW,M,\"PORTAGG\",\"MEANR\").DATES)":45565,"CAGDPY@TW^EE_ACTUAL_ANNUAL(MED,+1)":13.6,"USDCLP^FG_PRICE_CHANGE(0,-1AY)":0.5961299,"KSA^FMA_DIV_YLD(NTMA,-10AY,0,AM,\"PORTAGG\",\"MEANR\")":[null,null,null,null,null,null,null,null,null,null,null,null,4.54992710264549,4.74014713152628,4.59366735865408,4.6782260930144,5.18982533887382,4.79893813185934,4.67533038750924,4.22437263258516,4.06636745562554,4.25538550661898,4.45416554416619,4.77721178850205,5.06582445238145,4.5844876873262,3.76294898964184,3.746931996579,3.77489653012546,3.86047584791442,4.0304563804717,4.06799619372623,3.98465467267617,3.59445337933167,3.83545138818642,4.07161994066141,4.31459376972558,4.40573346687041,4.29840546735928,4.28833843308818,4.13408236869018,4.30580272309706,3.92722016656828,3.84299042261729,3.73351149398529,3.86679988916358,3.88180709873168,4.1542516196182,4.1766113239269,4.21128187202341,4.17472184879882,4.24914323873209,3.94410200341186,3.90403633113326,3.72457562334619,3.56875548373701,3.98287180890155,3.85491756730705,3.95492013018087,4.19098506679292,4.2406093274241,4.2722669876018,4.2033866998615,3.98002905944866,4.23369989767138,4.62204264556198,4.98498816897806,4.35942284911029,4.14661764980487,3.90995194212733,3.77687782661509,3.49325902789665,3.40256721865974,3.54911159475075,3.38685927890217,3.53842188150519,3.66665548096887,3.48332747942066,3.33510941800302,3.25898317646289,3.24067684932723,3.22247572588708,3.18437296075615,3.08309651040829,3.06336665490556,2.9790027183602,3.27053949202073,3.23752708140395,3.09134132162133,2.90335373592494,2.85926093188891,2.63214118899179,2.97231998700283,3.25330730708555,3.15783298341879,3.2089453602975,3.40935602381397,3.40710968806445,3.58916919964584,3.69653289784268,3.74506419084603,3.84127357989005,3.57997230706749,3.46481060745365,3.56214589399406,3.42550186675364,3.53397729335541,3.5571922369724,3.75858335809788,3.83770879023215,3.75446797114687,3.47379868248096,3.45636034107013,3.26177535529678,3.35829382722267,3.52248585620057,3.62797328954466,3.67897474653942,3.5915013619932,3.6135300309909,3.58391783766996],"NI-FDS^FG_PRICE(0)":17920.0,"EWW^FG_PRICE_MAVG(0,,,,60)":55.2225,"TUR^FG_TOTAL_RETURNC(0,-6AM)":-5.701727,"EWT^P_PRICE(0)/P_PRICE_HIGH_PR(0,,,,,,\"PRICE\",\"INTRA\",\"52W\")":0.92997056,"EIDO^SIZE(FG_CONSTITUENTS)":75,"TRYTR7Y-FDS^PCTCHG(FG_YIELD(0,,,,\"YTM\"),FG_YIELD(-3AM,,,,\"YTM\"))":10.943791,"EPHE^FMA_EVAL_EBITDA(NTMA,0,,,\"PORTAGG\",\"MEANR\")":8.15570308395574,"USDINR^FG_PRICE_CHANGE(0,-3AM)":0.526762,"FC0000KR^FG_PRICE(0)":453.4883,"QAT^FMA_PCT_ABOVE_MAVG(200,0,,,,\"PORTAGG\")":71.4285714285714,"VGK^FG_TOTAL_RETURNC(0,-6AM)":5.093336,"REFTR1WREPO-FDS^FG_YIELD(NOW,,,0)":50.0,"CC_AE^IMF_IFS_RCPI_Q(0)":null,"MCHI^FMA_EVAL_EBITDA(NTMA,0,,,\"PORTAGG\",\"MEANR\")":10.0911216821289,"CAGDPY@MY^EE_ACTUAL_ANNUAL(MED,+1)":2.35,"USDCLP^FG_PRICE(0)":919.685,"VNM^FMA_DIV_YLD(NTMA,-10AY,0,AM,\"PORTAGG\",\"MEANR\")":[2.90212120485598,2.83811877109882,3.11630432173286,3.12925811135504,3.03517190095292,3.08501205404923,3.03475311018866,2.95515196898252,2.7320598746917,3.25016290207303,4.14081555308265,3.62314662212903,3.4881497650374,3.20078017816254,2.41531980964285,2.34582118880852,null,2.71882606681229,3.11961460726946,3.11088283657919,3.09964047986111,3.26693633321482,3.20407034060661,3.15138864984038,2.48223009889483,2.65772081473211,null,2.82563299206562,3.12749564184525,3.57143819094124,2.66234084298363,2.49491570710921,2.3791688396826,1.83846611338415,1.54220944595806,1.74240049561973,1.6882317201976,2.0763080351651,1.84750211639767,1.41451790484264,1.74441744442295,1.7222509809738,1.83693174361388,1.94315602749851,1.4886957015392,1.70926383441686,1.68619278047491,1.64658672062775,1.57792359349087,1.76861703987385,1.76017213142667,1.87500353175367,1.76388082777863,1.54378404569347,1.585251649356,1.54037940113774,1.5993444093351,1.71849173132086,1.82375020296979,1.93691963438714,1.63742699237355,1.65094398471957,1.63025001897512,1.51516262971723,1.61860727469852,1.62052338886425,2.06593260932819,1.75630297311576,1.35547001328513,1.40437322740404,1.39151244662086,1.25816575512361,1.32908420054389,1.34002311473393,1.28629052657037,1.19456300971647,1.20910165980735,1.20569828153858,1.17105567366378,1.15517375473643,1.1674059979756,1.34555662268996,1.39370139437059,1.40424878598684,1.46549836126856,1.38224005887571,1.52254583271519,1.48430600885982,1.64700329262356,1.82920048568382,1.51359223491667,1.7274668072349,1.77865411769673,1.94673063549841,1.8837707752206,1.97354007958785,2.44348235331956,2.5659184695527,2.22061652829107,2.6910824729078,2.61522025821177,2.57587869881716,2.45304667379885,2.60868593068906,2.57870418689641,2.74185663482439,2.64479274618663,2.68515476501706,3.1172296629163,3.09524547267824,2.89332997355611,2.78073050350425,2.80579262080594,2.76431659559756,2.18620998893383,2.36883906840157,1.89495405657057,1.83928098668102,1.98139689751203,1.91769277795398,2.02967791693902],"PLATI-FDS^FG_PRICE(0)/MAX(FG_PRICE(0,-1AY))":0.926099158091674,"EWT^FG_TOTAL_RETURNC(0,-3AM)":-2.9310644,"EIDO^FMA_COS_DOWN(\"EPS\",\"1M\",+1,NOW,,,\"PORTAGG\",\"MEANR\")":21.0,"TRYTR7Y-FDS^PCTCHG(FG_YIELD(0,,,,\"YTM\"),FG_YIELD(-1AM,,,,\"YTM\"))":3.0382314,"USDEUR^STD(FG_PRICE_CHANGE(0,-3AY,M))":2.17172756290048,"EWW^FG_PRICE(0)":53.95,"MCHI^FG_TOTAL_RETURNC(0,-6AM)":36.78056,"REFTHREPO-FDS^(SUBARRAY(NOT_NA(NO_REPEAT_F(FG_YIELD(NOW,-10AY,D))),0,1)-SUBARRAY(NOT_NA(NO_REPEAT_F(FG_YIELD(NOW,-10AY,D))),1,1))*100":25.0,"TRYPE10Y-FDS^PCTCHG(FG_YIELD(0,,,,\"YTM\"),FG_YIELD(-3AM,,,,\"YTM\"))":-9.24306,"CC_TR^IMF_IFS_RCPI_Q(0)":72.27338,"INDA^FMA_EVAL_EBIT(LTMA,NOW,NOW,M,\"PORTAGG\",\"MEANR\")":24.4679274184448,"EIDO^FMA_EVAL_EBIT(LTMA,NOW,NOW,M,\"PORTAGG\",\"MEANR\")":10.1198704587507,"CAGDPY@MY^EE_ACTUAL_ANNUAL(MED,0)":1.54713940757014,"UAE^FMA_PE(NTMA,-10AY,0,AM,\"PORTAGG\",\"MEANR\")":[14.8009086323599,14.1460228440638,13.420515688592,12.0228587640456,12.619936528507,12.9104783745867,12.2833039917793,14.4526236140597,13.0081026566004,12.9013251175112,12.7166693124419,11.9388880437404,12.067323782202,11.504693814734,10.5157899459396,11.7472493471513,10.7160659504992,12.2453739523593,12.3418673626681,12.6467120619516,12.3878913354281,12.5410289126565,12.3249190958321,12.2659017230623,12.568744340866,11.6800212066429,11.2748401039742,11.9794636453812,11.9195063009381,12.0860175197882,11.9551745391001,12.0282548032573,11.0928527308532,11.1215941280298,11.9698025064098,11.404510203833,11.1152511930644,11.3464688947697,10.7474838375928,11.195553312349,11.4966957035643,11.2855100040864,11.0118747968452,10.8120348503656,10.7143123470767,10.7447326493558,11.307459787993,12.1590432125926,11.9545466861905,11.5498275554137,11.1202161133134,11.0444714288486,11.131380504848,12.612659607176,11.7341165072896,12.0928078115361,11.5860509891292,11.981933925665,12.7726312028888,12.7011265530638,12.7388248797739,13.1197613828372,12.6357827808441,13.6758971221669,12.8208637192325,12.2337052222603,10.1334081153131,15.7093869866323,14.7006647027855,16.8592821973982,12.9877926420861,13.624653581997,12.672879986464,14.6308001325944,16.3483655926652,14.6567103704802,15.6124781642876,14.9445322153339,14.2653668890813,14.0543691160329,15.0854689027523,14.5894081749215,14.5506112816551,14.5699511877764,14.556010960728,15.0846250516958,15.8256683243211,15.6282324069656,15.7961320009656,16.6450197447488,16.4586119041697,16.1906082190201,14.5115283320062,12.8570207016468,13.4641030696641,13.0266208894349,12.4628324987968,12.3202003890555,12.4341714172022,12.0773330935621,12.1073635104458,11.3225457556929,10.9254638179231,11.3427713615593,11.0309217411891,11.3245711402292,11.4770095020857,11.0282302340959,11.4104547249715,10.1980779132098,10.3865871692667,10.5181950630936,10.3627097500788,10.0247086972001,9.61904614650104,8.88523546896562,8.39654820857743,8.66220875219925,8.99712886818159,9.5552632593567,9.61592915992619],"PLATI-FDS^FG_PRICE_CHANGE(0,-1AY)":11.6121758737317,"^FG_YIELD(-10AY,0,Y,,\"YTM\")":[null,null,null,null,null,null,null,null,null,null],"CAGDPY@CL^EE_ACTUAL_ANNUAL(MED,0)":-3.6865358108368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EWY^FMA_PE(NTMA,-10AY,0,AM,\"PORTAGG\",\"MEANR\")":[9.76703399044993,9.74263259466085,9.87854431389831,9.45805190500041,9.81482096936493,9.97256066680415,9.8780607495454,10.1395989760775,9.55130766277733,9.68596645485529,9.68926449162117,9.24728154552411,9.68399744151388,10.4994250442343,10.0949998098373,10.1001639262629,10.0970660781562,10.5042412327474,10.5049197682735,10.108876733043,10.0483136967126,10.0068242268966,9.82780666037502,10.1465319642702,10.0036056543411,9.77117584664027,9.66327111066665,9.76508078956273,9.50007389383318,9.44939296673337,9.44180181446185,9.10149392766582,9.68478395061013,9.5625924291584,9.29747230049263,9.08816876163614,9.18853691991257,9.50994948307501,9.16201946386512,9.10530205262886,9.27139497942229,8.7637493782098,8.89287302290847,8.97575196279632,8.80398792808001,8.20950731101674,8.28168409433575,8.37842951526403,8.35034980722325,7.96518471123885,8.14651627440517,8.07724533527611,10.2270930771434,10.346473849075,11.0739529732888,11.3036029637991,10.801672865684,11.1506009312463,10.820457898025,10.6108394332332,10.795056295191,11.3027173105726,10.9802649027629,11.2415429433632,10.8718227915128,10.2706283483588,9.43020725647846,11.5272848063438,12.9266084076817,12.5972099285024,12.7077655137981,13.0236140582375,12.3035413519543,11.7556101308083,13.2259136254097,13.4395984987927,14.222262102198,13.6125427211106,13.1074775218953,11.2305975404176,11.3293965388048,11.2267273427036,10.6589425885535,10.4941818471777,9.89201057248191,9.97365010240304,10.1580374109199,10.1772463653889,9.1986301819161,9.53107293597608,9.372299147364,8.90949160627979,8.93548818542532,8.01755420341189,8.70308656896286,8.52541347549921,8.19186477642245,9.8279160798726,10.8078663927062,10.2879314096364,12.7097103039747,12.9085795926887,13.4681048368227,13.2486086325531,12.9510243476598,12.2220611793317,11.827583243698,11.4244651515696,10.4831291661306,9.8982618715085,10.1857613970884,10.1441076399185,10.4150943838286,10.4956158302449,10.4045035937459,9.74792790042598,9.61809737248537,9.63546725335829,8.76880519960288,8.40970893258924,8.23821280676318],"EWT^FG_PRICE_MAVG(0,,,,200)":49.7715,"MCHI^FG_TOTAL_RETURNC(0,-3AM)":26.792717,"CNYA^FMA_COS_DOWN(\"EPS\",\"1M\",+1,NOW,,,\"PORTAGG\",\"MEANR\")":167.0,"TRYPE10Y-FDS^PCTCHG(FG_YIELD(0,,,,\"YTM\"),FG_YIELD(-1AM,,,,\"YTM\"))":-2.268615,"CC_QA^IMF_IFS_RCPI_Q(0)":null,"INDA^FMA_EVAL_EBITDA(NTMA,0,,,\"PORTAGG\",\"MEANR\")":16.3192631396692,"USDZAR^FG_PRICE_CHANGE(0,-6AM)":-6.360543,"EPOL^PERCENT_CHANGE(FMA_EPS(+1,0,,,,\"PORTAGG\",\"MEAN\"),FMA_EPS(+1,-3AM,,,,\"PORTAGG\",\"MEAN\"))":6.91250721372971,"ECH^FMA_EVAL_EBITDA(NTMA,0,,,\"PORTAGG\",\"MEANR\")":5.74710746839284,"TRYID10Y-FDS^FG_YIELD(-10AY,0,Y,,\"YTM\")":[7.922017,8.942368,7.89735,6.462641,8.148183,7.263584,5.902206,6.458283,6.936579,6.498571],"VNM^FMA_EPS(NTMA,-20AY,0,CY,,\"PORTAGG\",\"MEANR\")":[null,null,null,null,null,1.76556929798562,1.77344510490664,1.79926295005356,2.1935186011017,2.03454772468732,1.57039558296485,1.29980601244052,1.03619480330304,0.937220389578586,1.03904047410582,1.11601821980585,1.03737378869621,1.28884333622767,1.11127493421201,0.886057286970892],"EWT^FMA_PE(NTMA,-10AY,0,AM,\"PORTAGG\",\"MEANR\")":[13.253779108288,13.1008898783815,13.1402949618154,13.1254679895667,12.7297474511744,12.8088594038833,12.6065540599903,13.0156202736971,12.6865205817772,12.6129960868857,11.8928161647164,11.4020654699482,11.7152162015626,12.3536847867896,11.9939799016888,11.8252529920768,11.7797942852145,12.5317432847089,12.739754429386,12.1412256198566,12.9902093895443,13.2171437499916,13.5513738881131,13.4102865476984,13.7017912820407,13.1928544181264,12.9707625808825,12.9400005186178,13.0028639434866,12.9000372702394,13.002554086246,13.3495627908087,13.5806430829211,13.9564714038353,14.0745816171399,13.9758036137347,13.401868572446,13.8799869168277,13.4486604801671,13.4569606158684,13.8662396619782,13.2306237226533,13.3718332141397,13.0038302624495,13.5409525484744,13.0948988725777,13.5947638525096,13.5918597678094,13.0745531725052,12.261562102802,12.7620779204355,12.2128710731551,13.5398470036075,14.3028496509133,14.8254479059944,15.4579908528081,14.5221130559922,14.9729438922097,14.6715850290425,14.6867800939483,15.1086501243609,15.6574337927428,15.2625967074247,15.7702414313035,14.639465005379,14.5215781756723,13.3778222744115,15.4228639344699,16.0422748606999,16.4971246800095,16.7330555448627,15.7430239584142,15.1945621474376,14.7256117318902,15.4482629580798,16.0057988381466,16.4150552698145,15.6632003832723,15.4461668153416,14.6158533542469,13.9570134057395,13.8883421082442,13.4421657751699,13.2991403555681,12.5697579285304,12.9443837866285,13.3404277850839,13.8059881088568,12.5967744300156,12.6926186114479,12.2671624292234,11.5543523813151,11.5626942502912,10.1088662681693,10.5723641365055,10.7721629678317,10.0128596152803,10.7689864334392,13.0121616643782,12.6376958084359,14.4226759865472,14.5100105443498,15.0672803037281,15.098978010427,16.2748626137377,16.2958564219604,16.4430240232361,15.7229280434122,15.32295600281,15.1721058209279,15.7943842200764,15.8409543279432,15.9884062007636,16.6072659795017,17.4940364457816,17.1134159435509,17.5401291009557,18.3504737694249,16.3393849898526,16.1855522034723,15.8565134306786],"BRENT-FDS^FG_PRICE_MAVG(0,,,,30)":85.86,"VWO^PERCENT_CHANGE(FMA_EPS(+1,0,,,,\"PORTAGG\",\"MEAN\"),FMA_EPS(+1,-3AM,,,,\"PORTAGG\",\"MEAN\"))":0.966803940686287,"CNYA^FMA_COS_UP(\"EPS\",\"1M\",+1,NOW,,,\"PORTAGG\",\"MEANR\")":114.0,"TRYPL10Y-FDS^PCTCHG(FG_YIELD(0,,,,\"YTM\"),FG_YIELD(-3AM,,,,\"YTM\"))":-7.5173736,"USDZAR^FG_PRICE_CHANGE(0,-3AM)":-4.316992,"INDA^FG_TOTAL_RETURNC(0,-12AM)":30.443691,"TRYPL10Y-FDS^PCTCHG(FG_YIELD(0,,,,\"YTM\"),FG_YIELD(-1AM,,,,\"YTM\"))":-1.5496986,"INDA^FMA_PE(LTM,0,,,\"PORTAGG\",\"MEANR\")":28.6753801224604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47494,23.2814283465185,19.7583571216769,36.4008288961816,47.7168789602001],"USDZAR^FG_PRICE(0)":17.5375,"EPU^FG_PRICE_MAVG(0,,,,30)":40.969074,"KSA^FMA_COS_DOWN(\"EPS\",\"1M\",+1,NOW,,,\"PORTAGG\",\"MEANR\")":29.0,"TIPSCL10Y-FDS^PCTCHG(FG_YIELD(0,,,,\"YTM\"),FG_YIELD(-3AM,,,,\"YTM\"))":-38.607887,"INDA^JULIAN(FMA_DIV_YLD(NTMA,NOW,NOW,M,\"PORTAGG\",\"MEANR\").DATES)":45565,"ECH^FMA_DIV_YLD(NTMA,NOW,NOW,M,\"PORTAGG\",\"MEANR\")":4.77100937751293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USDZAR^FG_COMPANY_NAME":"South African Rand per U.S. Dollar","COPP-FDS^FG_PRICE_CHANGE(0,-6AM)":7.36942523253041,"ECH^FMA_PE(NTMA,0,,,\"PORTAGG\",\"MEANR\")":9.33803764006629,"MCHI^FG_ROE(0)":11.025173801845,"USDVND^STD(FG_PRICE_CHANGE(0,-1AY,AM))":0.98995364773589,"COPP-FDS^FG_PRICE_CHANGE(0,-3AM)":-0.858841664831544,"EPOL^FG_PRICE_MAVG(0,,,,200)":23.614475,"INDA^FMA_PCT_ABOVE_MAVG(200,0,,,,\"PORTAGG\")":92.1052631578947,"EWY^FG_FCF_YIELD_NTM(0)":7.50007285955544,"ECH^FMA_PE(LTM,0,,,\"PORTAGG\",\"MEANR\")":12.8293556388871,"EIDO^FG_TOTAL_RETURNC(0,-12AM)":3.881979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GREK^FG_TOTAL_RETURNC(0,-6AM)":6.5948367,"REFZAREPO-FDS^PROPER_NAME(0,,,\"SECURITY\",\"NAME\")":"South Africa Repo Rate","VNM^FG_PRICE_MAVG(0,,,,200)":12.712325,"VNM^P_PRICE(0)/P_PRICE_LOW_PR(0,,,,,,\"PRICE\",\"INTRA\",\"52W\")-1":0.11288893,"SET-BKK^SIZE(FG_CONSTITUENTS)":1,"EWW^FMA_EVAL_EBIT(LTMA,NOW,NOW,M,\"PORTAGG\",\"MEANR\")":9.9801939595512,"EWT^FG_COMPANY_NAME":"iShares MSCI Taiwan ETF","TIOS-FDS^FG_PRICE_CHANGE(0,-1AM)":7.71755345599205,"GREK^FG_TOTAL_RETURNC(0,-3AM)":3.0880332,"TRYAE10Y-FDS^FG_YIELD(0,,,,\"YTM\")":4.326932,"CNYA^P_PRICE_RETURNS_PR('52W',2,-10AY,0,AM)":[null,null,null,null,null,null,null,null,null,null,null,null,null,null,null,null,null,null,null,null,null,null,null,null,null,null,null,null,null,null,null,null,null,14.10327,15.62407,18.900085,22.192823,20.309973,16.438448,32.354485,32.71549,25.833023,21.882439,18.777609,16.102875,-4.672164,-10.540706,-14.792931,-15.743458,-19.388432,-18.746735,-29.34593,-24.37675,-7.35147,-0.9692371,0.7364869,-9.83808,13.376904,8.428764,12.321245,9.984231,19.697262,15.50845,38.72352,9.506726,8.1749325,-8.395338,-5.4763556,13.1641865,15.21014,38.28721,37.74253,36.096775,33.717335,47.977055,41.521442,70.75418,44.014694,57.189583,54.651676,49.71092,31.9363,15.032661,13.240933,14.198709,12.678909,7.33546,3.389573,-11.333704,-7.838565,-8.765209,-19.749624,-20.827902,-12.8353,-17.858433,-21.350903,-26.227629,-31.55622,-24.680412,-25.749237,-13.743782,-14.691281,-9.706491,-2.1218002,-11.9429,-20.211231,-7.5632277,-11.682093,-7.3294344,-3.0044436,-12.275142,-15.863955,-30.199516,-18.203133,-16.663969,-10.659636,-8.70378,-9.977579,-13.15304,-11.144024,24.272573],"EZA^FMA_PE(LTMA,-10AY,0,AM,\"PORTAGG\",\"MEANR\")":[16.0881687100127,16.9664686166416,16.458272936114,16.9127637754384,18.4345780034716,18.4458113234778,18.4516734666941,18.5821306975753,17.9613727746719,18.1490850083144,17.6259645017491,17.4096201548978,17.0965782695215,17.8805243995271,16.8787842136593,16.6848328408485,15.5734481202244,16.021794715732,15.9725278736685,15.8372427080557,16.0864522589377,16.0521610413542,16.241406318786,16.5588813408636,16.6061909113305,16.6962360074537,15.8916549012327,17.3125202118194,17.4439318321981,18.4690895188876,18.2743287696081,18.3238877317314,17.95624571326,17.6869230351012,18.0662412217746,18.0271050876085,17.4597226532972,18.3475621755598,18.4749822579134,18.5276385978441,17.9852640280375,18.1034345377524,17.8232727453238,17.6301201250005,17.3124695839988,17.0315475754608,16.6155705322358,16.5181068075408,15.337223212103,14.91713072424,15.1237108174367,14.6419034192506,15.370967438576,15.4110810795795,15.306096742838,15.3901006050413,14.9914780053925,14.8981347010104,14.5221307167601,13.972460950882,13.3116022399293,13.5157240948929,13.7393498089184,14.6927814561332,13.7063070137865,12.64280795298,11.9100272391718,12.4377309654778,12.8224404435856,12.9974859640228,13.3764744239421,13.2026844193988,13.1679593725817,13.0368794134625,13.518528586403,14.0355409323112,13.8585280895579,13.6619689560583,13.3134160404435,12.7494497669307,12.6264776399383,11.9980563647593,11.6386245898051,11.1302337979842,10.8424214259546,10.8681803723819,10.5553260195963,10.4391997759513,10.807706687083,11.2547809566703,11.1012271592651,10.7311496102433,10.5108163188026,10.1410044940954,10.1698993743178,9.95575807069149,9.40705664982708,9.5658315926544,10.1990986787057,10.342199823972,10.8537359432521,10.3062064076585,10.2321220105555,10.1767626250979,9.99804438354169,10.3081153708245,10.55445530721,10.6528409267021,10.2474337202661,10.8590283543061,11.2058870122715,11.3017955831246,11.1929654604071,10.7000156212472,10.6324992104858,10.5982489022977,10.5914142248273,10.7661755308482,10.8997845270464,11.4456734207328,11.9734908790935],"ECH^P_PRICE(0)/P_PRICE_HIGH_PR(0,,,,,,\"PRICE\",\"INTRA\",\"52W\")":0.8880953,"VNM^FG_FCF_YIELD_NTM(0)":2.60382415412595,"VNM^FG_PRICE_MAVG(0,,,,30)":12.556334,"EPHE^FG_COMPANY_NAME":"iShares MSCI Philippines ETF","TIPSCL10Y-FDS^FG_YIELD(-10AY,0,Y,,\"YTM\")":[null,null,null,null,null,null,null,null,null,null],"WL-FDS^MAX(FG_PRICE(0,-5AY))":763.4,"USDPEN^STD(FG_PRICE_CHANGE(0,-3AY,M))":2.22805126129193,"VNM^FG_PRICE(0)":12.52,"USDVND^FG_PRICE(0)":24748.0,"EWY^P_PRICE(0)/P_PRICE_LOW_PR(0,,,,,,\"PRICE\",\"INTRA\",\"52W\")-1":0.15066981,"REFPHRREPO-FDS^(SUBARRAY(NOT_NA(NO_REPEAT_F(FG_YIELD(NOW,-10AY,D))),0,1)-SUBARRAY(NOT_NA(NO_REPEAT_F(FG_YIELD(NOW,-10AY,D))),1,1))*100":-25.0,"EWW^FMA_EVAL_EBITDA(NTMA,0,,,\"PORTAGG\",\"MEANR\")":5.87579078507112,"USDMYR^STD(FG_PRICE_CHANGE(0,-1AY,AM))":1.92658024869479,"EWT^FG_ROE(0)":11.0405932612739,"USDVND^FG_COMPANY_NAME":"Vietnam Dong per U.S. Dollar","ECH^JULIAN(P_PRICE_RETURNS_PR('52W',2,-10AY,0,AM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8],"VNM^FG_TOTAL_RETURNC(0,-6AM)":-7.6696157,"EWY^P_PRICE(0)/P_PRICE_HIGH_PR(0,,,,,,\"PRICE\",\"INTRA\",\"52W\")":0.90196365,"ECH^FG_TOTAL_RETURNC(0,-6AM)":-0.95269084,"VNM^FMA_DIV_YLD(NTMA,NOW,NOW,M,\"PORTAGG\",\"MEANR\")":2.00279736465386,"WL-FDS^FG_PRICE_CHANGE(0,-1AM)":7.78885197489849,"EWY^PERCENT_CHANGE(FMA_EPS(+1,0,,,,\"PORTAGG\",\"MEAN\"),FMA_EPS(+1,-3AM,,,,\"PORTAGG\",\"MEAN\"))":7.36880447402747,"INDA^FMA_COS_DOWN(\"EPS\",\"1M\",+1,NOW,,,\"PORTAGG\",\"MEANR\")":46.0,"EIDO^FG_COMPANY_NAME":"iShares MSCI Indonesia ETF","DUMMY^ECON_DATE(45447,,, 'MM/YYYY')":"06/2024","DUMMY^ECON_DATE(45539,,, 'MM/YYYY')":"09/2024","CC_PE^IMF_IFS_RCPI_Q(-1AM)":null,"CC_MY^IMF_IFS_RCPI_Q(-1AM)":null,"CC_TW^IMF_IFS_RCPI_Q(-1AM)":null,"CC_IN^IMF_IFS_RCPI_Q(-1AM)":null,"CC_CL^IMF_IFS_RCPI_Q(-1AM)":null,"CC_ID^IMF_IFS_RCPI_Q(-1AM)":null,"CC_PH^IMF_IFS_RCPI_Q(-1AM)":null,"CC_AE^IMF_IFS_RCPI_Q(-1AM)":null,"CC_QA^IMF_IFS_RCPI_Q(-1AM)":null,"CC_TH^IMF_IFS_RCPI_Q(-1AM)":null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DUMMY^ECON_EXPR_DATA('FDS_ECON[NTCPMIMFGSA@CN]',09/2024,,Q)":49.840874,"DUMMY^ECON_EXPR_DATA('FDS_ECON[NTCPMIMFGSA@CN]',06/2024,,Q)":51.64454,"DUMMY^ECON_EXPR_DATA('FDS_ECON[NTCPMIMFGSA@CL]',09/2024,,Q)":null,"DUMMY^ECON_EXPR_DATA('FDS_ECON[NTCPMIMFGSA@CL]',06/2024,,Q)":null,"DUMMY^ECON_EXPR_DATA('FDS_ECON[NTCPMIMFGSA@ID]',09/2024,,Q)":49.1036,"DUMMY^ECON_EXPR_DATA('FDS_ECON[NTCPMIMFGSA@ID]',06/2024,,Q)":51.87755,"DUMMY^ECON_EXPR_DATA('FDS_ECON[NTCPMIPHMANHE]',09/2024,,Q)":52.022453,"DUMMY^ECON_EXPR_DATA('FDS_ECON[NTCPMIPHMANHE]',06/2024,,Q)":51.78043,"DUMMY^ECON_EXPR_DATA('FDS_ECON[NTCPMIMFGSA@PL]',09/2024,,Q)":47.9283,"DUMMY^ECON_EXPR_DATA('FDS_ECON[NTCPMIMFGSA@PL]',06/2024,,Q)":45.313137,"DUMMY^ECON_EXPR_DATA('FDS_ECON[NTCPMIMFGSA@PE]',09/2024,,Q)":null,"DUMMY^ECON_EXPR_DATA('FDS_ECON[NTCPMIMFGSA@PE]',06/2024,,Q)":null,"DUMMY^ECON_EXPR_DATA('FDS_ECON[PMIMYMANHE]',09/2024,,Q)":49.64469,"DUMMY^ECON_EXPR_DATA('FDS_ECON[PMIMYMANHE]',06/2024,,Q)":49.6697,"DUMMY^ECON_EXPR_DATA('FDS_ECON[NTCPMIMFGSA@TW]',09/2024,,Q)":51.745625,"DUMMY^ECON_EXPR_DATA('FDS_ECON[NTCPMIMFGSA@TW]',06/2024,,Q)":51.407047,"DUMMY^ECON_EXPR_DATA('FDS_ECON[NTCPMIMFGSA@MX]',09/2024,,Q)":48.471558,"DUMMY^ECON_EXPR_DATA('FDS_ECON[NTCPMIMFGSA@MX]',06/2024,,Q)":51.090343,"DUMMY^ECON_EXPR_DATA('FDS_ECON[NTCPMIMFGSA@KR]',09/2024,,Q)":50.546005,"DUMMY^ECON_EXPR_DATA('FDS_ECON[NTCPMIMFGSA@KR]',06/2024,,Q)":51.02443,"DUMMY^ECON_EXPR_DATA('FDS_ECON[NTCPMIMFGSA@BR]',09/2024,,Q)":52.54214,"DUMMY^ECON_EXPR_DATA('FDS_ECON[NTCPMIMFGSA@BR]',06/2024,,Q)":53.488384,"DUMMY^ECON_EXPR_DATA('FDS_ECON[PMIMFGSA@ZA]',09/2024,,Q)":50.251415,"DUMMY^ECON_EXPR_DATA('FDS_ECON[PMIMFGSA@ZA]',06/2024,,Q)":49.992886,"DUMMY^ECON_EXPR_DATA('FDS_ECON[NTCPMIMFGSA@GR]',09/2024,,Q)":52.121853,"DUMMY^ECON_EXPR_DATA('FDS_ECON[NTCPMIMFGSA@GR]',06/2024,,Q)":54.69078,"DUMMY^ECON_EXPR_DATA('FDS_ECON[NTCPMIMFGSA@IN]',09/2024,,Q)":57.364445,"DUMMY^ECON_EXPR_DATA('FDS_ECON[NTCPMIMFGSA@IN]',06/2024,,Q)":58.243446,"DUMMY^ECON_EXPR_DATA('FDS_ECON[PMIQAWHEHE]',09/2024,,Q)":null,"DUMMY^ECON_EXPR_DATA('FDS_ECON[PMIQAWHEHE]',06/2024,,Q)":53.838383,"DUMMY^ECON_EXPR_DATA('FDS_ECON[NTCPMITHMANHE]',09/2024,,Q)":51.742794,"DUMMY^ECON_EXPR_DATA('FDS_ECON[NTCPMITHMANHE]',06/2024,,Q)":50.221676,"DUMMY^ECON_EXPR_DATA('FDS_ECON[NTCPMIMFGSA@TR]',09/2024,,Q)":46.43233,"DUMMY^ECON_EXPR_DATA('FDS_ECON[NTCPMIMFGSA@TR]',06/2024,,Q)":48.55242,"DUMMY^ECON_EXPR_DATA('FDS_ECON[NTCPMIMFGSA@AE]',09/2024,,Q)":null,"DUMMY^ECON_EXPR_DATA('FDS_ECON[NTCPMIMFGSA@AE]',06/2024,,Q)":null,"DUMMY^ECON_EXPR_DATA('FDS_ECON[NTCPMIMFGSA@VN]',09/2024,,Q)":51.490894,"DUMMY^ECON_EXPR_DATA('FDS_ECON[NTCPMIMFGSA@VN]',06/2024,,Q)":51.776978,"DUMMY^ECON_EXPR_DATA('FDS_ECON[NTCPMIINDEXSA@SA]',09/2024,,Q)":55.200653,"DUMMY^ECON_EXPR_DATA('FDS_ECON[NTCPMIINDEXSA@SA]',06/2024,,Q)":56.14742,"CC_QA^IMF_IFS_RCPI_Q(-2AM)":null,"CC_TH^IMF_IFS_RCPI_Q(-2AM)":null,"CC_AE^IMF_IFS_RCPI_Q(-2AM)":null,"CC_CL^IMF_IFS_RCPI_Q(-2AM)":null,"CC_ID^IMF_IFS_RCPI_Q(-2AM)":null,"CC_PH^IMF_IFS_RCPI_Q(-2AM)":null,"CC_IN^IMF_IFS_RCPI_Q(-2AM)":null,"CC_PE^IMF_IFS_RCPI_Q(-2AM)":null,"CC_MY^IMF_IFS_RCPI_Q(-2AM)":null,"CC_TW^IMF_IFS_RCPI_Q(-2AM)":null,"CC_PE^IMF_IFS_RCPI_Q(-3AM)":null,"CC_MY^IMF_IFS_RCPI_Q(-3AM)":null,"CC_TW^IMF_IFS_RCPI_Q(-3AM)":null,"CC_IN^IMF_IFS_RCPI_Q(-3AM)":null,"CC_CL^IMF_IFS_RCPI_Q(-3AM)":null,"CC_ID^IMF_IFS_RCPI_Q(-3AM)":null,"CC_PH^IMF_IFS_RCPI_Q(-3AM)":null,"CC_AE^IMF_IFS_RCPI_Q(-3AM)":null,"CC_QA^IMF_IFS_RCPI_Q(-3AM)":null,"CC_TH^IMF_IFS_RCPI_Q(-3AM)":null}]]></FdsFormulaCache>
</file>

<file path=customXml/itemProps1.xml><?xml version="1.0" encoding="utf-8"?>
<ds:datastoreItem xmlns:ds="http://schemas.openxmlformats.org/officeDocument/2006/customXml" ds:itemID="{F03BF11E-EA8E-4FDE-9280-18178F640D7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2024-10-04T08:48:11Z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