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5847E59B-7A97-43F1-8BB7-8AF7DD78865C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61" l="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17" i="62" a="1"/>
  <c r="H17" i="62" l="1"/>
  <c r="G17" i="62" a="1"/>
  <c r="G17" i="62" l="1"/>
  <c r="F17" i="62" a="1"/>
  <c r="F17" i="62" l="1"/>
  <c r="E17" i="62" a="1"/>
  <c r="E17" i="62" l="1"/>
  <c r="H16" i="62" a="1"/>
  <c r="H16" i="62" l="1"/>
  <c r="G16" i="62" a="1"/>
  <c r="G16" i="62" l="1"/>
  <c r="F16" i="62" a="1"/>
  <c r="F16" i="62" l="1"/>
  <c r="E16" i="62" a="1"/>
  <c r="E16" i="62" l="1"/>
  <c r="H15" i="62" a="1"/>
  <c r="H15" i="62" l="1"/>
  <c r="G15" i="62" a="1"/>
  <c r="G15" i="62" l="1"/>
  <c r="F15" i="62" a="1"/>
  <c r="F15" i="62" l="1"/>
  <c r="E15" i="62" a="1"/>
  <c r="E15" i="62" l="1"/>
  <c r="H14" i="62" a="1"/>
  <c r="H14" i="62" l="1"/>
  <c r="G14" i="62" a="1"/>
  <c r="G14" i="62" l="1"/>
  <c r="F14" i="62" a="1"/>
  <c r="F14" i="62" l="1"/>
  <c r="E14" i="62" a="1"/>
  <c r="E14" i="62" l="1"/>
  <c r="H13" i="62" a="1"/>
  <c r="H13" i="62" l="1"/>
  <c r="G13" i="62" a="1"/>
  <c r="G13" i="62" l="1"/>
  <c r="F13" i="62" a="1"/>
  <c r="F13" i="62" l="1"/>
  <c r="E13" i="62" a="1"/>
  <c r="E13" i="62" l="1"/>
  <c r="H12" i="62" a="1"/>
  <c r="H12" i="62" l="1"/>
  <c r="G12" i="62" a="1"/>
  <c r="G12" i="62" l="1"/>
  <c r="F12" i="62" a="1"/>
  <c r="F12" i="62" l="1"/>
  <c r="E12" i="62" a="1"/>
  <c r="E12" i="62" l="1"/>
  <c r="H11" i="62" a="1"/>
  <c r="H11" i="62" l="1"/>
  <c r="G11" i="62" a="1"/>
  <c r="G11" i="62" l="1"/>
  <c r="F11" i="62" a="1"/>
  <c r="F11" i="62" l="1"/>
  <c r="E11" i="62" a="1"/>
  <c r="E11" i="62" l="1"/>
  <c r="H10" i="62" a="1"/>
  <c r="H10" i="62" l="1"/>
  <c r="G10" i="62" a="1"/>
  <c r="G10" i="62" l="1"/>
  <c r="F10" i="62" a="1"/>
  <c r="F10" i="62" l="1"/>
  <c r="E10" i="62" a="1"/>
  <c r="E10" i="62" l="1"/>
  <c r="H9" i="62" a="1"/>
  <c r="H9" i="62" l="1"/>
  <c r="G9" i="62" a="1"/>
  <c r="G9" i="62" l="1"/>
  <c r="F9" i="62" a="1"/>
  <c r="F9" i="62" l="1"/>
  <c r="E9" i="62" a="1"/>
  <c r="E9" i="62" l="1"/>
  <c r="H8" i="62" a="1"/>
  <c r="H8" i="62" l="1"/>
  <c r="G8" i="62" a="1"/>
  <c r="G8" i="62" l="1"/>
  <c r="F8" i="62" a="1"/>
  <c r="F8" i="62" l="1"/>
  <c r="E8" i="62" a="1"/>
  <c r="E8" i="62" l="1"/>
  <c r="H7" i="62" a="1"/>
  <c r="H7" i="62" l="1"/>
  <c r="G7" i="62" a="1"/>
  <c r="G7" i="62" l="1"/>
  <c r="F7" i="62" a="1"/>
  <c r="F7" i="62" l="1"/>
  <c r="E7" i="62" a="1"/>
  <c r="E7" i="62" l="1"/>
  <c r="H6" i="62" a="1"/>
  <c r="H6" i="62" l="1"/>
  <c r="G6" i="62" a="1"/>
  <c r="G6" i="62" l="1"/>
  <c r="F6" i="62" a="1"/>
  <c r="F6" i="62" l="1"/>
  <c r="E6" i="62" a="1"/>
  <c r="E6" i="62" l="1"/>
  <c r="H5" i="62" a="1"/>
  <c r="H5" i="62" l="1"/>
  <c r="G5" i="62" a="1"/>
  <c r="G5" i="62" l="1"/>
  <c r="F5" i="62" a="1"/>
  <c r="F5" i="62" l="1"/>
  <c r="E5" i="62" a="1"/>
  <c r="E5" i="62" l="1"/>
  <c r="H4" i="62" a="1"/>
  <c r="H4" i="62" l="1"/>
  <c r="G4" i="62" a="1"/>
  <c r="G4" i="62" l="1"/>
  <c r="F4" i="62" a="1"/>
  <c r="F4" i="62" l="1"/>
  <c r="E4" i="62" a="1"/>
  <c r="E4" i="62" l="1"/>
  <c r="H3" i="62" a="1"/>
  <c r="H3" i="62" l="1"/>
  <c r="G3" i="62" a="1"/>
  <c r="G3" i="62" l="1"/>
  <c r="F3" i="62" a="1"/>
  <c r="F3" i="62" l="1"/>
  <c r="E3" i="62" a="1"/>
  <c r="E3" i="62" l="1"/>
  <c r="B17" i="62" a="1"/>
  <c r="B17" i="62" l="1"/>
  <c r="B16" i="62" a="1"/>
  <c r="B16" i="62" l="1"/>
  <c r="B15" i="62" a="1"/>
  <c r="B15" i="62" l="1"/>
  <c r="B14" i="62" a="1"/>
  <c r="B14" i="62" l="1"/>
  <c r="B13" i="62" a="1"/>
  <c r="B13" i="62" l="1"/>
  <c r="B12" i="62" a="1"/>
  <c r="B12" i="62" l="1"/>
  <c r="B11" i="62" a="1"/>
  <c r="B11" i="62" l="1"/>
  <c r="B10" i="62" a="1"/>
  <c r="B10" i="62" l="1"/>
  <c r="B9" i="62" a="1"/>
  <c r="B9" i="62" l="1"/>
  <c r="B8" i="62" a="1"/>
  <c r="B8" i="62" l="1"/>
  <c r="B7" i="62" a="1"/>
  <c r="B7" i="62" l="1"/>
  <c r="B6" i="62" a="1"/>
  <c r="B6" i="62" l="1"/>
  <c r="B5" i="62" a="1"/>
  <c r="B5" i="62" l="1"/>
  <c r="B4" i="62" a="1"/>
  <c r="B4" i="62" l="1"/>
  <c r="B3" i="62" a="1"/>
  <c r="B3" i="62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E36" i="59" l="1"/>
  <c r="K14" i="62"/>
  <c r="E37" i="59"/>
  <c r="E8" i="59"/>
  <c r="E10" i="59"/>
  <c r="E19" i="59"/>
  <c r="E20" i="59"/>
  <c r="E21" i="59"/>
  <c r="G39" i="59"/>
  <c r="E33" i="59"/>
  <c r="L17" i="62"/>
  <c r="E26" i="59"/>
  <c r="I39" i="59"/>
  <c r="E27" i="59"/>
  <c r="M14" i="62"/>
  <c r="E16" i="59"/>
  <c r="E17" i="59"/>
  <c r="E9" i="59"/>
  <c r="E25" i="59"/>
  <c r="E39" i="59"/>
  <c r="E12" i="59"/>
  <c r="E31" i="59"/>
  <c r="E13" i="59"/>
  <c r="E14" i="59"/>
  <c r="E15" i="59"/>
  <c r="E29" i="59"/>
  <c r="E7" i="59"/>
  <c r="E38" i="59"/>
  <c r="E18" i="59"/>
  <c r="E11" i="59"/>
  <c r="E32" i="59"/>
  <c r="H39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G15" i="59" s="1"/>
  <c r="H15" i="59" s="1"/>
  <c r="S13" i="60"/>
  <c r="S16" i="60"/>
  <c r="S15" i="60"/>
  <c r="S8" i="60"/>
  <c r="S7" i="60"/>
  <c r="S12" i="60"/>
  <c r="S4" i="60"/>
  <c r="S14" i="60"/>
  <c r="S9" i="60"/>
  <c r="G13" i="59" s="1"/>
  <c r="H13" i="59" s="1"/>
  <c r="S3" i="60"/>
  <c r="G7" i="59" s="1"/>
  <c r="S6" i="60"/>
  <c r="G10" i="59" s="1"/>
  <c r="H10" i="59" s="1"/>
  <c r="S17" i="60"/>
  <c r="G21" i="59" s="1"/>
  <c r="H21" i="59" s="1"/>
  <c r="S5" i="60"/>
  <c r="G9" i="59" s="1"/>
  <c r="H9" i="59" s="1"/>
  <c r="G18" i="59"/>
  <c r="H18" i="59" s="1"/>
  <c r="G20" i="59"/>
  <c r="H20" i="59" s="1"/>
  <c r="G12" i="59"/>
  <c r="H12" i="59" s="1"/>
  <c r="G17" i="59"/>
  <c r="H17" i="59" s="1"/>
  <c r="G16" i="59"/>
  <c r="H16" i="59" s="1"/>
  <c r="G11" i="59"/>
  <c r="H11" i="59" s="1"/>
  <c r="G19" i="59"/>
  <c r="H1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5FD7E574-F37B-4022-BFCB-CE1FB594E3F7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Timestamp="1728032080"&gt;&lt;FQL&gt;&lt;Q&gt;DIVOPPBEES-IN^P_PRICE(0,-200D)&lt;/Q&gt;&lt;R&gt;201&lt;/R&gt;&lt;C&gt;1&lt;/C&gt;&lt;D xsi:type="xsd:double"&gt;88&lt;/D&gt;&lt;D xsi:type="xsd:double"&gt;88.96&lt;/D&gt;&lt;D xsi:type="xsd:double"&gt;88.77&lt;/D&gt;&lt;D xsi:type="xsd:double"&gt;89.04&lt;/D&gt;&lt;D xsi:type="xsd:double"&gt;88.72&lt;/D&gt;&lt;D xsi:type="xsd:double"&gt;88.18&lt;/D&gt;&lt;D xsi:type="xsd:double"&gt;88.29&lt;/D&gt;&lt;D xsi:type="xsd:double"&gt;87.9&lt;/D&gt;&lt;D xsi:type="xsd:double"&gt;87.19&lt;/D&gt;&lt;D xsi:type="xsd:double"&gt;86.44&lt;/D&gt;&lt;D xsi:type="xsd:double"&gt;86.91&lt;/D&gt;&lt;D xsi:type="xsd:double"&gt;87.76&lt;/D&gt;&lt;D xsi:type="xsd:double"&gt;87.78&lt;/D&gt;&lt;D xsi:type="xsd:double"&gt;87.9&lt;/D&gt;&lt;D xsi:type="xsd:double"&gt;87.74&lt;/D&gt;&lt;D xsi:type="xsd:double"&gt;86.3&lt;/D&gt;&lt;D xsi:type="xsd:double"&gt;86.87&lt;/D&gt;&lt;D xsi:type="xsd:double"&gt;86.46&lt;/D&gt;&lt;D xsi:type="xsd:double"&gt;86.71&lt;/D&gt;&lt;D xsi:type="xsd:double"&gt;88.08&lt;/D&gt;&lt;D xsi:type="xsd:double"&gt;87.95&lt;/D&gt;&lt;D xsi:type="xsd:double"&gt;88.49&lt;/D&gt;&lt;D xsi:type="xsd:double"&gt;88.64&lt;/D&gt;&lt;D xsi:type="xsd:double"&gt;88.27&lt;/D&gt;&lt;D xsi:type="xsd:double"&gt;87.91&lt;/D&gt;&lt;D xsi:type="xsd:double"&gt;87.69&lt;/D&gt;&lt;D xsi:type="xsd:double"&gt;87.62&lt;/D&gt;&lt;D xsi:type="xsd:double"&gt;87.36&lt;/D&gt;&lt;D xsi:type="xsd:double"&gt;87.14&lt;/D&gt;&lt;D xsi:type="xsd:double"&gt;87.88&lt;/D&gt;&lt;D xsi:type="xsd:double"&gt;86.9&lt;/D&gt;&lt;D xsi:type="xsd:double"&gt;86.62&lt;/D&gt;&lt;D xsi:type="xsd:double"&gt;86.19&lt;/D&gt;&lt;D xsi:type="xsd:double"&gt;85.45&lt;/D&gt;&lt;D xsi:type="xsd:double"&gt;83.87&lt;/D&gt;&lt;D xsi:type="xsd:double"&gt;83.8&lt;/D&gt;&lt;D xsi:type="xsd:double"&gt;84.5&lt;/D&gt;&lt;D xsi:type="xsd:double"&gt;84.67&lt;/D&gt;&lt;D xsi:type="xsd:double"&gt;83.72&lt;/D&gt;&lt;D xsi:type="xsd:double"&gt;84.61&lt;/D&gt;&lt;D xsi:type="xsd:double"&gt;82.76&lt;/D&gt;&lt;D xsi:type="xsd:double"&gt;83.41&lt;/D&gt;&lt;D xsi:type="xsd:double"&gt;85.8&lt;/D&gt;&lt;D xsi:type="xsd:double"&gt;87.22&lt;/D&gt;&lt;D xsi:type="xsd:double"&gt;87.29&lt;/D&gt;&lt;D xsi:type="xsd:double"&gt;86.87&lt;/D&gt;&lt;D xsi:type="xsd:double"&gt;86.77&lt;/D&gt;&lt;D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xsi:type="xsd:double"&gt;64.58&lt;/D&gt;&lt;/FQL&gt;&lt;FQL&gt;&lt;Q&gt;540787-IN^P_PRICE(0,-200D)&lt;/Q&gt;&lt;R&gt;201&lt;/R&gt;&lt;C&gt;1&lt;/C&gt;&lt;D xsi:type="xsd:double"&gt;117.87&lt;/D&gt;&lt;D xsi:type="xsd:double"&gt;120.34&lt;/D&gt;&lt;D xsi:type="xsd:double"&gt;120.42&lt;/D&gt;&lt;D xsi:type="xsd:double"&gt;120.62&lt;/D&gt;&lt;D xsi:type="xsd:double"&gt;120.05&lt;/D&gt;&lt;D xsi:type="xsd:double"&gt;119.5&lt;/D&gt;&lt;D xsi:type="xsd:double"&gt;118.44&lt;/D&gt;&lt;D xsi:type="xsd:double"&gt;117.92&lt;/D&gt;&lt;D xsi:type="xsd:double"&gt;116.59&lt;/D&gt;&lt;D xsi:type="xsd:double"&gt;115.35&lt;/D&gt;&lt;D xsi:type="xsd:double"&gt;116.09&lt;/D&gt;&lt;D xsi:type="xsd:double"&gt;116.37&lt;/D&gt;&lt;D xsi:type="xsd:double"&gt;116.53&lt;/D&gt;&lt;D xsi:type="xsd:double"&gt;116.08&lt;/D&gt;&lt;D xsi:type="xsd:double"&gt;116.26&lt;/D&gt;&lt;D xsi:type="xsd:double"&gt;114.25&lt;/D&gt;&lt;D xsi:type="xsd:double"&gt;115.51&lt;/D&gt;&lt;D xsi:type="xsd:double"&gt;114.66&lt;/D&gt;&lt;D xsi:type="xsd:double"&gt;115.28&lt;/D&gt;&lt;D xsi:type="xsd:double"&gt;117.43&lt;/D&gt;&lt;D xsi:type="xsd:double"&gt;117.57&lt;/D&gt;&lt;D xsi:type="xsd:double"&gt;118.57&lt;/D&gt;&lt;D xsi:type="xsd:double"&gt;118.86&lt;/D&gt;&lt;D xsi:type="xsd:double"&gt;118.91&lt;/D&gt;&lt;D xsi:type="xsd:double"&gt;118.43&lt;/D&gt;&lt;D xsi:type="xsd:double"&gt;118.2&lt;/D&gt;&lt;D xsi:type="xsd:double"&gt;118.5&lt;/D&gt;&lt;D xsi:type="xsd:double"&gt;118.21&lt;/D&gt;&lt;D xsi:type="xsd:double"&gt;117.39&lt;/D&gt;&lt;D xsi:type="xsd:double"&gt;117.44&lt;/D&gt;&lt;D xsi:type="xsd:double"&gt;117.78&lt;/D&gt;&lt;D xsi:type="xsd:double"&gt;117.46&lt;/D&gt;&lt;D xsi:type="xsd:double"&gt;116.67&lt;/D&gt;&lt;D xsi:type="xsd:double"&gt;116&lt;/D&gt;&lt;D xsi:type="xsd:double"&gt;114.44&lt;/D&gt;&lt;D xsi:type="xsd:double"&gt;115.03&lt;/D&gt;&lt;D xsi:type="xsd:double"&gt;116.5&lt;/D&gt;&lt;D xsi:type="xsd:double"&gt;116.92&lt;/D&gt;&lt;D xsi:type="xsd:double"&gt;116.15&lt;/D&gt;&lt;D xsi:type="xsd:double"&gt;117.25&lt;/D&gt;&lt;D xsi:type="xsd:double"&gt;114.25&lt;/D&gt;&lt;D xsi:type="xsd:double"&gt;115.93&lt;/D&gt;&lt;D xsi:type="xsd:double"&gt;118.97&lt;/D&gt;&lt;D xsi:type="xsd:double"&gt;120.96&lt;/D&gt;&lt;D xsi:type="xsd:double"&gt;120.74&lt;/D&gt;&lt;D xsi:type="xsd:double"&gt;120.01&lt;/D&gt;&lt;D xsi:type="xsd:double"&gt;119.35&lt;/D&gt;&lt;D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xsi:type="xsd:double"&gt;85.66&lt;/D&gt;&lt;/FQL&gt;&lt;FQL&gt;&lt;Q&gt;538057-IN^P_PRICE(0,-200D)&lt;/Q&gt;&lt;R&gt;201&lt;/R&gt;&lt;C&gt;1&lt;/C&gt;&lt;D xsi:type="xsd:double"&gt;99.58&lt;/D&gt;&lt;D xsi:type="xsd:double"&gt;100.96&lt;/D&gt;&lt;D xsi:type="xsd:double"&gt;101.31&lt;/D&gt;&lt;D xsi:type="xsd:double"&gt;101.79&lt;/D&gt;&lt;D xsi:type="xsd:double"&gt;101.26&lt;/D&gt;&lt;D xsi:type="xsd:double"&gt;101.57&lt;/D&gt;&lt;D xsi:type="xsd:double"&gt;100.65&lt;/D&gt;&lt;D xsi:type="xsd:double"&gt;99.46&lt;/D&gt;&lt;D xsi:type="xsd:double"&gt;98.2&lt;/D&gt;&lt;D xsi:type="xsd:double"&gt;96.84&lt;/D&gt;&lt;D xsi:type="xsd:double"&gt;97.63&lt;/D&gt;&lt;D xsi:type="xsd:double"&gt;98.46&lt;/D&gt;&lt;D xsi:type="xsd:double"&gt;98.56&lt;/D&gt;&lt;D xsi:type="xsd:double"&gt;97.87&lt;/D&gt;&lt;D xsi:type="xsd:double"&gt;98.21&lt;/D&gt;&lt;D xsi:type="xsd:double"&gt;96.54&lt;/D&gt;&lt;D xsi:type="xsd:double"&gt;97.5&lt;/D&gt;&lt;D xsi:type="xsd:double"&gt;96.74&lt;/D&gt;&lt;D xsi:type="xsd:double"&gt;98&lt;/D&gt;&lt;D xsi:type="xsd:double"&gt;99.87&lt;/D&gt;&lt;D xsi:type="xsd:double"&gt;100.9&lt;/D&gt;&lt;D xsi:type="xsd:double"&gt;102.31&lt;/D&gt;&lt;D xsi:type="xsd:double"&gt;102.73&lt;/D&gt;&lt;D xsi:type="xsd:double"&gt;103.33&lt;/D&gt;&lt;D xsi:type="xsd:double"&gt;102.79&lt;/D&gt;&lt;D xsi:type="xsd:double"&gt;103.02&lt;/D&gt;&lt;D xsi:type="xsd:double"&gt;103.32&lt;/D&gt;&lt;D xsi:type="xsd:double"&gt;103.62&lt;/D&gt;&lt;D xsi:type="xsd:double"&gt;102.38&lt;/D&gt;&lt;D xsi:type="xsd:double"&gt;102.22&lt;/D&gt;&lt;D xsi:type="xsd:double"&gt;102.73&lt;/D&gt;&lt;D xsi:type="xsd:double"&gt;102.71&lt;/D&gt;&lt;D xsi:type="xsd:double"&gt;102.71&lt;/D&gt;&lt;D xsi:type="xsd:double"&gt;101.76&lt;/D&gt;&lt;D xsi:type="xsd:double"&gt;100.47&lt;/D&gt;&lt;D xsi:type="xsd:double"&gt;101.87&lt;/D&gt;&lt;D xsi:type="xsd:double"&gt;102.78&lt;/D&gt;&lt;D xsi:type="xsd:double"&gt;103.21&lt;/D&gt;&lt;D xsi:type="xsd:double"&gt;101.61&lt;/D&gt;&lt;D xsi:type="xsd:double"&gt;103.39&lt;/D&gt;&lt;D xsi:type="xsd:double"&gt;99.18&lt;/D&gt;&lt;D xsi:type="xsd:double"&gt;100.28&lt;/D&gt;&lt;D xsi:type="xsd:double"&gt;104.52&lt;/D&gt;&lt;D xsi:type="xsd:double"&gt;106.13&lt;/D&gt;&lt;D xsi:type="xsd:double"&gt;104.46&lt;/D&gt;&lt;D xsi:type="xsd:double"&gt;104.27&lt;/D&gt;&lt;D xsi:type="xsd:double"&gt;102.69&lt;/D&gt;&lt;D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xsi:type="xsd:double"&gt;62.03&lt;/D&gt;&lt;/FQL&gt;&lt;FQL&gt;&lt;Q&gt;543326-IN^P_PRICE(0,-200D)&lt;/Q&gt;&lt;R&gt;201&lt;/R&gt;&lt;C&gt;1&lt;/C&gt;&lt;D xsi:type="xsd:double"&gt;67.82&lt;/D&gt;&lt;D xsi:type="xsd:double"&gt;68.73&lt;/D&gt;&lt;D xsi:type="xsd:double"&gt;68.74&lt;/D&gt;&lt;D xsi:type="xsd:double"&gt;69.27&lt;/D&gt;&lt;D xsi:type="xsd:double"&gt;69.2&lt;/D&gt;&lt;D xsi:type="xsd:double"&gt;68.61&lt;/D&gt;&lt;D xsi:type="xsd:double"&gt;69.07&lt;/D&gt;&lt;D xsi:type="xsd:double"&gt;69.56&lt;/D&gt;&lt;D xsi:type="xsd:double"&gt;69.09&lt;/D&gt;&lt;D xsi:type="xsd:double"&gt;68.2&lt;/D&gt;&lt;D xsi:type="xsd:double"&gt;67.62&lt;/D&gt;&lt;D xsi:type="xsd:double"&gt;67.89&lt;/D&gt;&lt;D xsi:type="xsd:double"&gt;67.85&lt;/D&gt;&lt;D xsi:type="xsd:double"&gt;68.33&lt;/D&gt;&lt;D xsi:type="xsd:double"&gt;68.53&lt;/D&gt;&lt;D xsi:type="xsd:double"&gt;68&lt;/D&gt;&lt;D xsi:type="xsd:double"&gt;67.72&lt;/D&gt;&lt;D xsi:type="xsd:double"&gt;67.54&lt;/D&gt;&lt;D xsi:type="xsd:double"&gt;66.18&lt;/D&gt;&lt;D xsi:type="xsd:double"&gt;66.72&lt;/D&gt;&lt;D xsi:type="xsd:double"&gt;66.86&lt;/D&gt;&lt;D xsi:type="xsd:double"&gt;66.51&lt;/D&gt;&lt;D xsi:type="xsd:double"&gt;66.69&lt;/D&gt;&lt;D xsi:type="xsd:double"&gt;66.17&lt;/D&gt;&lt;D xsi:type="xsd:double"&gt;66.25&lt;/D&gt;&lt;D xsi:type="xsd:double"&gt;65.76&lt;/D&gt;&lt;D xsi:type="xsd:double"&gt;66.14&lt;/D&gt;&lt;D xsi:type="xsd:double"&gt;66.77&lt;/D&gt;&lt;D xsi:type="xsd:double"&gt;66.46&lt;/D&gt;&lt;D xsi:type="xsd:double"&gt;66.55&lt;/D&gt;&lt;D xsi:type="xsd:double"&gt;66.14&lt;/D&gt;&lt;D xsi:type="xsd:double"&gt;65.28&lt;/D&gt;&lt;D xsi:type="xsd:double"&gt;65.15&lt;/D&gt;&lt;D xsi:type="xsd:double"&gt;65.03&lt;/D&gt;&lt;D xsi:type="xsd:double"&gt;64.31&lt;/D&gt;&lt;D xsi:type="xsd:double"&gt;64.51&lt;/D&gt;&lt;D xsi:type="xsd:double"&gt;64.63&lt;/D&gt;&lt;D xsi:type="xsd:double"&gt;64.86&lt;/D&gt;&lt;D xsi:type="xsd:double"&gt;65.26&lt;/D&gt;&lt;D xsi:type="xsd:double"&gt;65.37&lt;/D&gt;&lt;D xsi:type="xsd:double"&gt;64.45&lt;/D&gt;&lt;D xsi:type="xsd:double"&gt;64.57&lt;/D&gt;&lt;D xsi:type="xsd:double"&gt;64.7&lt;/D&gt;&lt;D xsi:type="xsd:double"&gt;65.18&lt;/D&gt;&lt;D xsi:type="xsd:double"&gt;65&lt;/D&gt;&lt;D xsi:type="xsd:double"&gt;64.85&lt;/D&gt;&lt;D xsi:type="xsd:double"&gt;65.46&lt;/D&gt;&lt;D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xsi:type="xsd:double"&gt;55.501003&lt;/D&gt;&lt;/FQL&gt;&lt;FQL&gt;&lt;Q&gt;543627-IN^P_PRICE(0,-200D)&lt;/Q&gt;&lt;R&gt;201&lt;/R&gt;&lt;C&gt;1&lt;/C&gt;&lt;D xsi:type="xsd:double"&gt;21.75&lt;/D&gt;&lt;D xsi:type="xsd:double"&gt;21.74&lt;/D&gt;&lt;D xsi:type="xsd:double"&gt;21.78&lt;/D&gt;&lt;D xsi:type="xsd:double"&gt;22.1&lt;/D&gt;&lt;D xsi:type="xsd:double"&gt;21.91&lt;/D&gt;&lt;D xsi:type="xsd:double"&gt;21.84&lt;/D&gt;&lt;D xsi:type="xsd:double"&gt;21.89&lt;/D&gt;&lt;D xsi:type="xsd:double"&gt;21.84&lt;/D&gt;&lt;D xsi:type="xsd:double"&gt;21.65&lt;/D&gt;&lt;D xsi:type="xsd:double"&gt;21.35&lt;/D&gt;&lt;D xsi:type="xsd:double"&gt;21.28&lt;/D&gt;&lt;D xsi:type="xsd:double"&gt;21.52&lt;/D&gt;&lt;D xsi:type="xsd:double"&gt;21.49&lt;/D&gt;&lt;D xsi:type="xsd:double"&gt;21.36&lt;/D&gt;&lt;D xsi:type="xsd:double"&gt;21.36&lt;/D&gt;&lt;D xsi:type="xsd:double"&gt;21.23&lt;/D&gt;&lt;D xsi:type="xsd:double"&gt;21.23&lt;/D&gt;&lt;D xsi:type="xsd:double"&gt;21.1&lt;/D&gt;&lt;D xsi:type="xsd:double"&gt;21.01&lt;/D&gt;&lt;D xsi:type="xsd:double"&gt;21.08&lt;/D&gt;&lt;D xsi:type="xsd:double"&gt;21.03&lt;/D&gt;&lt;D xsi:type="xsd:double"&gt;21.06&lt;/D&gt;&lt;D xsi:type="xsd:double"&gt;20.99&lt;/D&gt;&lt;D xsi:type="xsd:double"&gt;20.95&lt;/D&gt;&lt;D xsi:type="xsd:double"&gt;20.83&lt;/D&gt;&lt;D xsi:type="xsd:double"&gt;20.84&lt;/D&gt;&lt;D xsi:type="xsd:double"&gt;17.6&lt;/D&gt;&lt;D xsi:type="xsd:double"&gt;20.73&lt;/D&gt;&lt;D xsi:type="xsd:double"&gt;20.68&lt;/D&gt;&lt;D xsi:type="xsd:double"&gt;20.63&lt;/D&gt;&lt;D xsi:type="xsd:double"&gt;20.63&lt;/D&gt;&lt;D xsi:type="xsd:double"&gt;20.59&lt;/D&gt;&lt;D xsi:type="xsd:double"&gt;20.34&lt;/D&gt;&lt;D xsi:type="xsd:double"&gt;20.32&lt;/D&gt;&lt;D xsi:type="xsd:double"&gt;20.08&lt;/D&gt;&lt;D xsi:type="xsd:double"&gt;20.15&lt;/D&gt;&lt;D xsi:type="xsd:double"&gt;20.18&lt;/D&gt;&lt;D xsi:type="xsd:double"&gt;20.02&lt;/D&gt;&lt;D xsi:type="xsd:double"&gt;20.25&lt;/D&gt;&lt;D xsi:type="xsd:double"&gt;20.25&lt;/D&gt;&lt;D xsi:type="xsd:double"&gt;19.88&lt;/D&gt;&lt;D xsi:type="xsd:double"&gt;20.14&lt;/D&gt;&lt;D xsi:type="xsd:double"&gt;20.24&lt;/D&gt;&lt;D xsi:type="xsd:double"&gt;20.53&lt;/D&gt;&lt;D xsi:type="xsd:double"&gt;20.34&lt;/D&gt;&lt;D xsi:type="xsd:double"&gt;20.43&lt;/D&gt;&lt;D xsi:type="xsd:double"&gt;20.35&lt;/D&gt;&lt;D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</t>
        </r>
      </text>
    </comment>
    <comment ref="A2" authorId="0" shapeId="0" xr:uid="{93697AB2-FC73-47FE-B53A-72E6C1F9B3C3}">
      <text>
        <r>
          <rPr>
            <b/>
            <sz val="9"/>
            <color indexed="81"/>
            <rFont val="Tahoma"/>
            <charset val="1"/>
          </rPr>
          <t>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xsi:type="xsd:double"&gt;16.37&lt;/D&gt;&lt;/FQL&gt;&lt;FQL&gt;&lt;Q&gt;543454-IN^P_PRICE(0,-200D)&lt;/Q&gt;&lt;R&gt;201&lt;/R&gt;&lt;C&gt;1&lt;/C&gt;&lt;D xsi:type="xsd:double"&gt;155.19&lt;/D&gt;&lt;D xsi:type="xsd:double"&gt;158.27&lt;/D&gt;&lt;D xsi:type="xsd:double"&gt;158.17&lt;/D&gt;&lt;D xsi:type="xsd:double"&gt;159.51&lt;/D&gt;&lt;D xsi:type="xsd:double"&gt;157.7&lt;/D&gt;&lt;D xsi:type="xsd:double"&gt;156.32&lt;/D&gt;&lt;D xsi:type="xsd:double"&gt;156.63&lt;/D&gt;&lt;D xsi:type="xsd:double"&gt;155.36&lt;/D&gt;&lt;D xsi:type="xsd:double"&gt;154.56&lt;/D&gt;&lt;D xsi:type="xsd:double"&gt;152.05&lt;/D&gt;&lt;D xsi:type="xsd:double"&gt;152.79&lt;/D&gt;&lt;D xsi:type="xsd:double"&gt;153.95&lt;/D&gt;&lt;D xsi:type="xsd:double"&gt;154.13&lt;/D&gt;&lt;D xsi:type="xsd:double"&gt;153.66&lt;/D&gt;&lt;D xsi:type="xsd:double"&gt;153.7&lt;/D&gt;&lt;D xsi:type="xsd:double"&gt;150.76&lt;/D&gt;&lt;D xsi:type="xsd:double"&gt;151.13&lt;/D&gt;&lt;D xsi:type="xsd:double"&gt;150.54&lt;/D&gt;&lt;D xsi:type="xsd:double"&gt;151.05&lt;/D&gt;&lt;D xsi:type="xsd:double"&gt;152.8&lt;/D&gt;&lt;D xsi:type="xsd:double"&gt;152.89&lt;/D&gt;&lt;D xsi:type="xsd:double"&gt;152.97&lt;/D&gt;&lt;D xsi:type="xsd:double"&gt;153.14&lt;/D&gt;&lt;D xsi:type="xsd:double"&gt;153.86&lt;/D&gt;&lt;D xsi:type="xsd:double"&gt;152.35&lt;/D&gt;&lt;D xsi:type="xsd:double"&gt;152.93&lt;/D&gt;&lt;D xsi:type="xsd:double"&gt;153.11&lt;/D&gt;&lt;D xsi:type="xsd:double"&gt;153.04&lt;/D&gt;&lt;D xsi:type="xsd:double"&gt;152.7&lt;/D&gt;&lt;D xsi:type="xsd:double"&gt;151.99&lt;/D&gt;&lt;D xsi:type="xsd:double"&gt;151.95&lt;/D&gt;&lt;D xsi:type="xsd:double"&gt;150.72&lt;/D&gt;&lt;D xsi:type="xsd:double"&gt;149.84&lt;/D&gt;&lt;D xsi:type="xsd:double"&gt;149.6&lt;/D&gt;&lt;D xsi:type="xsd:double"&gt;147.49&lt;/D&gt;&lt;D xsi:type="xsd:double"&gt;148.01&lt;/D&gt;&lt;D xsi:type="xsd:double"&gt;149.13&lt;/D&gt;&lt;D xsi:type="xsd:double"&gt;149.12&lt;/D&gt;&lt;D xsi:type="xsd:double"&gt;147.44&lt;/D&gt;&lt;D xsi:type="xsd:double"&gt;148.43&lt;/D&gt;&lt;D xsi:type="xsd:double"&gt;144.97&lt;/D&gt;&lt;D xsi:type="xsd:double"&gt;145.54&lt;/D&gt;&lt;D xsi:type="xsd:double"&gt;150.5&lt;/D&gt;&lt;D xsi:type="xsd:double"&gt;153.17&lt;/D&gt;&lt;D xsi:type="xsd:double"&gt;153.4&lt;/D&gt;&lt;D xsi:type="xsd:double"&gt;152.88&lt;/D&gt;&lt;D xsi:type="xsd:double"&gt;152.25&lt;/D&gt;&lt;D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xsi:type="xsd:double"&gt;106.4&lt;/D&gt;&lt;/FQL&gt;&lt;FQL&gt;&lt;Q&gt;543666-IN^P_PRICE(0,-200D)&lt;/Q&gt;&lt;R&gt;201&lt;/R&gt;&lt;C&gt;1&lt;/C&gt;&lt;D xsi:type="xsd:double"&gt;26.52&lt;/D&gt;&lt;D xsi:type="xsd:double"&gt;26.91&lt;/D&gt;&lt;D xsi:type="xsd:double"&gt;26.9&lt;/D&gt;&lt;D xsi:type="xsd:double"&gt;27.39&lt;/D&gt;&lt;D xsi:type="xsd:double"&gt;27.51&lt;/D&gt;&lt;D xsi:type="xsd:double"&gt;27.35&lt;/D&gt;&lt;D xsi:type="xsd:double"&gt;27.42&lt;/D&gt;&lt;D xsi:type="xsd:double"&gt;27.43&lt;/D&gt;&lt;D xsi:type="xsd:double"&gt;27.28&lt;/D&gt;&lt;D xsi:type="xsd:double"&gt;26.9&lt;/D&gt;&lt;D xsi:type="xsd:double"&gt;26.78&lt;/D&gt;&lt;D xsi:type="xsd:double"&gt;26.47&lt;/D&gt;&lt;D xsi:type="xsd:double"&gt;26.52&lt;/D&gt;&lt;D xsi:type="xsd:double"&gt;26.39&lt;/D&gt;&lt;D xsi:type="xsd:double"&gt;26.14&lt;/D&gt;&lt;D xsi:type="xsd:double"&gt;25.88&lt;/D&gt;&lt;D xsi:type="xsd:double"&gt;26.1&lt;/D&gt;&lt;D xsi:type="xsd:double"&gt;25.95&lt;/D&gt;&lt;D xsi:type="xsd:double"&gt;25.72&lt;/D&gt;&lt;D xsi:type="xsd:double"&gt;26.08&lt;/D&gt;&lt;D xsi:type="xsd:double"&gt;26.05&lt;/D&gt;&lt;D xsi:type="xsd:double"&gt;25.99&lt;/D&gt;&lt;D xsi:type="xsd:double"&gt;26.05&lt;/D&gt;&lt;D xsi:type="xsd:double"&gt;26&lt;/D&gt;&lt;D xsi:type="xsd:double"&gt;25.86&lt;/D&gt;&lt;D xsi:type="xsd:double"&gt;26.03&lt;/D&gt;&lt;D xsi:type="xsd:double"&gt;25.98&lt;/D&gt;&lt;D xsi:type="xsd:double"&gt;25.9&lt;/D&gt;&lt;D xsi:type="xsd:double"&gt;25.85&lt;/D&gt;&lt;D xsi:type="xsd:double"&gt;25.82&lt;/D&gt;&lt;D xsi:type="xsd:double"&gt;25.69&lt;/D&gt;&lt;D xsi:type="xsd:double"&gt;25.81&lt;/D&gt;&lt;D xsi:type="xsd:double"&gt;25.5&lt;/D&gt;&lt;D xsi:type="xsd:double"&gt;25.58&lt;/D&gt;&lt;D xsi:type="xsd:double"&gt;25.16&lt;/D&gt;&lt;D xsi:type="xsd:double"&gt;25.35&lt;/D&gt;&lt;D xsi:type="xsd:double"&gt;25.63&lt;/D&gt;&lt;D xsi:type="xsd:double"&gt;25.4&lt;/D&gt;&lt;D xsi:type="xsd:double"&gt;25.35&lt;/D&gt;&lt;D xsi:type="xsd:double"&gt;25.22&lt;/D&gt;&lt;D xsi:type="xsd:double"&gt;25.19&lt;/D&gt;&lt;D xsi:type="xsd:double"&gt;25.43&lt;/D&gt;&lt;D xsi:type="xsd:double"&gt;25.9&lt;/D&gt;&lt;D xsi:type="xsd:double"&gt;26.03&lt;/D&gt;&lt;D xsi:type="xsd:double"&gt;26&lt;/D&gt;&lt;D xsi:type="xsd:double"&gt;26.01&lt;/D&gt;&lt;D xsi:type="xsd:double"&gt;25.94&lt;/D&gt;&lt;D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xsi:type="xsd:double"&gt;24.614&lt;/D&gt;&lt;/FQL&gt;&lt;FQL&gt;&lt;Q&gt;543563-IN^P_PRICE(0,-200D)&lt;/Q&gt;&lt;R&gt;201&lt;/R&gt;&lt;C&gt;1&lt;/C&gt;&lt;D xsi:type="xsd:double"&gt;44.35&lt;/D&gt;&lt;D xsi:type="xsd:double"&gt;44.72&lt;/D&gt;&lt;D xsi:type="xsd:double"&gt;44.79&lt;/D&gt;&lt;D xsi:type="xsd:double"&gt;44.9&lt;/D&gt;&lt;D xsi:type="xsd:double"&gt;44.56&lt;/D&gt;&lt;D xsi:type="xsd:double"&gt;44.7&lt;/D&gt;&lt;D xsi:type="xsd:double"&gt;44.7&lt;/D&gt;&lt;D xsi:type="xsd:double"&gt;44.7&lt;/D&gt;&lt;D xsi:type="xsd:double"&gt;44.67&lt;/D&gt;&lt;D xsi:type="xsd:double"&gt;44.17&lt;/D&gt;&lt;D xsi:type="xsd:double"&gt;44.31&lt;/D&gt;&lt;D xsi:type="xsd:double"&gt;44.78&lt;/D&gt;&lt;D xsi:type="xsd:double"&gt;44.9&lt;/D&gt;&lt;D xsi:type="xsd:double"&gt;45.36&lt;/D&gt;&lt;D xsi:type="xsd:double"&gt;44.73&lt;/D&gt;&lt;D xsi:type="xsd:double"&gt;44.35&lt;/D&gt;&lt;D xsi:type="xsd:double"&gt;44.14&lt;/D&gt;&lt;D xsi:type="xsd:double"&gt;43.86&lt;/D&gt;&lt;D xsi:type="xsd:double"&gt;44.07&lt;/D&gt;&lt;D xsi:type="xsd:double"&gt;44.1&lt;/D&gt;&lt;D xsi:type="xsd:double"&gt;43.91&lt;/D&gt;&lt;D xsi:type="xsd:double"&gt;43.7&lt;/D&gt;&lt;D xsi:type="xsd:double"&gt;43.68&lt;/D&gt;&lt;D xsi:type="xsd:double"&gt;43.67&lt;/D&gt;&lt;D xsi:type="xsd:double"&gt;43.13&lt;/D&gt;&lt;D xsi:type="xsd:double"&gt;43.05&lt;/D&gt;&lt;D xsi:type="xsd:double"&gt;42.8&lt;/D&gt;&lt;D xsi:type="xsd:double"&gt;42.78&lt;/D&gt;&lt;D xsi:type="xsd:double"&gt;42.71&lt;/D&gt;&lt;D xsi:type="xsd:double"&gt;42.4&lt;/D&gt;&lt;D xsi:type="xsd:double"&gt;42.26&lt;/D&gt;&lt;D xsi:type="xsd:double"&gt;42.1&lt;/D&gt;&lt;D xsi:type="xsd:double"&gt;41.81&lt;/D&gt;&lt;D xsi:type="xsd:double"&gt;41.63&lt;/D&gt;&lt;D xsi:type="xsd:double"&gt;42.34&lt;/D&gt;&lt;D xsi:type="xsd:double"&gt;41.23&lt;/D&gt;&lt;D xsi:type="xsd:double"&gt;41.45&lt;/D&gt;&lt;D xsi:type="xsd:double"&gt;41.62&lt;/D&gt;&lt;D xsi:type="xsd:double"&gt;41.69&lt;/D&gt;&lt;D xsi:type="xsd:double"&gt;41.08&lt;/D&gt;&lt;D xsi:type="xsd:double"&gt;40.8&lt;/D&gt;&lt;D xsi:type="xsd:double"&gt;40.6&lt;/D&gt;&lt;D xsi:type="xsd:double"&gt;41.33&lt;/D&gt;&lt;D xsi:type="xsd:double"&gt;41.04&lt;/D&gt;&lt;D xsi:type="xsd:double"&gt;40.84&lt;/D&gt;&lt;D xsi:type="xsd:double"&gt;40.46&lt;/D&gt;&lt;D xsi:type="xsd:double"&gt;40.82&lt;/D&gt;&lt;D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xsi:type="xsd:double"&gt;30.51&lt;/D&gt;&lt;/FQL&gt;&lt;FQL&gt;&lt;Q&gt;543465-IN^P_PRICE(0,-200D)&lt;/Q&gt;&lt;R&gt;201&lt;/R&gt;&lt;C&gt;1&lt;/C&gt;&lt;D xsi:type="xsd:double"&gt;75.38&lt;/D&gt;&lt;D xsi:type="xsd:double"&gt;76.73&lt;/D&gt;&lt;D xsi:type="xsd:double"&gt;76.39&lt;/D&gt;&lt;D xsi:type="xsd:double"&gt;77.08&lt;/D&gt;&lt;D xsi:type="xsd:double"&gt;76.5&lt;/D&gt;&lt;D xsi:type="xsd:double"&gt;75.96&lt;/D&gt;&lt;D xsi:type="xsd:double"&gt;75.95&lt;/D&gt;&lt;D xsi:type="xsd:double"&gt;75.51&lt;/D&gt;&lt;D xsi:type="xsd:double"&gt;73.8&lt;/D&gt;&lt;D xsi:type="xsd:double"&gt;73.13&lt;/D&gt;&lt;D xsi:type="xsd:double"&gt;73.8&lt;/D&gt;&lt;D xsi:type="xsd:double"&gt;74&lt;/D&gt;&lt;D xsi:type="xsd:double"&gt;74.23&lt;/D&gt;&lt;D xsi:type="xsd:double"&gt;74.01&lt;/D&gt;&lt;D xsi:type="xsd:double"&gt;73.87&lt;/D&gt;&lt;D xsi:type="xsd:double"&gt;72.44&lt;/D&gt;&lt;D xsi:type="xsd:double"&gt;73.15&lt;/D&gt;&lt;D xsi:type="xsd:double"&gt;72.81&lt;/D&gt;&lt;D xsi:type="xsd:double"&gt;73.13&lt;/D&gt;&lt;D xsi:type="xsd:double"&gt;74.37&lt;/D&gt;&lt;D xsi:type="xsd:double"&gt;74.44&lt;/D&gt;&lt;D xsi:type="xsd:double"&gt;74.97&lt;/D&gt;&lt;D xsi:type="xsd:double"&gt;74.93&lt;/D&gt;&lt;D xsi:type="xsd:double"&gt;75.19&lt;/D&gt;&lt;D xsi:type="xsd:double"&gt;74.69&lt;/D&gt;&lt;D xsi:type="xsd:double"&gt;74.54&lt;/D&gt;&lt;D xsi:type="xsd:double"&gt;74.24&lt;/D&gt;&lt;D xsi:type="xsd:double"&gt;74.34&lt;/D&gt;&lt;D xsi:type="xsd:double"&gt;74.17&lt;/D&gt;&lt;D xsi:type="xsd:double"&gt;73.63&lt;/D&gt;&lt;D xsi:type="xsd:double"&gt;73.49&lt;/D&gt;&lt;D xsi:type="xsd:double"&gt;73.28&lt;/D&gt;&lt;D xsi:type="xsd:double"&gt;72.82&lt;/D&gt;&lt;D xsi:type="xsd:double"&gt;72.6&lt;/D&gt;&lt;D xsi:type="xsd:double"&gt;71.46&lt;/D&gt;&lt;D xsi:type="xsd:double"&gt;71.6&lt;/D&gt;&lt;D xsi:type="xsd:double"&gt;72.33&lt;/D&gt;&lt;D xsi:type="xsd:double"&gt;72.39&lt;/D&gt;&lt;D xsi:type="xsd:double"&gt;71.33&lt;/D&gt;&lt;D xsi:type="xsd:double"&gt;71.4&lt;/D&gt;&lt;D xsi:type="xsd:double"&gt;69.5&lt;/D&gt;&lt;D xsi:type="xsd:double"&gt;70.8&lt;/D&gt;&lt;D xsi:type="xsd:double"&gt;73.05&lt;/D&gt;&lt;D xsi:type="xsd:double"&gt;74.53&lt;/D&gt;&lt;D xsi:type="xsd:double"&gt;74.67&lt;/D&gt;&lt;D xsi:type="xsd:double"&gt;74.34&lt;/D&gt;&lt;D xsi:type="xsd:double"&gt;73.89&lt;/D&gt;&lt;D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xsi:type="xsd:double"&gt;53.17&lt;/D&gt;&lt;/FQL&gt;&lt;FQL&gt;&lt;Q&gt;543710-IN^P_PRICE(0,-200D)&lt;/Q&gt;&lt;R&gt;201&lt;/R&gt;&lt;C&gt;1&lt;/C&gt;&lt;D xsi:type="xsd:double"&gt;97.84&lt;/D&gt;&lt;D xsi:type="xsd:double"&gt;98.62&lt;/D&gt;&lt;D xsi:type="xsd:double"&gt;98.61&lt;/D&gt;&lt;D xsi:type="xsd:double"&gt;98.94&lt;/D&gt;&lt;D xsi:type="xsd:double"&gt;97.83&lt;/D&gt;&lt;D xsi:type="xsd:double"&gt;96.92&lt;/D&gt;&lt;D xsi:type="xsd:double"&gt;96.87&lt;/D&gt;&lt;D xsi:type="xsd:double"&gt;95.5&lt;/D&gt;&lt;D xsi:type="xsd:double"&gt;95.09&lt;/D&gt;&lt;D xsi:type="xsd:double"&gt;93.81&lt;/D&gt;&lt;D xsi:type="xsd:double"&gt;94.1&lt;/D&gt;&lt;D xsi:type="xsd:double"&gt;95.01&lt;/D&gt;&lt;D xsi:type="xsd:double"&gt;94.96&lt;/D&gt;&lt;D xsi:type="xsd:double"&gt;94.48&lt;/D&gt;&lt;D xsi:type="xsd:double"&gt;94.02&lt;/D&gt;&lt;D xsi:type="xsd:double"&gt;92.45&lt;/D&gt;&lt;D xsi:type="xsd:double"&gt;93.54&lt;/D&gt;&lt;D xsi:type="xsd:double"&gt;93.24&lt;/D&gt;&lt;D xsi:type="xsd:double"&gt;93.89&lt;/D&gt;&lt;D xsi:type="xsd:double"&gt;95.09&lt;/D&gt;&lt;D xsi:type="xsd:double"&gt;94.89&lt;/D&gt;&lt;D xsi:type="xsd:double"&gt;95.47&lt;/D&gt;&lt;D xsi:type="xsd:double"&gt;95.55&lt;/D&gt;&lt;D xsi:type="xsd:double"&gt;95.57&lt;/D&gt;&lt;D xsi:type="xsd:double"&gt;95.06&lt;/D&gt;&lt;D xsi:type="xsd:double"&gt;95.3&lt;/D&gt;&lt;D xsi:type="xsd:double"&gt;95.3&lt;/D&gt;&lt;D xsi:type="xsd:double"&gt;95.59&lt;/D&gt;&lt;D xsi:type="xsd:double"&gt;95&lt;/D&gt;&lt;D xsi:type="xsd:double"&gt;94.93&lt;/D&gt;&lt;D xsi:type="xsd:double"&gt;94.89&lt;/D&gt;&lt;D xsi:type="xsd:double"&gt;94.3&lt;/D&gt;&lt;D xsi:type="xsd:double"&gt;93.73&lt;/D&gt;&lt;D xsi:type="xsd:double"&gt;92.97&lt;/D&gt;&lt;D xsi:type="xsd:double"&gt;91.47&lt;/D&gt;&lt;D xsi:type="xsd:double"&gt;92.07&lt;/D&gt;&lt;D xsi:type="xsd:double"&gt;93.25&lt;/D&gt;&lt;D xsi:type="xsd:double"&gt;93.51&lt;/D&gt;&lt;D xsi:type="xsd:double"&gt;94.51&lt;/D&gt;&lt;D xsi:type="xsd:double"&gt;94.11&lt;/D&gt;&lt;D xsi:type="xsd:double"&gt;92.13&lt;/D&gt;&lt;D xsi:type="xsd:double"&gt;92.37&lt;/D&gt;&lt;D xsi:type="xsd:double"&gt;96.11&lt;/D&gt;&lt;D xsi:type="xsd:double"&gt;97.47&lt;/D&gt;&lt;D xsi:type="xsd:double"&gt;96.75&lt;/D&gt;&lt;D xsi:type="xsd:double"&gt;96.06&lt;/D&gt;&lt;D xsi:type="xsd:double"&gt;95.47&lt;/D&gt;&lt;D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</t>
        </r>
      </text>
    </comment>
    <comment ref="A3" authorId="0" shapeId="0" xr:uid="{8A9204D5-254A-4AC7-BDA3-1323D50F66E2}">
      <text>
        <r>
          <rPr>
            <b/>
            <sz val="9"/>
            <color indexed="81"/>
            <rFont val="Tahoma"/>
            <charset val="1"/>
          </rPr>
          <t>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xsi:type="xsd:double"&gt;72.76&lt;/D&gt;&lt;/FQL&gt;&lt;FQL&gt;&lt;Q&gt;543571-IN^P_PRICE(0,-200D)&lt;/Q&gt;&lt;R&gt;201&lt;/R&gt;&lt;C&gt;1&lt;/C&gt;&lt;D xsi:type="xsd:double"&gt;96.6&lt;/D&gt;&lt;D xsi:type="xsd:double"&gt;97.99&lt;/D&gt;&lt;D xsi:type="xsd:double"&gt;98.12&lt;/D&gt;&lt;D xsi:type="xsd:double"&gt;98.91&lt;/D&gt;&lt;D xsi:type="xsd:double"&gt;98.65&lt;/D&gt;&lt;D xsi:type="xsd:double"&gt;98.57&lt;/D&gt;&lt;D xsi:type="xsd:double"&gt;97.32&lt;/D&gt;&lt;D xsi:type="xsd:double"&gt;97.6&lt;/D&gt;&lt;D xsi:type="xsd:double"&gt;96.58&lt;/D&gt;&lt;D xsi:type="xsd:double"&gt;95.06&lt;/D&gt;&lt;D xsi:type="xsd:double"&gt;95.39&lt;/D&gt;&lt;D xsi:type="xsd:double"&gt;95.86&lt;/D&gt;&lt;D xsi:type="xsd:double"&gt;95.84&lt;/D&gt;&lt;D xsi:type="xsd:double"&gt;95.64&lt;/D&gt;&lt;D xsi:type="xsd:double"&gt;96.04&lt;/D&gt;&lt;D xsi:type="xsd:double"&gt;93.73&lt;/D&gt;&lt;D xsi:type="xsd:double"&gt;94.67&lt;/D&gt;&lt;D xsi:type="xsd:double"&gt;93.65&lt;/D&gt;&lt;D xsi:type="xsd:double"&gt;94.3&lt;/D&gt;&lt;D xsi:type="xsd:double"&gt;95.6&lt;/D&gt;&lt;D xsi:type="xsd:double"&gt;95.82&lt;/D&gt;&lt;D xsi:type="xsd:double"&gt;96.03&lt;/D&gt;&lt;D xsi:type="xsd:double"&gt;96.19&lt;/D&gt;&lt;D xsi:type="xsd:double"&gt;96.31&lt;/D&gt;&lt;D xsi:type="xsd:double"&gt;95.75&lt;/D&gt;&lt;D xsi:type="xsd:double"&gt;95.49&lt;/D&gt;&lt;D xsi:type="xsd:double"&gt;95.71&lt;/D&gt;&lt;D xsi:type="xsd:double"&gt;95.74&lt;/D&gt;&lt;D xsi:type="xsd:double"&gt;94.97&lt;/D&gt;&lt;D xsi:type="xsd:double"&gt;95.02&lt;/D&gt;&lt;D xsi:type="xsd:double"&gt;94.67&lt;/D&gt;&lt;D xsi:type="xsd:double"&gt;94.39&lt;/D&gt;&lt;D xsi:type="xsd:double"&gt;94.14&lt;/D&gt;&lt;D xsi:type="xsd:double"&gt;93.77&lt;/D&gt;&lt;D xsi:type="xsd:double"&gt;92.51&lt;/D&gt;&lt;D xsi:type="xsd:double"&gt;92.76&lt;/D&gt;&lt;D xsi:type="xsd:double"&gt;93.49&lt;/D&gt;&lt;D xsi:type="xsd:double"&gt;94.01&lt;/D&gt;&lt;D xsi:type="xsd:double"&gt;93.19&lt;/D&gt;&lt;D xsi:type="xsd:double"&gt;94&lt;/D&gt;&lt;D xsi:type="xsd:double"&gt;92.64&lt;/D&gt;&lt;D xsi:type="xsd:double"&gt;93.54&lt;/D&gt;&lt;D xsi:type="xsd:double"&gt;96&lt;/D&gt;&lt;D xsi:type="xsd:double"&gt;97.25&lt;/D&gt;&lt;D xsi:type="xsd:double"&gt;96.94&lt;/D&gt;&lt;D xsi:type="xsd:double"&gt;96.79&lt;/D&gt;&lt;D xsi:type="xsd:double"&gt;96.15&lt;/D&gt;&lt;D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xsi:type="xsd:double"&gt;70.88&lt;/D&gt;&lt;/FQL&gt;&lt;FQL&gt;&lt;Q&gt;543348-IN^P_PRICE(0,-200D)&lt;/Q&gt;&lt;R&gt;201&lt;/R&gt;&lt;C&gt;1&lt;/C&gt;&lt;D xsi:type="xsd:double"&gt;148.58&lt;/D&gt;&lt;D xsi:type="xsd:double"&gt;149.8&lt;/D&gt;&lt;D xsi:type="xsd:double"&gt;149.78&lt;/D&gt;&lt;D xsi:type="xsd:double"&gt;150.47&lt;/D&gt;&lt;D xsi:type="xsd:double"&gt;148.82&lt;/D&gt;&lt;D xsi:type="xsd:double"&gt;148.65&lt;/D&gt;&lt;D xsi:type="xsd:double"&gt;148.68&lt;/D&gt;&lt;D xsi:type="xsd:double"&gt;148.65&lt;/D&gt;&lt;D xsi:type="xsd:double"&gt;148.99&lt;/D&gt;&lt;D xsi:type="xsd:double"&gt;147.69&lt;/D&gt;&lt;D xsi:type="xsd:double"&gt;147.88&lt;/D&gt;&lt;D xsi:type="xsd:double"&gt;149.35&lt;/D&gt;&lt;D xsi:type="xsd:double"&gt;149.68&lt;/D&gt;&lt;D xsi:type="xsd:double"&gt;148.86&lt;/D&gt;&lt;D xsi:type="xsd:double"&gt;148.85&lt;/D&gt;&lt;D xsi:type="xsd:double"&gt;147.51&lt;/D&gt;&lt;D xsi:type="xsd:double"&gt;147.9&lt;/D&gt;&lt;D xsi:type="xsd:double"&gt;147.13&lt;/D&gt;&lt;D xsi:type="xsd:double"&gt;147.39&lt;/D&gt;&lt;D xsi:type="xsd:double"&gt;147.5&lt;/D&gt;&lt;D xsi:type="xsd:double"&gt;146.86&lt;/D&gt;&lt;D xsi:type="xsd:double"&gt;147.35&lt;/D&gt;&lt;D xsi:type="xsd:double"&gt;146.54&lt;/D&gt;&lt;D xsi:type="xsd:double"&gt;146.96&lt;/D&gt;&lt;D xsi:type="xsd:double"&gt;146.39&lt;/D&gt;&lt;D xsi:type="xsd:double"&gt;146.04&lt;/D&gt;&lt;D xsi:type="xsd:double"&gt;143.42&lt;/D&gt;&lt;D xsi:type="xsd:double"&gt;143.13&lt;/D&gt;&lt;D xsi:type="xsd:double"&gt;143.1&lt;/D&gt;&lt;D xsi:type="xsd:double"&gt;144.29&lt;/D&gt;&lt;D xsi:type="xsd:double"&gt;143.5&lt;/D&gt;&lt;D xsi:type="xsd:double"&gt;143.91&lt;/D&gt;&lt;D xsi:type="xsd:double"&gt;141.5&lt;/D&gt;&lt;D xsi:type="xsd:double"&gt;140.9&lt;/D&gt;&lt;D xsi:type="xsd:double"&gt;139.42&lt;/D&gt;&lt;D xsi:type="xsd:double"&gt;141&lt;/D&gt;&lt;D xsi:type="xsd:double"&gt;141.02&lt;/D&gt;&lt;D xsi:type="xsd:double"&gt;142&lt;/D&gt;&lt;D xsi:type="xsd:double"&gt;141.25&lt;/D&gt;&lt;D xsi:type="xsd:double"&gt;140.15&lt;/D&gt;&lt;D xsi:type="xsd:double"&gt;137.87&lt;/D&gt;&lt;D xsi:type="xsd:double"&gt;138.91&lt;/D&gt;&lt;D xsi:type="xsd:double"&gt;140.37&lt;/D&gt;&lt;D xsi:type="xsd:double"&gt;139.37&lt;/D&gt;&lt;D xsi:type="xsd:double"&gt;139.68&lt;/D&gt;&lt;D xsi:type="xsd:double"&gt;139.69&lt;/D&gt;&lt;D xsi:type="xsd:double"&gt;138.38&lt;/D&gt;&lt;D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xsi:type="xsd:double"&gt;103.76&lt;/D&gt;&lt;/FQL&gt;&lt;FQL&gt;&lt;Q&gt;543608-IN^P_PRICE(0,-200D)&lt;/Q&gt;&lt;R&gt;201&lt;/R&gt;&lt;C&gt;1&lt;/C&gt;&lt;D xsi:type="xsd:double"&gt;149.68&lt;/D&gt;&lt;D xsi:type="xsd:double"&gt;149.64&lt;/D&gt;&lt;D xsi:type="xsd:double"&gt;149.11&lt;/D&gt;&lt;D xsi:type="xsd:double"&gt;150.5&lt;/D&gt;&lt;D xsi:type="xsd:double"&gt;150.35&lt;/D&gt;&lt;D xsi:type="xsd:double"&gt;148.6&lt;/D&gt;&lt;D xsi:type="xsd:double"&gt;148.63&lt;/D&gt;&lt;D xsi:type="xsd:double"&gt;147.92&lt;/D&gt;&lt;D xsi:type="xsd:double"&gt;148&lt;/D&gt;&lt;D xsi:type="xsd:double"&gt;147&lt;/D&gt;&lt;D xsi:type="xsd:double"&gt;147.31&lt;/D&gt;&lt;D xsi:type="xsd:double"&gt;148.83&lt;/D&gt;&lt;D xsi:type="xsd:double"&gt;147.7&lt;/D&gt;&lt;D xsi:type="xsd:double"&gt;147.53&lt;/D&gt;&lt;D xsi:type="xsd:double"&gt;147.92&lt;/D&gt;&lt;D xsi:type="xsd:double"&gt;145.87&lt;/D&gt;&lt;D xsi:type="xsd:double"&gt;145.32&lt;/D&gt;&lt;D xsi:type="xsd:double"&gt;145.41&lt;/D&gt;&lt;D xsi:type="xsd:double"&gt;144.97&lt;/D&gt;&lt;D xsi:type="xsd:double"&gt;147.47&lt;/D&gt;&lt;D xsi:type="xsd:double"&gt;147.35&lt;/D&gt;&lt;D xsi:type="xsd:double"&gt;148.68&lt;/D&gt;&lt;D xsi:type="xsd:double"&gt;149&lt;/D&gt;&lt;D xsi:type="xsd:double"&gt;148.1&lt;/D&gt;&lt;D xsi:type="xsd:double"&gt;147.4&lt;/D&gt;&lt;D xsi:type="xsd:double"&gt;147.3&lt;/D&gt;&lt;D xsi:type="xsd:double"&gt;146.96&lt;/D&gt;&lt;D xsi:type="xsd:double"&gt;146.58&lt;/D&gt;&lt;D xsi:type="xsd:double"&gt;145.67&lt;/D&gt;&lt;D xsi:type="xsd:double"&gt;146.12&lt;/D&gt;&lt;D xsi:type="xsd:double"&gt;145.25&lt;/D&gt;&lt;D xsi:type="xsd:double"&gt;144.7&lt;/D&gt;&lt;D xsi:type="xsd:double"&gt;144.45&lt;/D&gt;&lt;D xsi:type="xsd:double"&gt;142.65&lt;/D&gt;&lt;D xsi:type="xsd:double"&gt;140.5&lt;/D&gt;&lt;D xsi:type="xsd:double"&gt;141.19&lt;/D&gt;&lt;D xsi:type="xsd:double"&gt;142.57&lt;/D&gt;&lt;D xsi:type="xsd:double"&gt;141.35&lt;/D&gt;&lt;D xsi:type="xsd:double"&gt;139.6&lt;/D&gt;&lt;D xsi:type="xsd:double"&gt;141.3&lt;/D&gt;&lt;D xsi:type="xsd:double"&gt;140.56&lt;/D&gt;&lt;D xsi:type="xsd:double"&gt;139.74&lt;/D&gt;&lt;D xsi:type="xsd:double"&gt;143.05&lt;/D&gt;&lt;D xsi:type="xsd:double"&gt;144.97&lt;/D&gt;&lt;D xsi:type="xsd:double"&gt;145.89&lt;/D&gt;&lt;D xsi:type="xsd:double"&gt;144.23&lt;/D&gt;&lt;D xsi:type="xsd:double"&gt;145.11&lt;/D&gt;&lt;D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xsi:type="xsd:double"&gt;111.65&lt;/D&gt;&lt;/FQL&gt;&lt;FQL&gt;&lt;Q&gt;543956-IN^P_PRICE(0,-200D)&lt;/Q&gt;&lt;R&gt;201&lt;/R&gt;&lt;C&gt;1&lt;/C&gt;&lt;D xsi:type="xsd:double"&gt;23.63&lt;/D&gt;&lt;D xsi:type="xsd:double"&gt;23.71&lt;/D&gt;&lt;D xsi:type="xsd:double"&gt;23.73&lt;/D&gt;&lt;D xsi:type="xsd:double"&gt;23.8&lt;/D&gt;&lt;D xsi:type="xsd:double"&gt;23.68&lt;/D&gt;&lt;D xsi:type="xsd:double"&gt;23.51&lt;/D&gt;&lt;D xsi:type="xsd:double"&gt;23.69&lt;/D&gt;&lt;D xsi:type="xsd:double"&gt;23.69&lt;/D&gt;&lt;D xsi:type="xsd:double"&gt;23.47&lt;/D&gt;&lt;D xsi:type="xsd:double"&gt;23.34&lt;/D&gt;&lt;D xsi:type="xsd:double"&gt;23.4&lt;/D&gt;&lt;D xsi:type="xsd:double"&gt;23.7&lt;/D&gt;&lt;D xsi:type="xsd:double"&gt;23.86&lt;/D&gt;&lt;D xsi:type="xsd:double"&gt;23.73&lt;/D&gt;&lt;D xsi:type="xsd:double"&gt;23.69&lt;/D&gt;&lt;D xsi:type="xsd:double"&gt;23.33&lt;/D&gt;&lt;D xsi:type="xsd:double"&gt;23.35&lt;/D&gt;&lt;D xsi:type="xsd:double"&gt;23.19&lt;/D&gt;&lt;D xsi:type="xsd:double"&gt;23.16&lt;/D&gt;&lt;D xsi:type="xsd:double"&gt;23.28&lt;/D&gt;&lt;D xsi:type="xsd:double"&gt;23.26&lt;/D&gt;&lt;D xsi:type="xsd:double"&gt;23.3&lt;/D&gt;&lt;D xsi:type="xsd:double"&gt;23.25&lt;/D&gt;&lt;D xsi:type="xsd:double"&gt;23.11&lt;/D&gt;&lt;D xsi:type="xsd:double"&gt;23.04&lt;/D&gt;&lt;D xsi:type="xsd:double"&gt;22.89&lt;/D&gt;&lt;D xsi:type="xsd:double"&gt;22.95&lt;/D&gt;&lt;D xsi:type="xsd:double"&gt;22.98&lt;/D&gt;&lt;D xsi:type="xsd:double"&gt;22.88&lt;/D&gt;&lt;D xsi:type="xsd:double"&gt;22.89&lt;/D&gt;&lt;D xsi:type="xsd:double"&gt;22.89&lt;/D&gt;&lt;D xsi:type="xsd:double"&gt;22.64&lt;/D&gt;&lt;D xsi:type="xsd:double"&gt;22.56&lt;/D&gt;&lt;D xsi:type="xsd:double"&gt;22.5&lt;/D&gt;&lt;D xsi:type="xsd:double"&gt;22.04&lt;/D&gt;&lt;D xsi:type="xsd:double"&gt;22.01&lt;/D&gt;&lt;D xsi:type="xsd:double"&gt;22.07&lt;/D&gt;&lt;D xsi:type="xsd:double"&gt;22.5&lt;/D&gt;&lt;D xsi:type="xsd:double"&gt;22&lt;/D&gt;&lt;D xsi:type="xsd:double"&gt;22.25&lt;/D&gt;&lt;D xsi:type="xsd:double"&gt;21.77&lt;/D&gt;&lt;D xsi:type="xsd:double"&gt;21.94&lt;/D&gt;&lt;D xsi:type="xsd:double"&gt;22.22&lt;/D&gt;&lt;D xsi:type="xsd:double"&gt;22.56&lt;/D&gt;&lt;D xsi:type="xsd:double"&gt;22.57&lt;/D&gt;&lt;D xsi:type="xsd:double"&gt;22.5&lt;/D&gt;&lt;D xsi:type="xsd:double"&gt;22.42&lt;/D&gt;&lt;D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xsi:type="xsd:double"&gt;17.599&lt;/D&gt;&lt;/FQL&gt;&lt;FQL&gt;&lt;Q&gt;590107-IN^P_PRICE(0,-200D)&lt;/Q&gt;&lt;R&gt;201&lt;/R&gt;&lt;C&gt;1&lt;/C&gt;&lt;D xsi:type="xsd:double"&gt;667.52&lt;/D&gt;&lt;D xsi:type="xsd:double"&gt;675.75&lt;/D&gt;&lt;D xsi:type="xsd:double"&gt;674.62&lt;/D&gt;&lt;D xsi:type="xsd:double"&gt;677.92&lt;/D&gt;&lt;D xsi:type="xsd:double"&gt;677.47&lt;/D&gt;&lt;D xsi:type="xsd:double"&gt;674.29&lt;/D&gt;&lt;D xsi:type="xsd:double"&gt;680.18&lt;/D&gt;&lt;D xsi:type="xsd:double"&gt;682.35&lt;/D&gt;&lt;D xsi:type="xsd:double"&gt;661.49&lt;/D&gt;&lt;D xsi:type="xsd:double"&gt;662.88&lt;/D&gt;&lt;D xsi:type="xsd:double"&gt;663.63&lt;/D&gt;&lt;D xsi:type="xsd:double"&gt;667.58&lt;/D&gt;&lt;D xsi:type="xsd:double"&gt;670.77&lt;/D&gt;&lt;D xsi:type="xsd:double"&gt;669.24&lt;/D&gt;&lt;D xsi:type="xsd:double"&gt;663.22&lt;/D&gt;&lt;D xsi:type="xsd:double"&gt;651.28&lt;/D&gt;&lt;D xsi:type="xsd:double"&gt;660.7&lt;/D&gt;&lt;D xsi:type="xsd:double"&gt;666.13&lt;/D&gt;&lt;D xsi:type="xsd:double"&gt;665.95&lt;/D&gt;&lt;D xsi:type="xsd:double"&gt;687.73&lt;/D&gt;&lt;D xsi:type="xsd:double"&gt;686.24&lt;/D&gt;&lt;D xsi:type="xsd:double"&gt;697.11&lt;/D&gt;&lt;D xsi:type="xsd:double"&gt;699.66&lt;/D&gt;&lt;D xsi:type="xsd:doub</t>
        </r>
      </text>
    </comment>
    <comment ref="A4" authorId="0" shapeId="0" xr:uid="{DFCA2A47-8B38-4095-ABB9-15231DB94F08}">
      <text>
        <r>
          <rPr>
            <b/>
            <sz val="9"/>
            <color indexed="81"/>
            <rFont val="Tahoma"/>
            <charset val="1"/>
          </rPr>
          <t>le"&gt;698.22&lt;/D&gt;&lt;D xsi:type="xsd:double"&gt;695.32&lt;/D&gt;&lt;D xsi:type="xsd:double"&gt;696.58&lt;/D&gt;&lt;D xsi:type="xsd:double"&gt;698.58&lt;/D&gt;&lt;D xsi:type="xsd:double"&gt;698.73&lt;/D&gt;&lt;D xsi:type="xsd:double"&gt;700.68&lt;/D&gt;&lt;D xsi:type="xsd:double"&gt;702.39&lt;/D&gt;&lt;D xsi:type="xsd:double"&gt;700.6&lt;/D&gt;&lt;D xsi:type="xsd:double"&gt;702.75&lt;/D&gt;&lt;D xsi:type="xsd:double"&gt;695.16&lt;/D&gt;&lt;D xsi:type="xsd:double"&gt;686.58&lt;/D&gt;&lt;D xsi:type="xsd:double"&gt;679.25&lt;/D&gt;&lt;D xsi:type="xsd:double"&gt;681.06&lt;/D&gt;&lt;D xsi:type="xsd:double"&gt;691.97&lt;/D&gt;&lt;D xsi:type="xsd:double"&gt;698.57&lt;/D&gt;&lt;D xsi:type="xsd:double"&gt;688.45&lt;/D&gt;&lt;D xsi:type="xsd:double"&gt;688.45&lt;/D&gt;&lt;D xsi:type="xsd:double"&gt;683.53&lt;/D&gt;&lt;D xsi:type="xsd:double"&gt;695.53&lt;/D&gt;&lt;D xsi:type="xsd:double"&gt;721.9&lt;/D&gt;&lt;D xsi:type="xsd:double"&gt;738.69&lt;/D&gt;&lt;D xsi:type="xsd:double"&gt;735.96&lt;/D&gt;&lt;D xsi:type="xsd:double"&gt;740.7&lt;/D&gt;&lt;D xsi:type="xsd:double"&gt;741.36&lt;/D&gt;&lt;D xsi:type="xsd:double"&gt;724.88&lt;/D&gt;&lt;D xsi:type="xsd:double"&gt;714.42&lt;/D&gt;&lt;D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xsi:type="xsd:double"&gt;544.1&lt;/D&gt;&lt;/FQL&gt;&lt;FQL&gt;&lt;Q&gt;590107-IN^JULIAN(P_PRICE(0,-200D).DATES)&lt;/Q&gt;&lt;R&gt;201&lt;/R&gt;&lt;C&gt;1&lt;/C&gt;&lt;D xsi:type="xsd:long"&gt;45568&lt;/D&gt;&lt;D xsi:type="xsd:long"&gt;45566&lt;/D&gt;&lt;D xsi:type="xsd:long"&gt;45565&lt;/D&gt;&lt;D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xsi:type="xsd:long"&gt;45537&lt;/D&gt;&lt;D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xsi:type="xsd:long"&gt;45268&lt;/D&gt;&lt;/FQL&gt;&lt;FQL&gt;&lt;Q&gt;DIVOPPBEES-IN^P_PRICE(0)/P_PRICE_LOW_PR(0,,,,,,"PRICE","CLOSE","52W")&lt;/Q&gt;&lt;R&gt;1&lt;/R&gt;&lt;C&gt;1&lt;/C&gt;&lt;D xsi:type="xsd:double"&gt;1.5647225&lt;/D&gt;&lt;/FQL&gt;&lt;FQL&gt;&lt;Q&gt;DIVOPPBEES-IN^P_PRICE(0)/P_PRICE_HIGH_PR(0,,,,,,"PRICE","CLOSE","52W")&lt;/Q&gt;&lt;R&gt;1&lt;/R&gt;&lt;C&gt;1&lt;/C&gt;&lt;D xsi:type="xsd:double"&gt;0.9883199&lt;/D&gt;&lt;/FQL&gt;&lt;FQL&gt;&lt;Q&gt;DIVOPPBEES-IN^FG_TOTAL_RETURNC(0,-6AM)&lt;/Q&gt;&lt;R&gt;1&lt;/R&gt;&lt;C&gt;1&lt;/C&gt;&lt;D xsi:type="xsd:double"&gt;18.886793&lt;/D&gt;&lt;/FQL&gt;&lt;FQL&gt;&lt;Q&gt;DIVOPPBEES-IN^FG_TOTAL_RETURNC(0,-3AM)&lt;/Q&gt;&lt;R&gt;1&lt;/R&gt;&lt;C&gt;1&lt;/C&gt;&lt;D xsi:type="xsd:double"&gt;8.8300705&lt;/D&gt;&lt;/FQL&gt;&lt;FQL&gt;&lt;Q&gt;540787-IN^P_PRICE(0)/P_PRICE_LOW_PR(0,,,,,,"PRICE","CLOSE","52W")&lt;/Q&gt;&lt;R&gt;1&lt;/R&gt;&lt;C&gt;1&lt;/C&gt;&lt;D xsi:type="xsd:double"&gt;1.6235538&lt;/D&gt;&lt;/FQL&gt;&lt;FQL&gt;&lt;Q&gt;540787-IN^P_PRICE(0)/P_PRICE_HIGH_PR(0,,,,,,"PRICE","CLOSE","52W")&lt;/Q&gt;&lt;R&gt;1&lt;/R&gt;&lt;C&gt;1&lt;/C&gt;&lt;D xsi:type="xsd:double"&gt;0.9744544&lt;/D&gt;&lt;/FQL&gt;&lt;FQL&gt;&lt;Q&gt;540787-IN^FG_TOTAL_RETURNC(0,-6AM)&lt;/Q&gt;&lt;R&gt;1&lt;/R&gt;&lt;C&gt;1&lt;/C&gt;&lt;D xsi:type="xsd:double"&gt;13.358343&lt;/D&gt;&lt;/FQL&gt;&lt;FQL&gt;&lt;Q&gt;540787-IN^FG_TOTAL_RETURNC(0,-3AM)&lt;/Q&gt;&lt;R&gt;1&lt;/R&gt;&lt;C&gt;1&lt;/C&gt;&lt;D xsi:type="xsd:double"&gt;4.680288&lt;/D&gt;&lt;/FQL&gt;&lt;FQL&gt;&lt;Q&gt;538057-IN^P_PRICE(0)/P_PRICE_LOW_PR(0,,,,,,"PRICE","CLOSE","52W")&lt;/Q&gt;&lt;R&gt;1&lt;/R&gt;&lt;C&gt;1&lt;/C&gt;&lt;D xsi:type="xsd:double"&gt;1.922765&lt;/D&gt;&lt;/FQL&gt;&lt;FQL&gt;&lt;Q&gt;538057-IN^P_PRICE(0)/P_PRICE_HIGH_PR(0,,,,,,"PRICE","CLOSE","52W")&lt;/Q&gt;&lt;R&gt;1&lt;/R&gt;&lt;C&gt;1&lt;/C&gt;&lt;D xsi:type="xsd:double"&gt;0.93828326&lt;/D&gt;&lt;/FQL&gt;&lt;FQL&gt;&lt;Q&gt;538057-IN^FG_TOTAL_RETURNC(0,-6AM)&lt;/Q&gt;&lt;R&gt;1&lt;/R&gt;&lt;C&gt;1&lt;/C&gt;&lt;D xsi:type="xsd:double"&gt;19.615614&lt;/D&gt;&lt;/FQL&gt;&lt;FQL&gt;&lt;Q&gt;538057-IN^FG_TOTAL_RETURNC(0,-3AM)&lt;/Q&gt;&lt;R&gt;1&lt;/R&gt;&lt;C&gt;1&lt;/C&gt;&lt;D xsi:type="xsd:double"&gt;4.1849732&lt;/D&gt;&lt;/FQL&gt;&lt;FQL&gt;&lt;Q&gt;543326-IN^P_PRICE(0)/P_PRICE_LOW_PR(0,,,,,,"PRICE","CLOSE","52W")&lt;/Q&gt;&lt;R&gt;1&lt;/R&gt;&lt;C&gt;1&lt;/C&gt;&lt;D xsi:type="xsd:double"&gt;1.2888881&lt;/D&gt;&lt;/FQL&gt;&lt;FQL&gt;&lt;Q&gt;543326-IN^P_PRICE(0)/P_PRICE_HIGH_PR(0,,,,,,"PRICE","CLOSE","52W")&lt;/Q&gt;&lt;R&gt;1&lt;/R&gt;&lt;C&gt;1&lt;/C&gt;&lt;D xsi:type="xsd:double"&gt;0.97498566&lt;/D&gt;&lt;/FQL&gt;&lt;FQL&gt;&lt;Q&gt;543326-IN^FG_TOTAL_RETURNC(0,-6AM)&lt;/Q&gt;&lt;R&gt;1&lt;/R&gt;&lt;C&gt;1&lt;/C&gt;&lt;D xsi:type="xsd:double"&gt;21.027184&lt;/D&gt;&lt;/FQL&gt;&lt;FQL&gt;&lt;Q&gt;543326-IN^FG_TOTAL_RETURNC(0,-3AM)&lt;/Q&gt;&lt;R&gt;1&lt;/R&gt;&lt;C&gt;1&lt;/C&gt;&lt;D xsi:type="xsd:double"&gt;13.449311&lt;/D&gt;&lt;/FQL&gt;&lt;FQL&gt;&lt;Q&gt;543627-IN^P_PRICE(0)/P_PRICE_LOW_PR(0,,,,,,"PRICE","CLOSE","52W")&lt;/Q&gt;&lt;R&gt;1&lt;/R&gt;&lt;C&gt;1&lt;/C&gt;&lt;D xsi:type="xsd:double"&gt;1.4994829&lt;/D&gt;&lt;/FQL&gt;&lt;FQL&gt;&lt;Q&gt;543627-IN^P_PRICE(0)/P_PRICE_HIGH_PR(0,,,,,,"PRICE","CLOSE","52W")&lt;/Q&gt;&lt;R&gt;1&lt;/R&gt;&lt;C&gt;1&lt;/C&gt;&lt;D xsi:type="xsd:double"&gt;0.98416287&lt;/D&gt;&lt;/FQL&gt;&lt;FQL&gt;&lt;Q&gt;543627-IN^FG_TOTAL_RETURNC(0,-6AM)&lt;/Q&gt;&lt;R&gt;1&lt;/R&gt;&lt;C&gt;1&lt;/C&gt;&lt;D xsi:type="xsd:double"&gt;17.822325&lt;/D&gt;&lt;/FQL&gt;&lt;FQL&gt;&lt;Q&gt;543627-IN^FG_TOTAL_RETURNC(0,-3AM)&lt;/Q&gt;&lt;R&gt;1&lt;/R&gt;&lt;C&gt;1&lt;/C&gt;&lt;D xsi:type="xsd:double"&gt;12.519396&lt;/D&gt;&lt;/FQL&gt;&lt;FQL&gt;&lt;Q&gt;543454-IN^P_PRICE(0)/P_PRICE_LOW_PR(0,,,,,,"PRICE","CLOSE","52W")&lt;/Q&gt;&lt;R&gt;1&lt;/R&gt;&lt;C&gt;1&lt;/C&gt;&lt;D xsi:type="xsd:double"&gt;1.6318612&lt;/D&gt;&lt;/FQL&gt;&lt;FQL&gt;&lt;Q&gt;543454-IN^P_PRICE(0)/P_PRICE_HIGH_PR(0,,,,,,"PRICE","CLOSE","52W")&lt;/Q&gt;&lt;R&gt;1&lt;/R&gt;&lt;C&gt;1&lt;/C&gt;&lt;D xsi:type="xsd:double"&gt;0.9729171&lt;/D&gt;&lt;/FQL&gt;&lt;FQL&gt;&lt;Q&gt;543454-IN^FG_TOTAL_RETURNC(0,-6AM)&lt;/Q&gt;&lt;R&gt;1&lt;/R&gt;&lt;C&gt;1&lt;/C&gt;&lt;D xsi:type="xsd:double"&gt;22.43787&lt;/D&gt;&lt;/FQL&gt;&lt;FQL&gt;&lt;Q&gt;543454-IN^FG_TOTAL_RETURNC(0,-3AM)&lt;/Q&gt;&lt;R&gt;1&lt;/R&gt;&lt;C&gt;1&lt;/C&gt;&lt;D xsi:type="xsd:double"&gt;4.259324&lt;/D&gt;&lt;/FQL&gt;&lt;FQL&gt;&lt;Q&gt;543666-IN^P_PRICE(0)/P_PRICE_LOW_PR(0,,,,,,"PRICE","CLOSE","52W")&lt;/Q&gt;&lt;R&gt;1&lt;/R&gt;&lt;C&gt;1&lt;/C&gt;&lt;D xsi:type="xsd:double"&gt;1.1967509&lt;/D&gt;&lt;/FQL&gt;&lt;FQL&gt;&lt;Q&gt;543666-IN^P_PRICE(0)/P_PRICE_HIGH_PR(0,,,,,,"PRICE","CLOSE","52W")&lt;/Q&gt;&lt;R&gt;1&lt;/R&gt;&lt;C&gt;1&lt;/C&gt;&lt;D xsi:type="xsd:double"&gt;0.9640131&lt;/D&gt;&lt;/FQL&gt;&lt;FQL&gt;&lt;Q&gt;543666-IN^FG_TOTAL_RETURNC(0,-6AM)&lt;/Q&gt;&lt;R&gt;1&lt;/R&gt;&lt;C&gt;1&lt;/C&gt;&lt;D xsi:type="xsd:double"&gt;11.008799&lt;/D&gt;&lt;/FQL&gt;&lt;FQL&gt;&lt;Q&gt;543666-IN^FG_TOTAL_RETURNC(0,-3AM)&lt;/Q&gt;&lt;R&gt;1&lt;/R&gt;&lt;C&gt;1&lt;/C&gt;&lt;D xsi:type="xsd:double"&gt;-0.8598089&lt;/D&gt;&lt;/FQL&gt;&lt;FQL&gt;&lt;Q&gt;543563-IN^P_PRICE(0)/P_PRICE_LOW_PR(0,,,,,,"PRICE","CLOSE","52W")&lt;/Q&gt;&lt;R&gt;1&lt;/R&gt;&lt;C&gt;1&lt;/C&gt;&lt;D xsi:type="xsd:double"&gt;1.6317145&lt;/D&gt;&lt;/FQL&gt;&lt;FQL&gt;&lt;Q&gt;543563-IN^P_PRICE(0)/P_PRICE_HIGH_PR(0,,,,,,"PRICE","CLOSE","52W")&lt;/Q&gt;&lt;R&gt;1&lt;/R&gt;&lt;C&gt;1&lt;/C&gt;&lt;D xsi:type="xsd:double"&gt;0.9777336&lt;/D&gt;&lt;/FQL&gt;&lt;FQL&gt;&lt;Q&gt;543563-IN^FG_TOTAL_RETURNC(0,-6AM)&lt;/Q&gt;&lt;R&gt;1&lt;/R&gt;&lt;C&gt;1&lt;/C&gt;&lt;D xsi:type="xsd:double"&gt;24.543667&lt;/D&gt;&lt;/FQL&gt;&lt;FQL&gt;&lt;Q&gt;543563-IN^FG_TOTAL_RETURNC(0,-3AM)&lt;/Q&gt;&lt;R&gt;1&lt;/R&gt;&lt;C&gt;1&lt;/C&gt;&lt;D xsi:type="xsd:double"&gt;17.670464&lt;/D&gt;&lt;/FQL&gt;&lt;FQL&gt;&lt;Q&gt;543465-IN^P_PRICE(0)/P_PRICE_LOW_PR(0,,,,,,"PRICE","CLOSE","52W")&lt;/Q&gt;&lt;R&gt;1&lt;/R&gt;&lt;C&gt;1&lt;/C&gt;&lt;D xsi:type="xsd:double"&gt;1.6901345&lt;/D&gt;&lt;/FQL&gt;&lt;FQL&gt;&lt;Q&gt;543465-IN^P_PRICE(0)/P_PRICE_HIGH_PR(0,,,,,,"PRICE","CLOSE","52W")&lt;/Q&gt;&lt;R&gt;1&lt;/R&gt;&lt;C&gt;1&lt;/C&gt;&lt;D xsi:type="xsd:double"&gt;0.9779449&lt;/D&gt;&lt;/FQL&gt;&lt;FQL&gt;&lt;Q&gt;543465-IN^FG_TOTAL_RETURNC(0,-6AM)&lt;/Q&gt;&lt;R&gt;1&lt;/R&gt;&lt;C&gt;1&lt;/C&gt;&lt;D xsi:type="xsd:double"&gt;18.280243&lt;/D&gt;&lt;/FQL&gt;&lt;FQL&gt;&lt;Q&gt;543465-IN^FG_TOTAL_RETURNC(0,-3AM)&lt;/Q&gt;&lt;R&gt;1&lt;/R&gt;&lt;C&gt;1&lt;/C&gt;&lt;D xsi:type="xsd:double"&gt;4.1160107&lt;/D&gt;&lt;/FQL&gt;&lt;FQL&gt;&lt;Q&gt;543710-IN^P_PRICE(0)/P_PRICE_LOW_PR(0,,,,,,"PRICE","CLOSE","52W")&lt;/Q&gt;&lt;R&gt;1&lt;/R&gt;&lt;C&gt;1&lt;/C&gt;&lt;D xsi:type="xsd:double"&gt;1.5857373&lt;/D&gt;&lt;/FQL&gt;&lt;FQL&gt;&lt;Q&gt;543710-IN^P_PRICE(0)/P_PRICE_HIGH_PR(0,,,,,,"PRICE","CLOSE","52W")&lt;/Q&gt;&lt;R&gt;1&lt;/R&gt;&lt;C&gt;1&lt;/C&gt;&lt;D xsi:type="xsd:double"&gt;0.98888206&lt;/D&gt;&lt;/FQL&gt;&lt;FQL&gt;&lt;Q&gt;543710-IN^FG_TOTAL_RETURNC(0,-6AM)&lt;/Q&gt;&lt;R&gt;1&lt;/R&gt;&lt;C&gt;1&lt;/C&gt;&lt;D xsi:type="xsd:double"&gt;13.306308&lt;/D&gt;&lt;/FQL&gt;&lt;FQL&gt;&lt;Q&gt;543710-IN^FG_TOTAL_RETURNC(0,-3AM)&lt;/Q&gt;&lt;R&gt;1&lt;/R&gt;&lt;C&gt;1&lt;/C&gt;&lt;D xsi:type="xsd:double"&gt;4.329276&lt;/D&gt;&lt;/FQL&gt;&lt;FQL&gt;&lt;Q&gt;543571-IN^P_PRICE(0)/P_PRICE_LOW_PR(0,,,,,,"PRICE","CLOSE","52W")&lt;/Q&gt;&lt;R&gt;1&lt;/R&gt;&lt;C&gt;1&lt;/C&gt;&lt;D xsi:type="xsd:double"&gt;1.5859464&lt;/D&gt;&lt;/FQL&gt;&lt;FQL&gt;&lt;Q&gt;543571-IN^P_PRICE(0)/P_PRICE_HIGH_PR(0,,,,,,"PRICE","CLOSE","52W")&lt;/Q&gt;&lt;R&gt;1&lt;/R&gt;&lt;C&gt;1&lt;/C&gt;&lt;D xsi:type="xsd:double"&gt;0.9766454&lt;/D&gt;&lt;/FQL&gt;&lt;FQL&gt;&lt;Q&gt;543571-IN^FG_TOTAL_RETURNC(0,-6AM)&lt;/Q&gt;&lt;R&gt;1&lt;/R&gt;&lt;C&gt;1&lt;/C&gt;&lt;D xsi:type="xsd:double"&gt;11.715042&lt;/D&gt;&lt;/FQL&gt;&lt;FQL&gt;&lt;Q&gt;543571-IN^FG_TOTAL_RETURNC(0,-3AM)&lt;/Q&gt;&lt;R&gt;1&lt;/R&gt;&lt;C&gt;1&lt;/C&gt;&lt;D xsi:type="xsd:double"&gt;3.4150481&lt;/D&gt;&lt;/FQL&gt;&lt;FQL&gt;&lt;Q&gt;543348-IN^P_PRICE(0)/P_PRICE_LOW_PR(0,,,,,,"PRICE","CLOSE","52W")&lt;/Q&gt;&lt;R&gt;1&lt;/R&gt;&lt;C&gt;1&lt;/C&gt;&lt;D xsi:type="xsd:double"&gt;1.5824902&lt;/D&gt;&lt;/FQL&gt;&lt;FQL&gt;&lt;Q&gt;543348-IN^P_PRICE(0)/P_PRICE_HIGH_PR(0,,,,,,"PRICE","CLOSE","52W")&lt;/Q&gt;&lt;R&gt;1&lt;/R&gt;&lt;C&gt;1&lt;/C&gt;&lt;D xsi:type="xsd:double"&gt;0.9775&lt;/D&gt;&lt;/FQL&gt;&lt;FQL&gt;&lt;Q&gt;543348-IN^FG_TOTAL_RETURNC(0,-6AM)&lt;/Q&gt;&lt;R&gt;1&lt;/R&gt;&lt;C&gt;1&lt;/C&gt;&lt;D xsi:type="xsd:double"&gt;20.336926&lt;/D&gt;&lt;/FQL&gt;&lt;FQL&gt;&lt;Q&gt;543348-IN^FG_TOTAL_RETURNC(0,-3AM)&lt;/Q&gt;&lt;R&gt;1&lt;/R&gt;&lt;C&gt;1&lt;/C&gt;&lt;D xsi:type="xsd:double"&gt;17.278397&lt;/D&gt;&lt;/FQL&gt;&lt;FQL&gt;&lt;Q&gt;543608-IN^P_PRICE(0)/P_PRICE_LOW_PR(0,,,,,,"PRICE","CLOSE","52W")&lt;/Q&gt;&lt;R&gt;1&lt;/R&gt;&lt;C&gt;1&lt;/C&gt;&lt;D xsi:type="xsd:double"&gt;1.4710565&lt;/D&gt;&lt;/FQL&gt;&lt;FQL&gt;&lt;Q&gt;543608-IN^P_PRICE(0)/P_PRICE_HIGH_PR(0,,,,,,"PRICE","CLOSE","52W")&lt;/Q&gt;&lt;R&gt;1&lt;/R&gt;&lt;C&gt;1&lt;/C&gt;&lt;D xsi:type="xsd:double"&gt;0.9945514&lt;/D&gt;&lt;/FQL&gt;&lt;FQL&gt;&lt;Q&gt;543608-IN^FG_TOTAL_RETURNC(0,-6AM)&lt;/Q&gt;&lt;R&gt;1&lt;/R&gt;&lt;C&gt;1&lt;/C&gt;&lt;D xsi:type="xsd:double"&gt;19.504988&lt;/D&gt;&lt;/FQL&gt;&lt;FQL&gt;&lt;Q&gt;543608-IN^FG_TOTAL_RETURNC(0,-3AM)&lt;/Q&gt;&lt;R&gt;1&lt;/R&gt;&lt;C&gt;1&lt;/C&gt;&lt;D xsi:type="xsd:double"&gt;10.489405&lt;/D&gt;&lt;/FQL&gt;&lt;FQL&gt;&lt;Q&gt;543956-IN^P_PRICE(0)/P_PRICE_LOW_PR(0,,,,,,"PRICE","CLOSE","52W")&lt;/Q&gt;&lt;R&gt;1&lt;/R&gt;&lt;C&gt;1&lt;/C&gt;&lt;D xsi:type="xsd:double"&gt;1.7238108&lt;/D&gt;&lt;/FQL&gt;&lt;FQL&gt;&lt;Q&gt;543956-IN^P_PRICE(0)/P_PRICE_HIGH_PR(0,,,,,,"PRICE","CLOSE","52W")&lt;/Q&gt;&lt;R&gt;1&lt;/R&gt;&lt;C&gt;1&lt;/C&gt;&lt;D xsi:type="xsd:double"&gt;0.9903604&lt;/D&gt;&lt;/FQL&gt;&lt;FQL&gt;&lt;Q&gt;543956-IN^FG_TOTAL_RETURNC(0,-6AM)&lt;/Q&gt;&lt;R&gt;1&lt;/R&gt;&lt;C&gt;1&lt;/C&gt;&lt;D xsi:type="xsd:double"&gt;24.828302&lt;/D&gt;&lt;/FQL&gt;&lt;FQL&gt;&lt;Q&gt;543956-IN^FG_TOTAL_RETURNC(0,-3AM)&lt;/Q&gt;&lt;R&gt;1&lt;/R&gt;&lt;C&gt;1&lt;/C&gt;&lt;D xsi:type="xsd:double"&gt;11.252356&lt;/D&gt;&lt;/FQL&gt;&lt;FQL&gt;&lt;Q&gt;590107-IN^P_PRICE(0)/P_PRICE_LOW_PR(0,,,,,,"PRICE","CLOSE","52W")&lt;/Q&gt;&lt;R&gt;1&lt;/R&gt;&lt;C&gt;1&lt;/C&gt;&lt;D xsi:type="xsd:double"&gt;1.4161576&lt;/D&gt;&lt;/FQL&gt;&lt;FQL&gt;&lt;Q&gt;590107-IN^P_PRICE(0)/P_PRICE_HIGH_PR(0,,,,,,"PRICE","CLOSE","52W")&lt;/Q&gt;&lt;R&gt;1&lt;/R&gt;&lt;C&gt;1&lt;/C&gt;&lt;D xsi:type="xsd:double"&gt;0.83087915&lt;/D&gt;&lt;/FQL&gt;&lt;FQL&gt;&lt;Q&gt;590107-IN^FG_TOTAL_RETURNC(0,-6AM)&lt;/Q&gt;&lt;R&gt;1&lt;/R&gt;&lt;C&gt;1&lt;/C&gt;&lt;D xsi:type="xsd:double"&gt;-7.688898&lt;/D&gt;&lt;/FQL&gt;&lt;FQL&gt;&lt;Q&gt;590107-IN^FG_TOTAL_RETURNC(0,-3AM)&lt;/Q&gt;&lt;R&gt;1&lt;/R&gt;&lt;C&gt;1&lt;/C&gt;&lt;D xsi:type="xsd:double"&gt;-7.934618&lt;/D&gt;&lt;/FQL&gt;&lt;FQL&gt;&lt;Q&gt;DIVOPPBEES-IN^PERCENT_CHANGE(FMA_EPS(+1,0,,,,"PORTAGG","MEAN"),FMA_EPS(+1,-3AM,,,,"PORTAGG","MEAN"))&lt;/Q&gt;&lt;R&gt;0&lt;/R&gt;&lt;C&gt;0&lt;/C&gt;&lt;/FQL&gt;&lt;FQL&gt;&lt;Q&gt;DIVOPPBEES-IN^PERCENT_CHANGE(FMA_EPS(+1,0,,,,"PORTAGG","MEAN"),FMA_EPS(+1,-1AM,,,,"PORTAGG","MEAN"))&lt;/Q&gt;&lt;R&gt;0&lt;/R&gt;&lt;C&gt;0&lt;/C&gt;&lt;/FQL&gt;&lt;FQL&gt;&lt;Q&gt;DIVOPPBEES-IN^FMA_PCT_ABOVE_MAVG(200,0,,,,"PORTAGG")&lt;/Q&gt;&lt;R&gt;0&lt;/R&gt;&lt;C&gt;0&lt;/C&gt;&lt;/FQL&gt;&lt;FQL&gt;&lt;Q&gt;540787-IN^PERCENT_CHANGE(FMA_EPS(+1,0,,,,"PORTAGG","MEAN"),FMA_EPS(+1,-3AM,,,,"PORTAGG","MEAN"))&lt;/Q&gt;&lt;R&gt;1&lt;/R&gt;&lt;C&gt;1&lt;/C&gt;&lt;D xsi:type="xsd:double"&gt;0.604186946570231&lt;/D&gt;&lt;/FQL&gt;&lt;FQL&gt;&lt;Q&gt;540787-IN^PERCENT_CHANGE(FMA_EPS(+1,0,,,,"PORTAGG","MEAN"),FMA_EPS(+1,-1AM,,,,"PORTAGG","MEAN"))&lt;/Q&gt;&lt;R&gt;1&lt;/R&gt;&lt;C&gt;1&lt;/C&gt;&lt;D xsi:type="xsd:double"&gt;0&lt;/D&gt;&lt;/FQL&gt;&lt;FQL&gt;&lt;Q&gt;540787-IN^FMA_PCT_ABOVE_MAVG(200,0,,,,"PORTAGG")&lt;/Q&gt;&lt;R&gt;1&lt;/R&gt;&lt;C&gt;1&lt;/C&gt;&lt;D xsi:type="xsd:double"&gt;95.6521739130435&lt;/D&gt;&lt;/FQL&gt;&lt;FQL&gt;&lt;Q&gt;538057-IN^PERCENT_CHANGE(FMA_EPS(+1,0,,,,"PORTAGG","MEAN"),FMA_EPS(+1,-3AM,,,,"PORTAGG","MEAN"))&lt;/Q&gt;&lt;R&gt;0&lt;/R&gt;&lt;C&gt;0&lt;/C&gt;&lt;/FQL&gt;&lt;FQL&gt;&lt;Q&gt;538057-IN^PERCENT_CHANGE(FMA_EPS(+1,0,,,,"PORTAGG","MEAN"),FMA_EPS(+1,-1AM,,,,"PORTAGG","MEAN"))&lt;/Q&gt;&lt;R&gt;0&lt;/R&gt;&lt;C&gt;0&lt;/C&gt;&lt;/FQL&gt;&lt;FQL&gt;&lt;Q&gt;538057-IN^FMA_PCT_ABOVE_MAVG(200,0,,,,"PORTAGG")&lt;/Q&gt;&lt;R&gt;0&lt;/R&gt;&lt;C&gt;0&lt;/C&gt;&lt;/FQL&gt;&lt;FQL&gt;&lt;Q&gt;543326-IN^PERCENT_CHANGE(FMA_EPS(+1,0,,,,"PORTAGG","MEAN"),FMA_EPS(+1,-3AM,,,,"PORTAGG","MEAN"))&lt;/Q&gt;&lt;R&gt;1&lt;/R&gt;&lt;C&gt;1&lt;/C&gt;&lt;D xsi:type="xsd:double"&gt;1.98848649823325&lt;/D&gt;&lt;/FQL&gt;&lt;FQL&gt;&lt;Q&gt;543326-IN^PERCENT_CHANGE(FMA_EPS(+1,0,,,,"PORTAGG","MEAN"),FMA_EPS(+1,-1AM,,,,"PORTAGG","MEAN"))&lt;/Q&gt;&lt;R&gt;1&lt;/R&gt;&lt;C&gt;1&lt;/C&gt;&lt;D xsi:type="xsd:double"&gt;0&lt;/D&gt;&lt;/FQL&gt;&lt;FQL&gt;&lt;Q&gt;543326-IN^FMA_PCT_ABOVE_MAVG(200,0,,,,"PORTAGG")&lt;/Q&gt;&lt;R&gt;1&lt;/R&gt;&lt;C&gt;1&lt;/C&gt;&lt;D xsi:type="xsd:double"&gt;87.5&lt;/D&gt;&lt;/FQL&gt;&lt;FQL&gt;&lt;Q&gt;543627-IN^PERCENT_CHANGE(FMA_EPS(+1,0,,,,"PORTAGG","MEAN"),FMA_EPS(+1,-3AM,,,,"PORTAGG","MEAN"))&lt;/Q&gt;&lt;R&gt;0&lt;/R&gt;&lt;C&gt;0&lt;/C&gt;&lt;/FQL&gt;&lt;FQL&gt;&lt;Q&gt;543627-IN^PERCENT_CHANGE(FMA_EPS(+1,0,,,,"PORTAGG","MEAN"),FMA_EPS(+1,-1AM,,,,"PORTAGG","MEAN"))&lt;/Q&gt;&lt;R&gt;0&lt;/R&gt;&lt;C&gt;0&lt;/C&gt;&lt;/FQL&gt;&lt;FQL&gt;&lt;Q&gt;543627-IN^FMA_PCT_ABOVE_MAVG(200,0,,,,"PORTAGG")&lt;/Q&gt;&lt;R&gt;0&lt;/R&gt;&lt;C&gt;0&lt;/C&gt;&lt;/FQL&gt;&lt;FQL&gt;&lt;Q&gt;543454-IN^PERCENT_CHANGE(FMA_EPS(+1,0,,,,"PORTAGG","MEAN"),FMA_EPS(+1,-3AM,,,,"PORTAGG","MEAN"))&lt;/Q&gt;&lt;R&gt;1&lt;/R&gt;&lt;C&gt;1&lt;/C&gt;&lt;D xsi:type="xsd:double"&gt;2.37186594834252&lt;/D&gt;&lt;/FQL&gt;&lt;FQL&gt;&lt;Q&gt;543454-IN^PERCENT_CHANGE(FMA_EPS(+1,0,,,,"PORTAGG","MEAN"),FMA_EPS(+1,-1AM,,,,"PORTAGG","MEAN"))&lt;/Q&gt;&lt;R&gt;1&lt;/R&gt;&lt;C&gt;1&lt;/C&gt;&lt;D xsi:type="xsd:double"&gt;0&lt;/D&gt;&lt;/FQL&gt;&lt;FQL&gt;&lt;Q&gt;543454-IN^FMA_PCT_ABOVE_MAVG(200,0,,,,"PORTAGG")&lt;/Q&gt;&lt;R&gt;1&lt;/R&gt;&lt;C&gt;1&lt;/C&gt;&lt;D xsi:type="xsd:double"&gt;97.3684210526316&lt;/D&gt;&lt;/FQL&gt;&lt;FQL&gt;&lt;Q&gt;543666-IN^PERCENT_CHANGE(FMA_EPS(+1,0,,,,"PORTAGG","MEAN"),FMA_EPS(+1,-3AM,,,,"PORTAGG","MEAN"))&lt;/Q&gt;&lt;R&gt;1&lt;/R&gt;&lt;C&gt;1&lt;/C&gt;&lt;D xsi:type="xsd:double"&gt;-0.845855392623295&lt;/D&gt;&lt;/FQL&gt;&lt;FQL&gt;&lt;Q&gt;543666-IN^PERCENT_CHANGE(FMA_EPS(+1,0,,,,"PORTAGG","MEAN"),FMA_EPS(+1,-1AM,,,,"PORTAGG","MEAN"))&lt;/Q&gt;&lt;R&gt;1&lt;/R&gt;&lt;C&gt;1&lt;/C&gt;&lt;D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xsi:type="xsd:double"&gt;63.6363636363636&lt;/D&gt;&lt;/FQL&gt;&lt;FQL&gt;&lt;Q&gt;543563-IN^PERCENT_CHANGE(FMA_EPS(+1,0,,,,"PORTAGG","MEAN"),FMA_EPS(+1,-3AM,,,,"PORTAGG","MEAN"))&lt;/Q&gt;&lt;R&gt;1&lt;/R&gt;&lt;C&gt;1&lt;/C&gt;&lt;D xsi:type="xsd:double"&gt;-0.0317658009498063&lt;/D&gt;&lt;/FQL&gt;&lt;FQL&gt;&lt;Q&gt;543563-IN^PERCENT_CHANGE(FMA_EPS(+1,0,,,,"PORTAGG","MEAN"),FMA_EPS(+1,-1AM,,,,"PORTAGG","MEAN"))&lt;/Q&gt;&lt;R&gt;1&lt;/R&gt;&lt;C&gt;1&lt;/C&gt;&lt;D xsi:type="xsd:double"&gt;0&lt;/D&gt;&lt;/FQL&gt;&lt;FQL&gt;&lt;Q&gt;543563-IN^FMA_PCT_ABOVE_MAVG(200,0,,,,"PORTAGG")&lt;/Q&gt;&lt;R&gt;1&lt;/R&gt;&lt;C&gt;1&lt;/C&gt;&lt;D xsi:type="xsd:double"&gt;89.6907216494845&lt;/D&gt;&lt;/FQL&gt;&lt;FQL&gt;&lt;Q&gt;543465-IN^PERCENT_CHANGE(FMA_EPS(+1,0,,,,"PORTAGG","MEAN"),FMA_EPS(+1,-3AM,,,,"PORTAGG","MEAN"))&lt;/Q&gt;&lt;R&gt;1&lt;/R&gt;&lt;C&gt;1&lt;/C&gt;&lt;D xsi:type="xsd:double"&gt;-6.6816077091379&lt;/D&gt;&lt;/FQL&gt;&lt;FQL&gt;&lt;Q&gt;543465-IN^PERCENT_CHANGE(FMA_EPS(+1,0,,,,"PORTAGG","MEAN"),FMA_EPS(+1,-1AM,,,,"PORTAGG","MEAN"))&lt;/Q&gt;&lt;R&gt;1&lt;/R&gt;&lt;C&gt;1&lt;/C&gt;&lt;D xsi:type="xsd:double"&gt;0&lt;/D&gt;&lt;/FQL&gt;&lt;FQL&gt;&lt;Q&gt;543465-IN^FMA_PCT_ABOVE_MAVG(200,0,,,,"PORTAGG")&lt;/Q&gt;&lt;R&gt;1&lt;/R&gt;&lt;C&gt;1&lt;/C&gt;&lt;D xsi:type="xsd:double"&gt;96.7741935483871&lt;/D&gt;&lt;/FQL&gt;&lt;FQL&gt;&lt;Q&gt;543710-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xsi:type="xsd:double"&gt;-1.82905879948465&lt;/D&gt;&lt;/FQL&gt;&lt;FQL&gt;&lt;Q&gt;543571-IN^PERCENT_CHANGE(FMA_EPS(+1,0,,,,"PORTAGG","MEAN"),FMA_EPS(+1,-1AM,,,,"PORTAGG","MEAN"))&lt;/Q&gt;&lt;R&gt;1&lt;/R&gt;&lt;C&gt;1&lt;/C&gt;&lt;D xsi:type="xsd:double"&gt;0&lt;/D&gt;&lt;/FQL&gt;&lt;FQL&gt;&lt;Q&gt;543571-IN^FMA_PCT_ABOVE_MAVG(200,0,,,,"PORTAGG")&lt;/Q&gt;&lt;R&gt;1&lt;/R&gt;&lt;C&gt;1&lt;/C&gt;&lt;D xsi:type="xsd:double"&gt;96.7741935483871&lt;/D&gt;&lt;/FQL&gt;&lt;FQL&gt;&lt;Q&gt;543348-IN^PERCENT_CHANGE(FMA_EPS(+1,0,,,,"PORTAGG","MEAN"),FMA_EPS(+1,-3AM,,,,"PORTAGG","MEAN"))&lt;/Q&gt;&lt;R&gt;1&lt;/R&gt;&lt;C&gt;1&lt;/C&gt;&lt;D xsi:type="xsd:double"&gt;0.929061029243147&lt;/D&gt;&lt;/FQL&gt;&lt;FQL&gt;&lt;Q&gt;543348-IN^PERCENT_CHANGE(FMA_EPS(+1,0,,,,"PORTAGG","MEAN"),FMA_EPS(+1,-1AM,,,,"PORTAGG","MEAN"))&lt;/Q&gt;&lt;R&gt;1&lt;/R&gt;&lt;C&gt;1&lt;/C&gt;&lt;D xsi:type="xsd:double"&gt;0&lt;/D&gt;&lt;/FQL&gt;&lt;FQL&gt;&lt;Q&gt;543348-IN^FMA_PCT_ABOVE_MAVG(200,0,,,,"PORTAGG")&lt;/Q&gt;&lt;R&gt;1&lt;/R&gt;&lt;C&gt;1&lt;/C&gt;&lt;D xsi:type="xsd:double"&gt;95.2380952380952&lt;/D&gt;&lt;/FQL&gt;&lt;FQL&gt;&lt;Q&gt;543608-IN^PERCENT_CHANGE(FMA_EPS(+1,0,,,,"PORTAGG","MEAN"),FMA_EPS(+1,-3AM,,,,"PORTAGG","MEAN"))&lt;/Q&gt;&lt;R&gt;1&lt;/R&gt;&lt;C&gt;1&lt;/C&gt;&lt;D xsi:type="xsd:double"&gt;0.800528091096439&lt;/D&gt;&lt;/FQL&gt;&lt;FQL&gt;&lt;Q&gt;543608-IN^PERCENT_CHANGE(FMA_EPS(+1,0,,,,"PORTAGG","MEAN"),FMA_EPS(+1,-1AM,,,,"PORTAGG","MEAN"))&lt;/Q&gt;&lt;R&gt;1&lt;/R&gt;&lt;C&gt;1&lt;/C&gt;&lt;D xsi:type="xsd:double"&gt;0&lt;/D&gt;&lt;/FQL&gt;&lt;FQL&gt;&lt;Q&gt;543608-IN^FMA_PCT_ABOVE_MAVG(200,0,,,,"PORTAGG")&lt;/Q&gt;&lt;R&gt;1&lt;/R&gt;&lt;C&gt;1&lt;/C&gt;&lt;D xsi:type="xsd:double"&gt;90.4761904761905&lt;/D&gt;&lt;/FQL&gt;&lt;FQL&gt;&lt;Q&gt;543956-IN^PERCENT_CHANGE(FMA_EPS(+1,0,,,,"PORTAGG","MEAN"),FMA_EPS(+1,-3AM,,,,"PORTAGG","MEAN"))&lt;/Q&gt;&lt;R&gt;0&lt;/R&gt;&lt;C&gt;0&lt;/C&gt;&lt;/FQL&gt;&lt;FQL&gt;&lt;Q&gt;543956-IN^PERCENT_CHANGE(FMA_EPS(+1,0,,,,"PORTAGG","MEAN"),FMA_EPS(+1,-1AM,,,,"PORTAGG","MEAN"))&lt;/Q&gt;&lt;R&gt;0&lt;/R&gt;&lt;C&gt;0&lt;/C&gt;&lt;/FQL&gt;&lt;FQL&gt;&lt;Q&gt;543956-IN^FMA_PCT_ABOVE_MAVG(200,0,,,,"PORTAGG")&lt;/Q&gt;&lt;R&gt;0&lt;/R&gt;&lt;C&gt;0&lt;/C&gt;&lt;/FQL&gt;&lt;FQL&gt;&lt;Q&gt;590107-IN^PERCENT_CHANGE(FMA_EPS(+1,0,,,,"PORTAGG","MEAN"),FMA_EPS(+1,-3AM,,,,"PORTAGG","MEAN"))&lt;/Q&gt;&lt;R&gt;1&lt;/R&gt;&lt;C&gt;1&lt;/C&gt;&lt;D xsi:type="xsd:double"&gt;1.91353616718515&lt;/D&gt;&lt;/FQL&gt;&lt;FQL&gt;&lt;Q&gt;590107-IN^PERCENT_CHANGE(FMA_EPS(+1,0,,,,"PORTAGG","MEAN"),FMA_EPS(+1,-1AM,,,,"PORTAGG","MEAN"))&lt;/Q&gt;&lt;R&gt;1&lt;/R&gt;&lt;C&gt;1&lt;/C&gt;&lt;D xsi:type="xsd:double"&gt;0&lt;/D&gt;&lt;/FQL&gt;&lt;FQL&gt;&lt;Q&gt;590107-IN^FMA_PCT_ABOVE_MAVG(200,0,,,,"PORTAGG")&lt;/Q&gt;&lt;R&gt;1&lt;/R&gt;&lt;C&gt;1&lt;/C&gt;&lt;D xsi:type="xsd:double"&gt;76.9230769230769&lt;/D&gt;&lt;/FQL&gt;&lt;FQL&gt;&lt;Q&gt;DIVOPPBEES-IN^COUNT(OS_TOP_HLDG_NAME(ALL,0D,,MTD,,ALL,EQ))&lt;/Q&gt;&lt;R&gt;1&lt;/R&gt;&lt;C&gt;1&lt;/C&gt;&lt;D xsi:type="xsd:long"&gt;51&lt;/D&gt;&lt;/FQL&gt;&lt;FQL&gt;&lt;Q&gt;DIVOPPBEES-IN^FMA_COS_DOWN("EPS","1M",+1,0,,,"PORTAGG","MEANR")&lt;/Q&gt;&lt;R&gt;0&lt;/R&gt;&lt;C&gt;0&lt;/C&gt;&lt;/FQL&gt;&lt;FQL&gt;&lt;Q&gt;DIVOPPBEES-IN^FMA_COS_UP("EPS","1M",+1,0,,,"PORTAGG","MEANR")&lt;/Q&gt;&lt;R&gt;0&lt;/R&gt;&lt;C&gt;0&lt;/C&gt;&lt;/FQL&gt;&lt;FQL&gt;&lt;Q&gt;540787-IN^COUNT(OS_TOP_HLDG_NAME(ALL,0D,,MTD,,ALL,EQ))&lt;/Q&gt;&lt;R&gt;1&lt;/R&gt;&lt;C&gt;1&lt;/C&gt;&lt;D xsi:type="xsd:long"&gt;23&lt;/D&gt;&lt;/FQL&gt;&lt;FQL&gt;&lt;Q&gt;540787-IN^FMA_COS_DOWN("EPS","1M",+1,0,,,"PORTAGG","MEANR")&lt;/Q&gt;&lt;R&gt;1&lt;/R&gt;&lt;C&gt;1&lt;/C&gt;&lt;D xsi:type="xsd:double"&gt;5&lt;/D&gt;&lt;/FQL&gt;&lt;FQL&gt;&lt;Q&gt;540787-IN^FMA_COS_UP("EPS","1M",+1,0,,,"PORTAGG","MEANR")&lt;/Q&gt;&lt;R&gt;1&lt;/R&gt;&lt;C&gt;1&lt;/C&gt;&lt;D xsi:type="xsd:double"&gt;12&lt;/D&gt;&lt;/FQL&gt;&lt;FQL&gt;&lt;Q&gt;538057-IN^COUNT(OS_TOP_HLDG_NAME(ALL,0D,,MTD,,ALL,EQ))&lt;/Q&gt;&lt;R&gt;1&lt;/R&gt;&lt;C&gt;1&lt;/C&gt;&lt;D xsi:type="xsd:long"&gt;12&lt;/D&gt;&lt;/FQL&gt;&lt;FQL&gt;&lt;Q&gt;538057-IN^FMA_COS_DOWN("EPS","1M",+1,0,,,"PORTAGG","MEANR")&lt;/Q&gt;&lt;R&gt;0&lt;/R&gt;&lt;C&gt;0&lt;/C&gt;&lt;/FQL&gt;&lt;FQL&gt;&lt;Q&gt;538057-IN^FMA_COS_UP("EPS","1M",+1,0,,,"PORTAGG","MEANR")&lt;/Q&gt;&lt;R&gt;0&lt;/R&gt;&lt;C&gt;0&lt;/C&gt;&lt;/FQL&gt;&lt;FQL&gt;&lt;Q&gt;543326-IN^COUNT(OS_TOP_HLDG_NAME(ALL,0D,,MTD,,ALL,EQ))&lt;/Q&gt;&lt;R&gt;1&lt;/R&gt;&lt;C&gt;1&lt;/C&gt;&lt;D xsi:type="xsd:long"&gt;16&lt;/D&gt;&lt;/FQL&gt;&lt;FQL&gt;&lt;Q&gt;543326-IN^FMA_COS_DOWN("EPS","1M",+1,0,,,"PORTAGG","MEANR")&lt;/Q&gt;&lt;R&gt;1&lt;/R&gt;&lt;C&gt;1&lt;/C&gt;&lt;D xsi:type="xsd:double"&gt;7&lt;/D&gt;&lt;/FQL&gt;&lt;FQL&gt;&lt;Q&gt;543326-IN^FMA_COS_UP("EPS","1M",+1,0,,,"PORTAGG","MEANR")&lt;/Q&gt;&lt;R&gt;1&lt;/R&gt;&lt;C&gt;1&lt;/C&gt;&lt;D xsi:type="xsd:double"&gt;4&lt;/D&gt;&lt;/FQL&gt;&lt;FQL&gt;&lt;Q&gt;543627-IN^COUNT(OS_TOP_HLDG_NAME(ALL,0D,,MTD,,ALL,EQ))&lt;/Q&gt;&lt;R&gt;1&lt;/R&gt;&lt;C&gt;1&lt;/C&gt;&lt;D xsi:type="xsd:long"&gt;31&lt;/D&gt;&lt;/FQL&gt;&lt;FQL&gt;&lt;Q&gt;543627-IN^FMA_COS_DOWN("EPS","1M",+1,0,,,"PORTAGG","MEANR")&lt;/Q&gt;&lt;R&gt;0&lt;/R&gt;&lt;C&gt;0&lt;/C&gt;&lt;/FQL&gt;&lt;FQL&gt;&lt;Q&gt;543627-IN^FMA_COS_UP("EPS","1M",+1,0,,,"PORTAGG","MEANR")&lt;/Q&gt;&lt;R&gt;0&lt;/R&gt;&lt;C&gt;0&lt;/C&gt;&lt;/FQL&gt;&lt;FQL&gt;&lt;Q&gt;543454-IN^COUNT(OS_TOP_HLDG_NAME(ALL,0D,,MTD,,ALL,EQ))&lt;/Q&gt;&lt;R&gt;1&lt;/R&gt;&lt;C&gt;1&lt;/C&gt;&lt;D xsi:type="xsd:long"&gt;76&lt;/D&gt;&lt;/FQL&gt;&lt;FQL&gt;&lt;Q&gt;543454-IN^FMA_COS_DOWN("EPS","1M",+1,0,,,"PORTAGG","MEANR")&lt;/Q&gt;&lt;R&gt;1&lt;/R&gt;&lt;C&gt;1&lt;/C&gt;&lt;D xsi:type="xsd:double"&gt;30&lt;/D&gt;&lt;/FQL&gt;&lt;FQL&gt;&lt;Q&gt;543454-IN^FMA_COS_UP("EPS","1M",+1,0,,,"PORTAGG","MEANR")&lt;/Q&gt;&lt;R&gt;1&lt;/R&gt;&lt;C&gt;1&lt;/C&gt;&lt;D xsi:type="xsd:double"&gt;31&lt;/D&gt;&lt;/FQL&gt;&lt;FQL&gt;&lt;Q&gt;543666-IN^COUNT(OS_TOP_HLDG_NAME(ALL,0D,,MTD,,ALL,EQ))&lt;/Q&gt;&lt;R&gt;1&lt;/R&gt;&lt;C&gt;1&lt;/C&gt;&lt;D xsi:type="xsd:long"&gt;11&lt;/D&gt;&lt;/FQL&gt;&lt;FQL&gt;&lt;Q&gt;543666-IN^FMA_COS_DOWN("EPS","1M",+1,0,,,"PORTAGG","MEANR")&lt;/Q&gt;&lt;R&gt;1&lt;/R&gt;&lt;C&gt;1&lt;/C&gt;&lt;D xsi:type="xsd:double"&gt;6&lt;/D&gt;&lt;/FQL&gt;&lt;FQL&gt;&lt;Q&gt;543666-IN^FMA_COS_UP("EPS","1M",+1,0,,,"PORTAGG","MEANR")&lt;/Q&gt;&lt;R&gt;1&lt;/R&gt;&lt;C&gt;1&lt;/C&gt;&lt;D xsi:type="xsd:double"&gt;4&lt;/D&gt;&lt;/FQL&gt;&lt;FQL&gt;&lt;Q&gt;543563-IN^COUNT(OS_TOP_HLDG_NAME(ALL,0D,,MTD,,ALL,EQ))&lt;/Q&gt;&lt;R&gt;1&lt;/R&gt;&lt;C&gt;1&lt;/C&gt;&lt;D xsi:type="xsd:long"&gt;0&lt;/D&gt;&lt;/FQL&gt;&lt;FQL&gt;&lt;Q&gt;543563-IN^FMA_COS_DOWN("EPS","1M",+1,0,,,"PORTAGG","MEANR")&lt;/Q&gt;&lt;R&gt;1&lt;/R&gt;&lt;C&gt;1&lt;/C&gt;&lt;D xsi:type="xsd:double"&gt;20&lt;/D&gt;&lt;/FQL&gt;&lt;FQL&gt;&lt;Q&gt;543563-IN^FMA_COS_UP("EPS","1M",+1,0,,,"PORTAGG","MEANR")&lt;/Q&gt;&lt;R&gt;1&lt;/R&gt;&lt;C&gt;1&lt;/C&gt;&lt;D xsi:type="xsd:double"&gt;25&lt;/D&gt;&lt;/FQL&gt;&lt;FQL&gt;&lt;Q&gt;543465-IN^COUNT(OS_TOP_HLDG_NAME(ALL,0D,,MTD,,ALL,EQ))&lt;/Q&gt;&lt;R&gt;1&lt;/R&gt;&lt;C&gt;1&lt;/C&gt;&lt;D xsi:type="xsd:long"&gt;31&lt;/D&gt;&lt;/FQL&gt;&lt;FQL&gt;&lt;Q&gt;543465-IN^FMA_COS_DOWN("EPS","1M",+1,0,,,"PORTAGG","MEANR")&lt;/Q&gt;&lt;R&gt;1&lt;/R&gt;&lt;C&gt;1&lt;/C&gt;&lt;D xsi:type="xsd:double"&gt;5&lt;/D&gt;&lt;/FQL&gt;&lt;FQL&gt;&lt;Q&gt;543465-IN^FMA_COS_UP("EPS","1M",+1,0,,,"PORTAGG","MEANR")&lt;/Q&gt;&lt;R&gt;1&lt;/R&gt;&lt;C&gt;1&lt;/C&gt;&lt;D xsi:type="xsd:double"&gt;20&lt;/D&gt;&lt;/FQL&gt;&lt;FQL&gt;&lt;Q&gt;543710-IN^COUNT(OS_TOP_HLDG_NAME(ALL,0D,,MTD,,ALL,EQ))&lt;/Q&gt;&lt;R&gt;1&lt;/R&gt;&lt;C&gt;1&lt;/C&gt;&lt;D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543710-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xsi:type="xsd:long"&gt;31&lt;/D&gt;&lt;/FQL&gt;&lt;FQL&gt;&lt;Q&gt;543571-IN^FMA_COS_DOWN("EPS","1M",+1,0,,,"PORTAGG","MEANR")&lt;/Q&gt;&lt;R&gt;1&lt;/R&gt;&lt;C&gt;1&lt;/C&gt;&lt;D xsi:type="xsd:double"&gt;11&lt;/D&gt;&lt;/FQL&gt;&lt;FQL&gt;&lt;Q&gt;543571-IN^FMA_COS_UP("EPS","1M",+1,0,,,"PORTAGG","MEANR")&lt;/Q&gt;&lt;R&gt;1&lt;/R&gt;&lt;C&gt;1&lt;/C&gt;&lt;D xsi:type="xsd:double"&gt;16&lt;/D&gt;&lt;/FQL&gt;&lt;FQL&gt;&lt;Q&gt;543348-IN^COUNT(OS_TOP_HLDG_NAME(ALL,0D,,MTD,,ALL,EQ))&lt;/Q&gt;&lt;R&gt;1&lt;/R&gt;&lt;C&gt;1&lt;/C&gt;&lt;D xsi:type="xsd:long"&gt;21&lt;/D&gt;&lt;/FQL&gt;&lt;FQL&gt;&lt;Q&gt;543348-IN^FMA_COS_DOWN("EPS","1M",+1,0,,,"PORTAGG","MEANR")&lt;/Q&gt;&lt;R&gt;1&lt;/R&gt;&lt;C&gt;1&lt;/C&gt;&lt;D xsi:type="xsd:double"&gt;7&lt;/D&gt;&lt;/FQL&gt;&lt;FQL&gt;&lt;Q&gt;543348-IN^FMA_COS_UP("EPS","1M",+1,0,,,"PORTAGG","MEANR")&lt;/Q&gt;&lt;R&gt;1&lt;/R&gt;&lt;C&gt;1&lt;/C&gt;&lt;D xsi:type="xsd:double"&gt;12&lt;/D&gt;&lt;/FQL&gt;&lt;FQL&gt;&lt;Q&gt;543608-IN^COUNT(OS_TOP_HLDG_NAME(ALL,0D,,MTD,,ALL,EQ))&lt;/Q&gt;&lt;R&gt;1&lt;/R&gt;&lt;C&gt;1&lt;/C&gt;&lt;D xsi:type="xsd:long"&gt;21&lt;/D&gt;&lt;/FQL&gt;&lt;FQL&gt;&lt;Q&gt;543608-IN^FMA_COS_DOWN("EPS","1M",+1,0,,,"PORTAGG","MEANR")&lt;/Q&gt;&lt;R&gt;1&lt;/R&gt;&lt;C&gt;1&lt;/C&gt;&lt;D xsi:type="xsd:double"&gt;6&lt;/D&gt;&lt;/FQL&gt;&lt;FQL&gt;&lt;Q&gt;543608-IN^FMA_COS_UP("EPS","1M",+1,0,,,"PORTAGG","MEANR")&lt;/Q&gt;&lt;R&gt;1&lt;/R&gt;&lt;C&gt;1&lt;/C&gt;&lt;D xsi:type="xsd:double"&gt;12&lt;/D&gt;&lt;/FQL&gt;&lt;FQL&gt;&lt;Q&gt;543956-IN^COUNT(OS_TOP_HLDG_NAME(ALL,0D,,MTD,,ALL,EQ))&lt;/Q&gt;&lt;R&gt;1&lt;/R&gt;&lt;C&gt;1&lt;/C&gt;&lt;D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543956-IN^FMA_COS_UP("EPS","1M",+1,0,,,"PORTAGG","MEANR")&lt;/Q&gt;&lt;R&gt;0&lt;/R&gt;&lt;C&gt;0&lt;/C&gt;&lt;/FQL&gt;&lt;FQL&gt;&lt;Q&gt;590107-IN^COUNT(OS_TOP_HLDG_NAME(ALL,0D,,MTD,,ALL,EQ))&lt;/Q&gt;&lt;R&gt;1&lt;/R&gt;&lt;C&gt;1&lt;/C&gt;&lt;D xsi:type="xsd:long"&gt;13&lt;/D&gt;&lt;/FQL&gt;&lt;FQL&gt;&lt;Q&gt;590107-IN^FMA_COS_DOWN("EPS","1M",+1,0,,,"PORTAGG","MEANR")&lt;/Q&gt;&lt;R&gt;1&lt;/R&gt;&lt;C&gt;1&lt;/C&gt;&lt;D xsi:type="xsd:double"&gt;3&lt;/D&gt;&lt;/FQL&gt;&lt;FQL&gt;&lt;Q&gt;590107-IN^FMA_COS_UP("EPS","1M",+1,0,,,"PORTAGG","MEANR")&lt;/Q&gt;&lt;R&gt;1&lt;/R&gt;&lt;C&gt;1&lt;/C&gt;&lt;D xsi:type="xsd:double"&gt;4&lt;/D&gt;&lt;/FQL&gt;&lt;FQL&gt;&lt;Q&gt;DIVOPPBEES-IN^FG_COMPANY_NAME&lt;/Q&gt;&lt;R&gt;1&lt;/R&gt;&lt;C&gt;1&lt;/C&gt;&lt;D xsi:type="xsd:string"&gt;Nippon India ETF Nifty Dividend Opportunities 50&lt;/D&gt;&lt;/FQL&gt;&lt;FQL&gt;&lt;Q&gt;540787-IN^FG_COMPANY_NAME&lt;/Q&gt;&lt;R&gt;1&lt;/R&gt;&lt;C&gt;1&lt;/C&gt;&lt;D xsi:type="xsd:string"&gt;BHARAT 22 ETF&lt;/D&gt;&lt;/FQL&gt;&lt;FQL&gt;&lt;Q&gt;538057-IN^FG_COMPANY_NAME&lt;/Q&gt;&lt;R&gt;1&lt;/R&gt;&lt;C&gt;1&lt;/C&gt;&lt;D xsi:type="xsd:string"&gt;CPSE ETF&lt;/D&gt;&lt;/FQL&gt;&lt;FQL&gt;&lt;Q&gt;543326-IN^FG_COMPANY_NAME&lt;/Q&gt;&lt;R&gt;1&lt;/R&gt;&lt;C&gt;1&lt;/C&gt;&lt;D xsi:type="xsd:string"&gt;ICICI Prudential Nifty FMCG ETF&lt;/D&gt;&lt;/FQL&gt;&lt;FQL&gt;&lt;Q&gt;543627-IN^FG_COMPANY_NAME&lt;/Q&gt;&lt;R&gt;1&lt;/R&gt;&lt;C&gt;1&lt;/C&gt;&lt;D xsi:type="xsd:string"&gt;HDFC Nifty 100 Low Volatility 30 ETF&lt;/D&gt;&lt;/FQL&gt;&lt;FQL&gt;&lt;Q&gt;543454-IN^FG_COMPANY_NAME&lt;/Q&gt;&lt;R&gt;1&lt;/R&gt;&lt;C&gt;1&lt;/C&gt;&lt;D xsi:type="xsd:string"&gt;Mirae Asset Nifty India Manufacturing ETF Units Exchange Traded Fund&lt;/D&gt;&lt;/FQL&gt;&lt;FQL&gt;&lt;Q&gt;543666-IN^FG_COMPANY_NAME&lt;/Q&gt;&lt;R&gt;1&lt;/R&gt;&lt;C&gt;1&lt;/C&gt;&lt;D xsi:type="xsd:string"&gt;HDFC Nifty Private Bank ETF Exchange Traded Fund Units&lt;/D&gt;&lt;/FQL&gt;&lt;FQL&gt;&lt;Q&gt;543563-IN^FG_COMPANY_NAME&lt;/Q&gt;&lt;R&gt;1&lt;/R&gt;&lt;C&gt;1&lt;/C&gt;&lt;D xsi:type="xsd:string"&gt;Motilal Oswal S&amp;amp;P BSE Healthcare ETF&lt;/D&gt;&lt;/FQL&gt;&lt;FQL&gt;&lt;Q&gt;543465-IN^FG_COMPANY_NAME&lt;/Q&gt;&lt;R&gt;1&lt;/R&gt;&lt;C&gt;1&lt;/C&gt;&lt;D xsi:type="xsd:string"&gt;Motilal Oswal Nifty 200 Momentum 30 ETF Units Exchange Traded Fund&lt;/D&gt;&lt;/FQL&gt;&lt;FQL&gt;&lt;Q&gt;543710-IN^FG_COMPANY_NAME&lt;/Q&gt;&lt;R&gt;1&lt;/R&gt;&lt;C&gt;1&lt;/C&gt;&lt;D xsi:type="xsd:string"&gt;ICICI Prudential Nifty Commodities ET</t>
        </r>
      </text>
    </comment>
    <comment ref="A5" authorId="0" shapeId="0" xr:uid="{B158F167-AF94-4B0D-9BEF-F6C65693DD18}">
      <text>
        <r>
          <rPr>
            <b/>
            <sz val="9"/>
            <color indexed="81"/>
            <rFont val="Tahoma"/>
            <charset val="1"/>
          </rPr>
          <t>F&lt;/D&gt;&lt;/FQL&gt;&lt;FQL&gt;&lt;Q&gt;543571-IN^FG_COMPANY_NAME&lt;/Q&gt;&lt;R&gt;1&lt;/R&gt;&lt;C&gt;1&lt;/C&gt;&lt;D xsi:type="xsd:string"&gt;ICICI Prudential Nifty Infrastructure ETF&lt;/D&gt;&lt;/FQL&gt;&lt;FQL&gt;&lt;Q&gt;543348-IN^FG_COMPANY_NAME&lt;/Q&gt;&lt;R&gt;1&lt;/R&gt;&lt;C&gt;1&lt;/C&gt;&lt;D xsi:type="xsd:string"&gt;Axis NIFTY Healthcare ETF&lt;/D&gt;&lt;/FQL&gt;&lt;FQL&gt;&lt;Q&gt;543608-IN^FG_COMPANY_NAME&lt;/Q&gt;&lt;R&gt;1&lt;/R&gt;&lt;C&gt;1&lt;/C&gt;&lt;D xsi:type="xsd:string"&gt;HDFC NIFTY50 Value 20 ETF&lt;/D&gt;&lt;/FQL&gt;&lt;FQL&gt;&lt;Q&gt;543956-IN^FG_COMPANY_NAME&lt;/Q&gt;&lt;R&gt;1&lt;/R&gt;&lt;C&gt;1&lt;/C&gt;&lt;D xsi:type="xsd:string"&gt;ICICI Prudential Nifty 200 Quality 30 ETF Exchange Traded Fund Units&lt;/D&gt;&lt;/FQL&gt;&lt;FQL&gt;&lt;Q&gt;590107-IN^FG_COMPANY_NAME&lt;/Q&gt;&lt;R&gt;1&lt;/R&gt;&lt;C&gt;1&lt;/C&gt;&lt;D xsi:type="xsd:string"&gt;Kotak Nifty PSU Bank ETF&lt;/D&gt;&lt;/FQL&gt;&lt;FQL&gt;&lt;Q&gt;DIVOPPBEES-IN^P_PRICE(-1AM)/P_PRICE_HIGH_PR(-1AM,,,,,,"PRICE","CLOSE","52W")&lt;/Q&gt;&lt;R&gt;1&lt;/R&gt;&lt;C&gt;1&lt;/C&gt;&lt;D xsi:type="xsd:double"&gt;0.99830776&lt;/D&gt;&lt;/FQL&gt;&lt;FQL&gt;&lt;Q&gt;DIVOPPBEES-IN^FG_TOTAL_RETURNC(-1AM,-7AM)&lt;/Q&gt;&lt;R&gt;1&lt;/R&gt;&lt;C&gt;1&lt;/C&gt;&lt;D xsi:type="xsd:double"&gt;19.339169&lt;/D&gt;&lt;/FQL&gt;&lt;FQL&gt;&lt;Q&gt;DIVOPPBEES-IN^FG_TOTAL_RETURNC(-1AM,-4AM)&lt;/Q&gt;&lt;R&gt;1&lt;/R&gt;&lt;C&gt;1&lt;/C&gt;&lt;D xsi:type="xsd:double"&gt;12.597025&lt;/D&gt;&lt;/FQL&gt;&lt;FQL&gt;&lt;Q&gt;DIVOPPBEES-IN^FG_TOTAL_RETURNC(-1AM,-2AM)&lt;/Q&gt;&lt;R&gt;1&lt;/R&gt;&lt;C&gt;1&lt;/C&gt;&lt;D xsi:type="xsd:double"&gt;3.1351924&lt;/D&gt;&lt;/FQL&gt;&lt;FQL&gt;&lt;Q&gt;540787-IN^P_PRICE(-1AM)/P_PRICE_HIGH_PR(-1AM,,,,,,"PRICE","CLOSE","52W")&lt;/Q&gt;&lt;R&gt;1&lt;/R&gt;&lt;C&gt;1&lt;/C&gt;&lt;D xsi:type="xsd:double"&gt;0.9802414&lt;/D&gt;&lt;/FQL&gt;&lt;FQL&gt;&lt;Q&gt;540787-IN^FG_TOTAL_RETURNC(-1AM,-7AM)&lt;/Q&gt;&lt;R&gt;1&lt;/R&gt;&lt;C&gt;1&lt;/C&gt;&lt;D xsi:type="xsd:double"&gt;15.475262&lt;/D&gt;&lt;/FQL&gt;&lt;FQL&gt;&lt;Q&gt;540787-IN^FG_TOTAL_RETURNC(-1AM,-4AM)&lt;/Q&gt;&lt;R&gt;1&lt;/R&gt;&lt;C&gt;1&lt;/C&gt;&lt;D xsi:type="xsd:double"&gt;2.2860646&lt;/D&gt;&lt;/FQL&gt;&lt;FQL&gt;&lt;Q&gt;540787-IN^FG_TOTAL_RETURNC(-1AM,-2AM)&lt;/Q&gt;&lt;R&gt;1&lt;/R&gt;&lt;C&gt;1&lt;/C&gt;&lt;D xsi:type="xsd:double"&gt;-0.33621788&lt;/D&gt;&lt;/FQL&gt;&lt;FQL&gt;&lt;Q&gt;538057-IN^P_PRICE(-1AM)/P_PRICE_HIGH_PR(-1AM,,,,,,"PRICE","CLOSE","52W")&lt;/Q&gt;&lt;R&gt;1&lt;/R&gt;&lt;C&gt;1&lt;/C&gt;&lt;D xsi:type="xsd:double"&gt;0.9640064&lt;/D&gt;&lt;/FQL&gt;&lt;FQL&gt;&lt;Q&gt;538057-IN^FG_TOTAL_RETURNC(-1AM,-7AM)&lt;/Q&gt;&lt;R&gt;1&lt;/R&gt;&lt;C&gt;1&lt;/C&gt;&lt;D xsi:type="xsd:double"&gt;25.426006&lt;/D&gt;&lt;/FQL&gt;&lt;FQL&gt;&lt;Q&gt;538057-IN^FG_TOTAL_RETURNC(-1AM,-4AM)&lt;/Q&gt;&lt;R&gt;1&lt;/R&gt;&lt;C&gt;1&lt;/C&gt;&lt;D xsi:type="xsd:double"&gt;3.6050558&lt;/D&gt;&lt;/FQL&gt;&lt;FQL&gt;&lt;Q&gt;538057-IN^FG_TOTAL_RETURNC(-1AM,-2AM)&lt;/Q&gt;&lt;R&gt;1&lt;/R&gt;&lt;C&gt;1&lt;/C&gt;&lt;D xsi:type="xsd:double"&gt;-2.114427&lt;/D&gt;&lt;/FQL&gt;&lt;FQL&gt;&lt;Q&gt;543326-IN^P_PRICE(-1AM)/P_PRICE_HIGH_PR(-1AM,,,,,,"PRICE","CLOSE","52W")&lt;/Q&gt;&lt;R&gt;1&lt;/R&gt;&lt;C&gt;1&lt;/C&gt;&lt;D xsi:type="xsd:double"&gt;0.9961061&lt;/D&gt;&lt;/FQL&gt;&lt;FQL&gt;&lt;Q&gt;543326-IN^FG_TOTAL_RETURNC(-1AM,-7AM)&lt;/Q&gt;&lt;R&gt;1&lt;/R&gt;&lt;C&gt;1&lt;/C&gt;&lt;D xsi:type="xsd:double"&gt;17.925537&lt;/D&gt;&lt;/FQL&gt;&lt;FQL&gt;&lt;Q&gt;543326-IN^FG_TOTAL_RETURNC(-1AM,-4AM)&lt;/Q&gt;&lt;R&gt;1&lt;/R&gt;&lt;C&gt;1&lt;/C&gt;&lt;D xsi:type="xsd:double"&gt;17.529606&lt;/D&gt;&lt;/FQL&gt;&lt;FQL&gt;&lt;Q&gt;543326-IN^FG_TOTAL_RETURNC(-1AM,-2AM)&lt;/Q&gt;&lt;R&gt;1&lt;/R&gt;&lt;C&gt;1&lt;/C&gt;&lt;D xsi:type="xsd:double"&gt;2.797532&lt;/D&gt;&lt;/FQL&gt;&lt;FQL&gt;&lt;Q&gt;543627-IN^P_PRICE(-1AM)/P_PRICE_HIGH_PR(-1AM,,,,,,"PRICE","CLOSE","52W")&lt;/Q&gt;&lt;R&gt;1&lt;/R&gt;&lt;C&gt;1&lt;/C&gt;&lt;D xsi:type="xsd:double"&gt;1&lt;/D&gt;&lt;/FQL&gt;&lt;FQL&gt;&lt;Q&gt;543627-IN^FG_TOTAL_RETURNC(-1AM,-7AM)&lt;/Q&gt;&lt;R&gt;1&lt;/R&gt;&lt;C&gt;1&lt;/C&gt;&lt;D xsi:type="xsd:double"&gt;14.893616&lt;/D&gt;&lt;/FQL&gt;&lt;FQL&gt;&lt;Q&gt;543627-IN^FG_TOTAL_RETURNC(-1AM,-4AM)&lt;/Q&gt;&lt;R&gt;1&lt;/R&gt;&lt;C&gt;1&lt;/C&gt;&lt;D xsi:type="xsd:double"&gt;15.270925&lt;/D&gt;&lt;/FQL&gt;&lt;FQL&gt;&lt;Q&gt;543627-IN^FG_TOTAL_RETURNC(-1AM,-2AM)&lt;/Q&gt;&lt;R&gt;1&lt;/R&gt;&lt;C&gt;1&lt;/C&gt;&lt;D xsi:type="xsd:double"&gt;4.0513873&lt;/D&gt;&lt;/FQL&gt;&lt;FQL&gt;&lt;Q&gt;543454-IN^P_PRICE(-1AM)/P_PRICE_HIGH_PR(-1AM,,,,,,"PRICE","CLOSE","52W")&lt;/Q&gt;&lt;R&gt;1&lt;/R&gt;&lt;C&gt;1&lt;/C&gt;&lt;D xsi:type="xsd:double"&gt;0.99421555&lt;/D&gt;&lt;/FQL&gt;&lt;FQL&gt;&lt;Q&gt;543454-IN^FG_TOTAL_RETURNC(-1AM,-7AM)&lt;/Q&gt;&lt;R&gt;1&lt;/R&gt;&lt;C&gt;1&lt;/C&gt;&lt;D xsi:type="xsd:double"&gt;26.798737&lt;/D&gt;&lt;/FQL&gt;&lt;FQL&gt;&lt;Q&gt;543454-IN^FG_TOTAL_RETURNC(-1AM,-4AM)&lt;/Q&gt;&lt;R&gt;1&lt;/R&gt;&lt;C&gt;1&lt;/C&gt;&lt;D xsi:type="xsd:double"&gt;7.226968&lt;/D&gt;&lt;/FQL&gt;&lt;FQL&gt;&lt;Q&gt;543454-IN^FG_TOTAL_RETURNC(-1AM,-2AM)&lt;/Q&gt;&lt;R&gt;1&lt;/R&gt;&lt;C&gt;1&lt;/C&gt;&lt;D xsi:type="xsd:double"&gt;1.641202&lt;/D&gt;&lt;/FQL&gt;&lt;FQL&gt;&lt;Q&gt;543666-IN^P_PRICE(-1AM)/P_PRICE_HIGH_PR(-1AM,,,,,,"PRICE","CLOSE","52W")&lt;/Q&gt;&lt;R&gt;1&lt;/R&gt;&lt;C&gt;1&lt;/C&gt;&lt;D xsi:type="xsd:double"&gt;0.96833086&lt;/D&gt;&lt;/FQL&gt;&lt;FQL&gt;&lt;Q&gt;543666-IN^FG_TOTAL_RETURNC(-1AM,-7AM)&lt;/Q&gt;&lt;R&gt;1&lt;/R&gt;&lt;C&gt;1&lt;/C&gt;&lt;D xsi:type="xsd:double"&gt;9.247578&lt;/D&gt;&lt;/FQL&gt;&lt;FQL&gt;&lt;Q&gt;543666-IN^FG_TOTAL_RETURNC(-1AM,-4AM)&lt;/Q&gt;&lt;R&gt;1&lt;/R&gt;&lt;C&gt;1&lt;/C&gt;&lt;D xsi:type="xsd:double"&gt;3.1349182&lt;/D&gt;&lt;/FQL&gt;&lt;FQL&gt;&lt;Q&gt;543666-IN^FG_TOTAL_RETURNC(-1AM,-2AM)&lt;/Q&gt;&lt;R&gt;1&lt;/R&gt;&lt;C&gt;1&lt;/C&gt;&lt;D xsi:type="xsd:double"&gt;0.34749508&lt;/D&gt;&lt;/FQL&gt;&lt;FQL&gt;&lt;Q&gt;543563-IN^P_PRICE(-1AM)/P_PRICE_HIGH_PR(-1AM,,,,,,"PRICE","CLOSE","52W")&lt;/Q&gt;&lt;R&gt;1&lt;/R&gt;&lt;C&gt;1&lt;/C&gt;&lt;D xsi:type="xsd:double"&gt;1&lt;/D&gt;&lt;/FQL&gt;&lt;FQL&gt;&lt;Q&gt;543563-IN^FG_TOTAL_RETURNC(-1AM,-7AM)&lt;/Q&gt;&lt;R&gt;1&lt;/R&gt;&lt;C&gt;1&lt;/C&gt;&lt;D xsi:type="xsd:double"&gt;23.97163&lt;/D&gt;&lt;/FQL&gt;&lt;FQL&gt;&lt;Q&gt;543563-IN^FG_TOTAL_RETURNC(-1AM,-4AM)&lt;/Q&gt;&lt;R&gt;1&lt;/R&gt;&lt;C&gt;1&lt;/C&gt;&lt;D xsi:type="xsd:double"&gt;22.61504&lt;/D&gt;&lt;/FQL&gt;&lt;FQL&gt;&lt;Q&gt;543563-IN^FG_TOTAL_RETURNC(-1AM,-2AM)&lt;/Q&gt;&lt;R&gt;1&lt;/R&gt;&lt;C&gt;1&lt;/C&gt;&lt;D xsi:type="xsd:double"&gt;5.7343364&lt;/D&gt;&lt;/FQL&gt;&lt;FQL&gt;&lt;Q&gt;543465-IN^P_PRICE(-1AM)/P_PRICE_HIGH_PR(-1AM,,,,,,"PRICE","CLOSE","52W")&lt;/Q&gt;&lt;R&gt;1&lt;/R&gt;&lt;C&gt;1&lt;/C&gt;&lt;D xsi:type="xsd:double"&gt;0.99707407&lt;/D&gt;&lt;/FQL&gt;&lt;FQL&gt;&lt;Q&gt;543465-IN^FG_TOTAL_RETURNC(-1AM,-7AM)&lt;/Q&gt;&lt;R&gt;1&lt;/R&gt;&lt;C&gt;1&lt;/C&gt;&lt;D xsi:type="xsd:double"&gt;22.001625&lt;/D&gt;&lt;/FQL&gt;&lt;FQL&gt;&lt;Q&gt;543465-IN^FG_TOTAL_RETURNC(-1AM,-4AM)&lt;/Q&gt;&lt;R&gt;1&lt;/R&gt;&lt;C&gt;1&lt;/C&gt;&lt;D xsi:type="xsd:double"&gt;3.150797&lt;/D&gt;&lt;/FQL&gt;&lt;FQL&gt;&lt;Q&gt;543465-IN^FG_TOTAL_RETURNC(-1AM,-2AM)&lt;/Q&gt;&lt;R&gt;1&lt;/R&gt;&lt;C&gt;1&lt;/C&gt;&lt;D xsi:type="xsd:double"&gt;2.6283383&lt;/D&gt;&lt;/FQL&gt;&lt;FQL&gt;&lt;Q&gt;543710-IN^P_PRICE(-1AM)/P_PRICE_HIGH_PR(-1AM,,,,,,"PRICE","CLOSE","52W")&lt;/Q&gt;&lt;R&gt;1&lt;/R&gt;&lt;C&gt;1&lt;/C&gt;&lt;D xsi:type="xsd:double"&gt;0.97948086&lt;/D&gt;&lt;/FQL&gt;&lt;FQL&gt;&lt;Q&gt;543710-IN^FG_TOTAL_RETURNC(-1AM,-7AM)&lt;/Q&gt;&lt;R&gt;1&lt;/R&gt;&lt;C&gt;1&lt;/C&gt;&lt;D xsi:type="xsd:double"&gt;14.130306&lt;/D&gt;&lt;/FQL&gt;&lt;FQL&gt;&lt;Q&gt;543710-IN^FG_TOTAL_RETURNC(-1AM,-4AM)&lt;/Q&gt;&lt;R&gt;1&lt;/R&gt;&lt;C&gt;1&lt;/C&gt;&lt;D xsi:type="xsd:double"&gt;1.8998861&lt;/D&gt;&lt;/FQL&gt;&lt;FQL&gt;&lt;Q&gt;543710-IN^FG_TOTAL_RETURNC(-1AM,-2AM)&lt;/Q&gt;&lt;R&gt;1&lt;/R&gt;&lt;C&gt;1&lt;/C&gt;&lt;D xsi:type="xsd:double"&gt;-0.6659031&lt;/D&gt;&lt;/FQL&gt;&lt;FQL&gt;&lt;Q&gt;543571-IN^P_PRICE(-1AM)/P_PRICE_HIGH_PR(-1AM,,,,,,"PRICE","CLOSE","52W")&lt;/Q&gt;&lt;R&gt;1&lt;/R&gt;&lt;C&gt;1&lt;/C&gt;&lt;D xsi:type="xsd:double"&gt;0.987455&lt;/D&gt;&lt;/FQL&gt;&lt;FQL&gt;&lt;Q&gt;543571-IN^FG_TOTAL_RETURNC(-1AM,-7AM)&lt;/Q&gt;&lt;R&gt;1&lt;/R&gt;&lt;C&gt;1&lt;/C&gt;&lt;D xsi:type="xsd:double"&gt;14.117646&lt;/D&gt;&lt;/FQL&gt;&lt;FQL&gt;&lt;Q&gt;543571-IN^FG_TOTAL_RETURNC(-1AM,-4AM)&lt;/Q&gt;&lt;R&gt;1&lt;/R&gt;&lt;C&gt;1&lt;/C&gt;&lt;D xsi:type="xsd:double"&gt;1.5223622&lt;/D&gt;&lt;/FQL&gt;&lt;FQL&gt;&lt;Q&gt;543571-IN^FG_TOTAL_RETURNC(-1AM,-2AM)&lt;/Q&gt;&lt;R&gt;1&lt;/R&gt;&lt;C&gt;1&lt;/C&gt;&lt;D xsi:type="xsd:double"&gt;0.031244755&lt;/D&gt;&lt;/FQL&gt;&lt;FQL&gt;&lt;Q&gt;543348-IN^P_PRICE(-1AM)/P_PRICE_HIGH_PR(-1AM,,,,,,"PRICE","CLOSE","52W")&lt;/Q&gt;&lt;R&gt;1&lt;/R&gt;&lt;C&gt;1&lt;/C&gt;&lt;D xsi:type="xsd:double"&gt;0.9694079&lt;/D&gt;&lt;/FQL&gt;&lt;FQL&gt;&lt;Q&gt;543348-IN^FG_TOTAL_RETURNC(-1AM,-7AM)&lt;/Q&gt;&lt;R&gt;1&lt;/R&gt;&lt;C&gt;1&lt;/C&gt;&lt;D xsi:type="xsd:double"&gt;22.720087&lt;/D&gt;&lt;/FQL&gt;&lt;FQL&gt;&lt;Q&gt;543348-IN^FG_TOTAL_RETURNC(-1AM,-4AM)&lt;/Q&gt;&lt;R&gt;1&lt;/R&gt;&lt;C&gt;1&lt;/C&gt;&lt;D xsi:type="xsd:double"&gt;21.275723&lt;/D&gt;&lt;/FQL&gt;&lt;FQL&gt;&lt;Q&gt;543348-IN^FG_TOTAL_RETURNC(-1AM,-2AM)&lt;/Q&gt;&lt;R&gt;1&lt;/R&gt;&lt;C&gt;1&lt;/C&gt;&lt;D xsi:type="xsd:double"&gt;4.972577&lt;/D&gt;&lt;/FQL&gt;&lt;FQL&gt;&lt;Q&gt;543608-IN^P_PRICE(-1AM)/P_PRICE_HIGH_PR(-1AM,,,,,,"PRICE","CLOSE","52W")&lt;/Q&gt;&lt;R&gt;1&lt;/R&gt;&lt;C&gt;1&lt;/C&gt;&lt;D xsi:type="xsd:double"&gt;0.9978523&lt;/D&gt;&lt;/FQL&gt;&lt;FQL&gt;&lt;Q&gt;543608-IN^FG_TOTAL_RETURNC(-1AM,-7AM)&lt;/Q&gt;&lt;R&gt;1&lt;/R&gt;&lt;C&gt;1&lt;/C&gt;&lt;D xsi:type="xsd:double"&gt;17.070866&lt;/D&gt;&lt;/FQL&gt;&lt;FQL&gt;&lt;Q&gt;543608-IN^FG_TOTAL_RETURNC(-1AM,-4AM)&lt;/Q&gt;&lt;R&gt;1&lt;/R&gt;&lt;C&gt;1&lt;/C&gt;&lt;D xsi:type="xsd:double"&gt;14.272535&lt;/D&gt;&lt;/FQL&gt;&lt;FQL&gt;&lt;Q&gt;543608-IN^FG_TOTAL_RETURNC(-1AM,-2AM)&lt;/Q&gt;&lt;R&gt;1&lt;/R&gt;&lt;C&gt;1&lt;/C&gt;&lt;D xsi:type="xsd:double"&gt;3.9356828&lt;/D&gt;&lt;/FQL&gt;&lt;FQL&gt;&lt;Q&gt;543956-IN^P_PRICE(-1AM)/P_PRICE_HIGH_PR(-1AM,,,,,,"PRICE","CLOSE","52W")&lt;/Q&gt;&lt;R&gt;1&lt;/R&gt;&lt;C&gt;1&lt;/C&gt;&lt;D xsi:type="xsd:double"&gt;1&lt;/D&gt;&lt;/FQL&gt;&lt;FQL&gt;&lt;Q&gt;543956-IN^FG_TOTAL_RETURNC(-1AM,-7AM)&lt;/Q&gt;&lt;R&gt;1&lt;/R&gt;&lt;C&gt;1&lt;/C&gt;&lt;D xsi:type="xsd:double"&gt;23.437166&lt;/D&gt;&lt;/FQL&gt;&lt;FQL&gt;&lt;Q&gt;543956-IN^FG_TOTAL_RETURNC(-1AM,-4AM)&lt;/Q&gt;&lt;R&gt;1&lt;/R&gt;&lt;C&gt;1&lt;/C&gt;&lt;D xsi:type="xsd:double"&gt;16.499996&lt;/D&gt;&lt;/FQL&gt;&lt;FQL&gt;&lt;Q&gt;543956-IN^FG_TOTAL_RETURNC(-1AM,-2AM)&lt;/Q&gt;&lt;R&gt;1&lt;/R&gt;&lt;C&gt;1&lt;/C&gt;&lt;D xsi:type="xsd:double"&gt;4.8604846&lt;/D&gt;&lt;/FQL&gt;&lt;FQL&gt;&lt;Q&gt;590107-IN^P_PRICE(-1AM)/P_PRICE_HIGH_PR(-1AM,,,,,,"PRICE","CLOSE","52W")&lt;/Q&gt;&lt;R&gt;1&lt;/R&gt;&lt;C&gt;1&lt;/C&gt;&lt;D xsi:type="xsd:double"&gt;0.86771053&lt;/D&gt;&lt;/FQL&gt;&lt;FQL&gt;&lt;Q&gt;590107-IN^FG_TOTAL_RETURNC(-1AM,-7AM)&lt;/Q&gt;&lt;R&gt;1&lt;/R&gt;&lt;C&gt;1&lt;/C&gt;&lt;D xsi:type="xsd:double"&gt;-1.0054111&lt;/D&gt;&lt;/FQL&gt;&lt;FQL&gt;&lt;Q&gt;590107-IN^FG_TOTAL_RETURNC(-1AM,-4AM)&lt;/Q&gt;&lt;R&gt;1&lt;/R&gt;&lt;C&gt;1&lt;/C&gt;&lt;D xsi:type="xsd:double"&gt;-12.740183&lt;/D&gt;&lt;/FQL&gt;&lt;FQL&gt;&lt;Q&gt;590107-IN^FG_TOTAL_RETURNC(-1AM,-2AM)&lt;/Q&gt;&lt;R&gt;1&lt;/R&gt;&lt;C&gt;1&lt;/C&gt;&lt;D xsi:type="xsd:double"&gt;-3.4339964&lt;/D&gt;&lt;/FQL&gt;&lt;FQL&gt;&lt;Q&gt;DIVOPPBEES-IN^FG_TOTAL_RETURNC(0,-1AM)&lt;/Q&gt;&lt;R&gt;1&lt;/R&gt;&lt;C&gt;1&lt;/C&gt;&lt;D xsi:type="xsd:double"&gt;-0.5537331&lt;/D&gt;&lt;/FQL&gt;&lt;FQL&gt;&lt;Q&gt;540787-IN^FG_TOTAL_RETURNC(0,-1AM)&lt;/Q&gt;&lt;R&gt;1&lt;/R&gt;&lt;C&gt;1&lt;/C&gt;&lt;D xsi:type="xsd:double"&gt;-0.5903661&lt;/D&gt;&lt;/FQL&gt;&lt;FQL&gt;&lt;Q&gt;538057-IN^FG_TOTAL_RETURNC(0,-1AM)&lt;/Q&gt;&lt;R&gt;1&lt;/R&gt;&lt;C&gt;1&lt;/C&gt;&lt;D xsi:type="xsd:double"&gt;-2.668357&lt;/D&gt;&lt;/FQL&gt;&lt;FQL&gt;&lt;Q&gt;543326-IN^FG_TOTAL_RETURNC(0,-1AM)&lt;/Q&gt;&lt;R&gt;1&lt;/R&gt;&lt;C&gt;1&lt;/C&gt;&lt;D xsi:type="xsd:double"&gt;1.9696236&lt;/D&gt;&lt;/FQL&gt;&lt;FQL&gt;&lt;Q&gt;543627-IN^FG_TOTAL_RETURNC(0,-1AM)&lt;/Q&gt;&lt;R&gt;1&lt;/R&gt;&lt;C&gt;1&lt;/C&gt;&lt;D xsi:type="xsd:double"&gt;3.27636&lt;/D&gt;&lt;/FQL&gt;&lt;FQL&gt;&lt;Q&gt;543454-IN^FG_TOTAL_RETURNC(0,-1AM)&lt;/Q&gt;&lt;R&gt;1&lt;/R&gt;&lt;C&gt;1&lt;/C&gt;&lt;D xsi:type="xsd:double"&gt;1.4512658&lt;/D&gt;&lt;/FQL&gt;&lt;FQL&gt;&lt;Q&gt;543666-IN^FG_TOTAL_RETURNC(0,-1AM)&lt;/Q&gt;&lt;R&gt;1&lt;/R&gt;&lt;C&gt;1&lt;/C&gt;&lt;D xsi:type="xsd:double"&gt;2.0392537&lt;/D&gt;&lt;/FQL&gt;&lt;FQL&gt;&lt;Q&gt;543563-IN^FG_TOTAL_RETURNC(0,-1AM)&lt;/Q&gt;&lt;R&gt;1&lt;/R&gt;&lt;C&gt;1&lt;/C&gt;&lt;D xsi:type="xsd:double"&gt;1.4874101&lt;/D&gt;&lt;/FQL&gt;&lt;FQL&gt;&lt;Q&gt;543465-IN^FG_TOTAL_RETURNC(0,-1AM)&lt;/Q&gt;&lt;R&gt;1&lt;/R&gt;&lt;C&gt;1&lt;/C&gt;&lt;D xsi:type="xsd:double"&gt;0.54688454&lt;/D&gt;&lt;/FQL&gt;&lt;FQL&gt;&lt;Q&gt;543710-IN^FG_TOTAL_RETURNC(0,-1AM)&lt;/Q&gt;&lt;R&gt;1&lt;/R&gt;&lt;C&gt;1&lt;/C&gt;&lt;D xsi:type="xsd:double"&gt;2.48245&lt;/D&gt;&lt;/FQL&gt;&lt;FQL&gt;&lt;Q&gt;543571-IN^FG_TOTAL_RETURNC(0,-1AM)&lt;/Q&gt;&lt;R&gt;1&lt;/R&gt;&lt;C&gt;1&lt;/C&gt;&lt;D xsi:type="xsd:double"&gt;0.5935669&lt;/D&gt;&lt;/FQL&gt;&lt;FQL&gt;&lt;Q&gt;543348-IN^FG_TOTAL_RETURNC(0,-1AM)&lt;/Q&gt;&lt;R&gt;1&lt;/R&gt;&lt;C&gt;1&lt;/C&gt;&lt;D xsi:type="xsd:double"&gt;0.8347392&lt;/D&gt;&lt;/FQL&gt;&lt;FQL&gt;&lt;Q&gt;543608-IN^FG_TOTAL_RETURNC(0,-1AM)&lt;/Q&gt;&lt;R&gt;1&lt;/R&gt;&lt;C&gt;1&lt;/C&gt;&lt;D xsi:type="xsd:double"&gt;0.67259073&lt;/D&gt;&lt;/FQL&gt;&lt;FQL&gt;&lt;Q&gt;543956-IN^FG_TOTAL_RETURNC(0,-1AM)&lt;/Q&gt;&lt;R&gt;1&lt;/R&gt;&lt;C&gt;1&lt;/C&gt;&lt;D xsi:type="xsd:double"&gt;1.4163136&lt;/D&gt;&lt;/FQL&gt;&lt;FQL&gt;&lt;Q&gt;590107-IN^FG_TOTAL_RETURNC(0,-1AM)&lt;/Q&gt;&lt;R&gt;1&lt;/R&gt;&lt;C&gt;1&lt;/C&gt;&lt;D xsi:type="xsd:double"&gt;-4.2446613&lt;/D&gt;&lt;/FQL&gt;&lt;/Schema&gt;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<sst xmlns="http://schemas.openxmlformats.org/spreadsheetml/2006/main" count="197" uniqueCount="63">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</sst>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1" sqref="E1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15</v>
      </c>
      <c r="G7" s="40">
        <f>'Asset class'!S3</f>
        <v>15</v>
      </c>
      <c r="H7" s="37">
        <f t="shared" ref="H7:H20" si="0">G7</f>
        <v>15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CASH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2</v>
      </c>
      <c r="G8" s="41">
        <f>'Asset class'!S4</f>
        <v>1</v>
      </c>
      <c r="H8" s="38">
        <f t="shared" si="0"/>
        <v>1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8</v>
      </c>
      <c r="G9" s="41">
        <f>'Asset class'!S5</f>
        <v>3</v>
      </c>
      <c r="H9" s="38">
        <f t="shared" si="0"/>
        <v>3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7</v>
      </c>
      <c r="G10" s="41">
        <f>'Asset class'!S6</f>
        <v>4</v>
      </c>
      <c r="H10" s="38">
        <f t="shared" si="0"/>
        <v>4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13</v>
      </c>
      <c r="G11" s="41">
        <f>'Asset class'!S7</f>
        <v>13</v>
      </c>
      <c r="H11" s="38">
        <f t="shared" si="0"/>
        <v>13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13</v>
      </c>
      <c r="G12" s="41">
        <f>'Asset class'!S8</f>
        <v>8</v>
      </c>
      <c r="H12" s="38">
        <f t="shared" si="0"/>
        <v>8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9</v>
      </c>
      <c r="G13" s="41">
        <f>'Asset class'!S9</f>
        <v>10</v>
      </c>
      <c r="H13" s="38">
        <f t="shared" si="0"/>
        <v>10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</v>
      </c>
      <c r="G14" s="41">
        <f>'Asset class'!S10</f>
        <v>2</v>
      </c>
      <c r="H14" s="38">
        <f t="shared" si="0"/>
        <v>2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14</v>
      </c>
      <c r="G15" s="41">
        <f>'Asset class'!S11</f>
        <v>14</v>
      </c>
      <c r="H15" s="38">
        <f t="shared" si="0"/>
        <v>14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4</v>
      </c>
      <c r="G16" s="41">
        <f>'Asset class'!S12</f>
        <v>9</v>
      </c>
      <c r="H16" s="38">
        <f t="shared" si="0"/>
        <v>9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4</v>
      </c>
      <c r="G17" s="41">
        <f>'Asset class'!S13</f>
        <v>7</v>
      </c>
      <c r="H17" s="38">
        <f t="shared" si="0"/>
        <v>7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6</v>
      </c>
      <c r="G18" s="41">
        <f>'Asset class'!S14</f>
        <v>5</v>
      </c>
      <c r="H18" s="38">
        <f t="shared" si="0"/>
        <v>5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10</v>
      </c>
      <c r="G19" s="41">
        <f>'Asset class'!S15</f>
        <v>12</v>
      </c>
      <c r="H19" s="38">
        <f t="shared" si="0"/>
        <v>12</v>
      </c>
      <c r="I19" t="str">
        <f>IF(HLOOKUP($D19,'Factset Price Data'!$C$208:$Z$215,6,FALSE)&gt;=1,"INVESTED","CASH")</f>
        <v>CASH</v>
      </c>
      <c r="J19" t="str">
        <f>IF(HLOOKUP($D19,'Factset Price Data'!$C$208:$Z$215,7,FALSE)&gt;=1,"INVESTED","CASH")</f>
        <v>CASH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11</v>
      </c>
      <c r="G20" s="42">
        <f>'Asset class'!S16</f>
        <v>11</v>
      </c>
      <c r="H20" s="39">
        <f t="shared" si="0"/>
        <v>11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6</v>
      </c>
      <c r="G21" s="59">
        <f>'Asset class'!S17</f>
        <v>6</v>
      </c>
      <c r="H21" s="59">
        <f t="shared" ref="H21" si="1">G21</f>
        <v>6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0.76923076923076905</v>
      </c>
      <c r="H25" s="32">
        <f>'Momnetum ranking'!Q5</f>
        <v>0.83087915000000001</v>
      </c>
      <c r="I25" s="34">
        <f>'Momnetum ranking'!O5</f>
        <v>-7.9346180000000004</v>
      </c>
      <c r="J25" s="22"/>
      <c r="K25" s="22">
        <f>_xlfn.RANK.EQ(F25,$F$25:$F$39)</f>
        <v>6</v>
      </c>
      <c r="L25" s="22">
        <f>_xlfn.RANK.EQ(G25,$G$25:$G$39)</f>
        <v>9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12</v>
      </c>
      <c r="P25" s="48">
        <f>O25</f>
        <v>12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0.99036040000000003</v>
      </c>
      <c r="I26" s="34">
        <f>'Momnetum ranking'!O6</f>
        <v>11.252356000000001</v>
      </c>
      <c r="J26" s="22"/>
      <c r="K26" s="22">
        <f t="shared" ref="K26:K38" si="2">_xlfn.RANK.EQ(F26,$F$25:$F$39)</f>
        <v>8</v>
      </c>
      <c r="L26" s="22">
        <f t="shared" ref="L26:L38" si="3">_xlfn.RANK.EQ(G26,$G$25:$G$39)</f>
        <v>11</v>
      </c>
      <c r="M26" s="22">
        <f t="shared" ref="M26:M38" si="4">_xlfn.RANK.EQ(H26,$H$25:$H$39)</f>
        <v>2</v>
      </c>
      <c r="N26" s="22">
        <f t="shared" ref="N26:N38" si="5">_xlfn.RANK.EQ(I26,$I$25:$I$39)</f>
        <v>5</v>
      </c>
      <c r="O26" s="22">
        <f t="shared" ref="O26:O38" si="6">MEDIAN(K26:N26)</f>
        <v>6.5</v>
      </c>
      <c r="P26" s="48">
        <f t="shared" ref="P26:P39" si="7">O26</f>
        <v>6.5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0.2857142857142857</v>
      </c>
      <c r="G27" s="33">
        <f>IFERROR('Momnetum ranking'!K7,0)</f>
        <v>0.90476190476190499</v>
      </c>
      <c r="H27" s="32">
        <f>'Momnetum ranking'!Q7</f>
        <v>0.99455139999999997</v>
      </c>
      <c r="I27" s="34">
        <f>'Momnetum ranking'!O7</f>
        <v>10.489405</v>
      </c>
      <c r="J27" s="22"/>
      <c r="K27" s="22">
        <f t="shared" si="2"/>
        <v>3</v>
      </c>
      <c r="L27" s="22">
        <f t="shared" si="3"/>
        <v>6</v>
      </c>
      <c r="M27" s="22">
        <f t="shared" si="4"/>
        <v>1</v>
      </c>
      <c r="N27" s="22">
        <f t="shared" si="5"/>
        <v>6</v>
      </c>
      <c r="O27" s="22">
        <f t="shared" si="6"/>
        <v>4.5</v>
      </c>
      <c r="P27" s="48">
        <f t="shared" si="7"/>
        <v>4.5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0.23809523809523808</v>
      </c>
      <c r="G28" s="33">
        <f>IFERROR('Momnetum ranking'!K8,0)</f>
        <v>0.952380952380952</v>
      </c>
      <c r="H28" s="32">
        <f>'Momnetum ranking'!Q8</f>
        <v>0.97750000000000004</v>
      </c>
      <c r="I28" s="34">
        <f>'Momnetum ranking'!O8</f>
        <v>17.278396999999998</v>
      </c>
      <c r="J28" s="22"/>
      <c r="K28" s="22">
        <f t="shared" si="2"/>
        <v>4</v>
      </c>
      <c r="L28" s="22">
        <f t="shared" si="3"/>
        <v>5</v>
      </c>
      <c r="M28" s="22">
        <f t="shared" si="4"/>
        <v>8</v>
      </c>
      <c r="N28" s="22">
        <f t="shared" si="5"/>
        <v>2</v>
      </c>
      <c r="O28" s="22">
        <f t="shared" si="6"/>
        <v>4.5</v>
      </c>
      <c r="P28" s="48">
        <f t="shared" si="7"/>
        <v>4.5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0.16129032258064513</v>
      </c>
      <c r="G29" s="33">
        <f>IFERROR('Momnetum ranking'!K9,0)</f>
        <v>0.967741935483871</v>
      </c>
      <c r="H29" s="32">
        <f>'Momnetum ranking'!Q9</f>
        <v>0.9766454</v>
      </c>
      <c r="I29" s="34">
        <f>'Momnetum ranking'!O9</f>
        <v>3.4150480999999999</v>
      </c>
      <c r="J29" s="22"/>
      <c r="K29" s="22">
        <f t="shared" si="2"/>
        <v>5</v>
      </c>
      <c r="L29" s="22">
        <f t="shared" si="3"/>
        <v>2</v>
      </c>
      <c r="M29" s="22">
        <f t="shared" si="4"/>
        <v>9</v>
      </c>
      <c r="N29" s="22">
        <f t="shared" si="5"/>
        <v>13</v>
      </c>
      <c r="O29" s="22">
        <f t="shared" si="6"/>
        <v>7</v>
      </c>
      <c r="P29" s="48">
        <f t="shared" si="7"/>
        <v>7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0.98888206000000001</v>
      </c>
      <c r="I30" s="34">
        <f>'Momnetum ranking'!O10</f>
        <v>4.3292760000000001</v>
      </c>
      <c r="J30" s="22"/>
      <c r="K30" s="22">
        <f t="shared" si="2"/>
        <v>8</v>
      </c>
      <c r="L30" s="22">
        <f t="shared" si="3"/>
        <v>11</v>
      </c>
      <c r="M30" s="22">
        <f t="shared" si="4"/>
        <v>3</v>
      </c>
      <c r="N30" s="22">
        <f t="shared" si="5"/>
        <v>9</v>
      </c>
      <c r="O30" s="22">
        <f t="shared" si="6"/>
        <v>8.5</v>
      </c>
      <c r="P30" s="48">
        <f t="shared" si="7"/>
        <v>8.5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0.4838709677419355</v>
      </c>
      <c r="G31" s="33">
        <f>IFERROR('Momnetum ranking'!K11,0)</f>
        <v>0.967741935483871</v>
      </c>
      <c r="H31" s="32">
        <f>'Momnetum ranking'!Q11</f>
        <v>0.97794490000000001</v>
      </c>
      <c r="I31" s="34">
        <f>'Momnetum ranking'!O11</f>
        <v>4.1160107000000004</v>
      </c>
      <c r="J31" s="22"/>
      <c r="K31" s="22">
        <f t="shared" si="2"/>
        <v>1</v>
      </c>
      <c r="L31" s="22">
        <f t="shared" si="3"/>
        <v>2</v>
      </c>
      <c r="M31" s="22">
        <f t="shared" si="4"/>
        <v>6</v>
      </c>
      <c r="N31" s="22">
        <f t="shared" si="5"/>
        <v>12</v>
      </c>
      <c r="O31" s="22">
        <f t="shared" si="6"/>
        <v>4</v>
      </c>
      <c r="P31" s="48">
        <f t="shared" si="7"/>
        <v>4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0.89690721649484506</v>
      </c>
      <c r="H32" s="32">
        <f>'Momnetum ranking'!Q12</f>
        <v>0.97773359999999998</v>
      </c>
      <c r="I32" s="34">
        <f>'Momnetum ranking'!O12</f>
        <v>17.670463999999999</v>
      </c>
      <c r="J32" s="22"/>
      <c r="K32" s="22">
        <f t="shared" si="2"/>
        <v>8</v>
      </c>
      <c r="L32" s="22">
        <f t="shared" si="3"/>
        <v>7</v>
      </c>
      <c r="M32" s="22">
        <f t="shared" si="4"/>
        <v>7</v>
      </c>
      <c r="N32" s="22">
        <f t="shared" si="5"/>
        <v>1</v>
      </c>
      <c r="O32" s="22">
        <f t="shared" si="6"/>
        <v>7</v>
      </c>
      <c r="P32" s="48">
        <f t="shared" si="7"/>
        <v>7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0.63636363636363602</v>
      </c>
      <c r="H33" s="32">
        <f>'Momnetum ranking'!Q13</f>
        <v>0.96401309999999996</v>
      </c>
      <c r="I33" s="34">
        <f>'Momnetum ranking'!O13</f>
        <v>-0.85980889999999999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13</v>
      </c>
      <c r="N33" s="22">
        <f t="shared" si="5"/>
        <v>14</v>
      </c>
      <c r="O33" s="22">
        <f t="shared" si="6"/>
        <v>13.5</v>
      </c>
      <c r="P33" s="48">
        <f t="shared" si="7"/>
        <v>13.5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1.3157894736842091E-2</v>
      </c>
      <c r="G34" s="33">
        <f>IFERROR('Momnetum ranking'!K14,0)</f>
        <v>0.97368421052631604</v>
      </c>
      <c r="H34" s="32">
        <f>'Momnetum ranking'!Q14</f>
        <v>0.97291709999999998</v>
      </c>
      <c r="I34" s="34">
        <f>'Momnetum ranking'!O14</f>
        <v>4.2593240000000003</v>
      </c>
      <c r="J34" s="22"/>
      <c r="K34" s="22">
        <f t="shared" si="2"/>
        <v>7</v>
      </c>
      <c r="L34" s="22">
        <f t="shared" si="3"/>
        <v>1</v>
      </c>
      <c r="M34" s="22">
        <f t="shared" si="4"/>
        <v>12</v>
      </c>
      <c r="N34" s="22">
        <f t="shared" si="5"/>
        <v>10</v>
      </c>
      <c r="O34" s="22">
        <f t="shared" si="6"/>
        <v>8.5</v>
      </c>
      <c r="P34" s="48">
        <f t="shared" si="7"/>
        <v>8.5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0.98416287000000002</v>
      </c>
      <c r="I35" s="34">
        <f>'Momnetum ranking'!O15</f>
        <v>12.519396</v>
      </c>
      <c r="J35" s="22"/>
      <c r="K35" s="22">
        <f t="shared" si="2"/>
        <v>8</v>
      </c>
      <c r="L35" s="22">
        <f t="shared" si="3"/>
        <v>11</v>
      </c>
      <c r="M35" s="22">
        <f t="shared" si="4"/>
        <v>5</v>
      </c>
      <c r="N35" s="22">
        <f t="shared" si="5"/>
        <v>4</v>
      </c>
      <c r="O35" s="22">
        <f t="shared" si="6"/>
        <v>6.5</v>
      </c>
      <c r="P35" s="48">
        <f t="shared" si="7"/>
        <v>6.5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0.875</v>
      </c>
      <c r="H36" s="32">
        <f>'Momnetum ranking'!Q16</f>
        <v>0.97498565999999998</v>
      </c>
      <c r="I36" s="34">
        <f>'Momnetum ranking'!O16</f>
        <v>13.449311</v>
      </c>
      <c r="J36" s="22"/>
      <c r="K36" s="22">
        <f t="shared" si="2"/>
        <v>15</v>
      </c>
      <c r="L36" s="22">
        <f t="shared" si="3"/>
        <v>8</v>
      </c>
      <c r="M36" s="22">
        <f t="shared" si="4"/>
        <v>10</v>
      </c>
      <c r="N36" s="22">
        <f t="shared" si="5"/>
        <v>3</v>
      </c>
      <c r="O36" s="22">
        <f t="shared" si="6"/>
        <v>9</v>
      </c>
      <c r="P36" s="48">
        <f t="shared" si="7"/>
        <v>9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0.93828325999999995</v>
      </c>
      <c r="I37" s="34">
        <f>'Momnetum ranking'!O17</f>
        <v>4.1849731999999999</v>
      </c>
      <c r="J37" s="22"/>
      <c r="K37" s="22">
        <f t="shared" si="2"/>
        <v>8</v>
      </c>
      <c r="L37" s="22">
        <f t="shared" si="3"/>
        <v>11</v>
      </c>
      <c r="M37" s="22">
        <f t="shared" si="4"/>
        <v>14</v>
      </c>
      <c r="N37" s="22">
        <f t="shared" si="5"/>
        <v>11</v>
      </c>
      <c r="O37" s="22">
        <f t="shared" si="6"/>
        <v>11</v>
      </c>
      <c r="P37" s="48">
        <f t="shared" si="7"/>
        <v>11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0.30434782608695654</v>
      </c>
      <c r="G38" s="64">
        <f>IFERROR('Momnetum ranking'!K18,0)</f>
        <v>0.95652173913043503</v>
      </c>
      <c r="H38" s="65">
        <f>'Momnetum ranking'!Q18</f>
        <v>0.97445440000000005</v>
      </c>
      <c r="I38" s="66">
        <f>'Momnetum ranking'!O18</f>
        <v>4.680288</v>
      </c>
      <c r="J38" s="67"/>
      <c r="K38" s="67">
        <f t="shared" si="2"/>
        <v>2</v>
      </c>
      <c r="L38" s="67">
        <f t="shared" si="3"/>
        <v>4</v>
      </c>
      <c r="M38" s="67">
        <f t="shared" si="4"/>
        <v>11</v>
      </c>
      <c r="N38" s="67">
        <f t="shared" si="5"/>
        <v>8</v>
      </c>
      <c r="O38" s="67">
        <f t="shared" si="6"/>
        <v>6</v>
      </c>
      <c r="P38" s="68">
        <f t="shared" si="7"/>
        <v>6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0.98831990000000003</v>
      </c>
      <c r="I39" s="73">
        <f>'Momnetum ranking'!O19</f>
        <v>8.8300704999999997</v>
      </c>
      <c r="J39" s="59"/>
      <c r="K39" s="74">
        <f>_xlfn.RANK.EQ(F39,$F$25:$F$39)</f>
        <v>8</v>
      </c>
      <c r="L39" s="74">
        <f>_xlfn.RANK.EQ(G39,$G$25:$G$39)</f>
        <v>11</v>
      </c>
      <c r="M39" s="74">
        <f>_xlfn.RANK.EQ(H39,$H$25:$H$39)</f>
        <v>4</v>
      </c>
      <c r="N39" s="74">
        <f>_xlfn.RANK.EQ(I39,$I$25:$I$39)</f>
        <v>7</v>
      </c>
      <c r="O39" s="74">
        <f>MEDIAN(K39:N39)</f>
        <v>7.5</v>
      </c>
      <c r="P39" s="75">
        <f t="shared" si="7"/>
        <v>7.5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CASH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0.5714285714285714</v>
      </c>
      <c r="N46" s="18">
        <f>'Momnetum ranking'!I7</f>
        <v>0.2857142857142857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0.5714285714285714</v>
      </c>
      <c r="N47" s="18">
        <f>'Momnetum ranking'!I8</f>
        <v>0.33333333333333331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0.5161290322580645</v>
      </c>
      <c r="N48" s="18">
        <f>'Momnetum ranking'!I9</f>
        <v>0.35483870967741937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0.64516129032258063</v>
      </c>
      <c r="N50" s="18">
        <f>'Momnetum ranking'!I11</f>
        <v>0.16129032258064516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0.40789473684210525</v>
      </c>
      <c r="N53" s="18">
        <f>'Momnetum ranking'!I14</f>
        <v>0.39473684210526316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CASH</v>
      </c>
      <c r="H56" t="str">
        <f>IF(HLOOKUP($D56,'Factset Price Data'!$C$208:$Z$215,7,FALSE)&gt;=1,"INVESTED","CASH")</f>
        <v>CASH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0.21739130434782608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-4.2446612999999997</v>
      </c>
      <c r="F3" s="3" cm="1">
        <f t="array" ref="F3">_xll.FDS(C3,"FG_TOTAL_RETURNC(0,-3AM)")</f>
        <v>-7.9346180000000004</v>
      </c>
      <c r="G3" s="3" cm="1">
        <f t="array" ref="G3">IFERROR(_xll.FDS(C3,"FG_TOTAL_RETURNC(0,-6AM)"),_xll.FDS(C3,"FG_TOTAL_RETURNC(0,-4AM)"))</f>
        <v>-7.688898</v>
      </c>
      <c r="H3" s="15" cm="1">
        <f t="array" ref="H3">_xll.FDS(C3,"P_PRICE(0)/P_PRICE_HIGH_PR(0,,,,,,""PRICE"",""CLOSE"",""52W"")")</f>
        <v>0.83087915000000001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9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1.4163136000000001</v>
      </c>
      <c r="F4" s="3" cm="1">
        <f t="array" ref="F4">_xll.FDS(C4,"FG_TOTAL_RETURNC(0,-3AM)")</f>
        <v>11.252356000000001</v>
      </c>
      <c r="G4" s="3" cm="1">
        <f t="array" ref="G4">IFERROR(_xll.FDS(C4,"FG_TOTAL_RETURNC(0,-6AM)"),_xll.FDS(C4,"FG_TOTAL_RETURNC(0,-4AM)"))</f>
        <v>24.828302000000001</v>
      </c>
      <c r="H4" s="15" cm="1">
        <f t="array" ref="H4">_xll.FDS(C4,"P_PRICE(0)/P_PRICE_HIGH_PR(0,,,,,,""PRICE"",""CLOSE"",""52W"")")</f>
        <v>0.99036040000000003</v>
      </c>
      <c r="K4" s="4">
        <f t="shared" ref="K4:K17" si="3">_xlfn.RANK.EQ(H4,H$3:H$17)</f>
        <v>2</v>
      </c>
      <c r="L4" s="4">
        <f t="shared" ref="L4:L17" si="4">_xlfn.RANK.EQ(F4,F$3:F$17)</f>
        <v>5</v>
      </c>
      <c r="M4" s="4">
        <f t="shared" ref="M4:M17" si="5">_xlfn.RANK.EQ(G4,G$3:G$17)</f>
        <v>1</v>
      </c>
      <c r="N4" s="4"/>
      <c r="P4" s="3">
        <f t="shared" si="0"/>
        <v>2.64</v>
      </c>
      <c r="Q4">
        <f t="shared" si="1"/>
        <v>0</v>
      </c>
      <c r="S4">
        <f t="shared" ref="S4:S17" si="6">16-_xlfn.RANK.EQ(P4,$P$3:$P$17)</f>
        <v>1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0.67259073000000003</v>
      </c>
      <c r="F5" s="3" cm="1">
        <f t="array" ref="F5">_xll.FDS(C5,"FG_TOTAL_RETURNC(0,-3AM)")</f>
        <v>10.489405</v>
      </c>
      <c r="G5" s="3" cm="1">
        <f t="array" ref="G5">IFERROR(_xll.FDS(C5,"FG_TOTAL_RETURNC(0,-6AM)"),_xll.FDS(C5,"FG_TOTAL_RETURNC(0,-4AM)"))</f>
        <v>19.504988000000001</v>
      </c>
      <c r="H5" s="15" cm="1">
        <f t="array" ref="H5">_xll.FDS(C5,"P_PRICE(0)/P_PRICE_HIGH_PR(0,,,,,,""PRICE"",""CLOSE"",""52W"")")</f>
        <v>0.99455139999999997</v>
      </c>
      <c r="I5" s="1"/>
      <c r="K5" s="4">
        <f t="shared" si="3"/>
        <v>1</v>
      </c>
      <c r="L5" s="4">
        <f t="shared" si="4"/>
        <v>6</v>
      </c>
      <c r="M5" s="4">
        <f t="shared" si="5"/>
        <v>7</v>
      </c>
      <c r="N5" s="4"/>
      <c r="P5" s="3">
        <f t="shared" si="0"/>
        <v>4.62</v>
      </c>
      <c r="Q5">
        <f t="shared" si="1"/>
        <v>0</v>
      </c>
      <c r="S5">
        <f t="shared" si="6"/>
        <v>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0.83473920000000001</v>
      </c>
      <c r="F6" s="3" cm="1">
        <f t="array" ref="F6">_xll.FDS(C6,"FG_TOTAL_RETURNC(0,-3AM)")</f>
        <v>17.278396999999998</v>
      </c>
      <c r="G6" s="3" cm="1">
        <f t="array" ref="G6">IFERROR(_xll.FDS(C6,"FG_TOTAL_RETURNC(0,-6AM)"),_xll.FDS(C6,"FG_TOTAL_RETURNC(0,-4AM)"))</f>
        <v>20.336925999999998</v>
      </c>
      <c r="H6" s="15" cm="1">
        <f t="array" ref="H6">_xll.FDS(C6,"P_PRICE(0)/P_PRICE_HIGH_PR(0,,,,,,""PRICE"",""CLOSE"",""52W"")")</f>
        <v>0.97750000000000004</v>
      </c>
      <c r="I6" s="1"/>
      <c r="K6" s="4">
        <f t="shared" si="3"/>
        <v>8</v>
      </c>
      <c r="L6" s="4">
        <f t="shared" si="4"/>
        <v>2</v>
      </c>
      <c r="M6" s="4">
        <f t="shared" si="5"/>
        <v>5</v>
      </c>
      <c r="N6" s="4"/>
      <c r="P6" s="3">
        <f t="shared" si="0"/>
        <v>4.95</v>
      </c>
      <c r="Q6">
        <f t="shared" si="1"/>
        <v>0</v>
      </c>
      <c r="S6">
        <f t="shared" si="6"/>
        <v>4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0.59356690000000001</v>
      </c>
      <c r="F7" s="3" cm="1">
        <f t="array" ref="F7">_xll.FDS(C7,"FG_TOTAL_RETURNC(0,-3AM)")</f>
        <v>3.4150480999999999</v>
      </c>
      <c r="G7" s="3" cm="1">
        <f t="array" ref="G7">IFERROR(_xll.FDS(C7,"FG_TOTAL_RETURNC(0,-6AM)"),_xll.FDS(C7,"FG_TOTAL_RETURNC(0,-4AM)"))</f>
        <v>11.715042</v>
      </c>
      <c r="H7" s="15" cm="1">
        <f t="array" ref="H7">_xll.FDS(C7,"P_PRICE(0)/P_PRICE_HIGH_PR(0,,,,,,""PRICE"",""CLOSE"",""52W"")")</f>
        <v>0.9766454</v>
      </c>
      <c r="I7" s="1"/>
      <c r="K7" s="4">
        <f t="shared" si="3"/>
        <v>9</v>
      </c>
      <c r="L7" s="4">
        <f t="shared" si="4"/>
        <v>13</v>
      </c>
      <c r="M7" s="4">
        <f t="shared" si="5"/>
        <v>13</v>
      </c>
      <c r="N7" s="4"/>
      <c r="P7" s="3">
        <f t="shared" si="0"/>
        <v>11.55</v>
      </c>
      <c r="Q7">
        <f t="shared" si="1"/>
        <v>0</v>
      </c>
      <c r="S7">
        <f t="shared" si="6"/>
        <v>13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2.48245</v>
      </c>
      <c r="F8" s="3" cm="1">
        <f t="array" ref="F8">_xll.FDS(C8,"FG_TOTAL_RETURNC(0,-3AM)")</f>
        <v>4.3292760000000001</v>
      </c>
      <c r="G8" s="3" cm="1">
        <f t="array" ref="G8">IFERROR(_xll.FDS(C8,"FG_TOTAL_RETURNC(0,-6AM)"),_xll.FDS(C8,"FG_TOTAL_RETURNC(0,-4AM)"))</f>
        <v>13.306308</v>
      </c>
      <c r="H8" s="15" cm="1">
        <f t="array" ref="H8">_xll.FDS(C8,"P_PRICE(0)/P_PRICE_HIGH_PR(0,,,,,,""PRICE"",""CLOSE"",""52W"")")</f>
        <v>0.98888206000000001</v>
      </c>
      <c r="K8" s="4">
        <f t="shared" si="3"/>
        <v>3</v>
      </c>
      <c r="L8" s="4">
        <f t="shared" si="4"/>
        <v>9</v>
      </c>
      <c r="M8" s="4">
        <f t="shared" si="5"/>
        <v>12</v>
      </c>
      <c r="N8" s="4"/>
      <c r="P8" s="3">
        <f t="shared" si="0"/>
        <v>7.92</v>
      </c>
      <c r="Q8">
        <f t="shared" si="1"/>
        <v>0</v>
      </c>
      <c r="S8">
        <f t="shared" si="6"/>
        <v>8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0.54688453999999997</v>
      </c>
      <c r="F9" s="3" cm="1">
        <f t="array" ref="F9">_xll.FDS(C9,"FG_TOTAL_RETURNC(0,-3AM)")</f>
        <v>4.1160107000000004</v>
      </c>
      <c r="G9" s="3" cm="1">
        <f t="array" ref="G9">IFERROR(_xll.FDS(C9,"FG_TOTAL_RETURNC(0,-6AM)"),_xll.FDS(C9,"FG_TOTAL_RETURNC(0,-4AM)"))</f>
        <v>18.280242999999999</v>
      </c>
      <c r="H9" s="15" cm="1">
        <f t="array" ref="H9">_xll.FDS(C9,"P_PRICE(0)/P_PRICE_HIGH_PR(0,,,,,,""PRICE"",""CLOSE"",""52W"")")</f>
        <v>0.97794490000000001</v>
      </c>
      <c r="K9" s="4">
        <f t="shared" si="3"/>
        <v>6</v>
      </c>
      <c r="L9" s="4">
        <f t="shared" si="4"/>
        <v>12</v>
      </c>
      <c r="M9" s="4">
        <f t="shared" si="5"/>
        <v>9</v>
      </c>
      <c r="P9" s="3">
        <f t="shared" si="0"/>
        <v>8.91</v>
      </c>
      <c r="Q9">
        <f t="shared" si="1"/>
        <v>0</v>
      </c>
      <c r="S9">
        <f t="shared" si="6"/>
        <v>10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1.4874101</v>
      </c>
      <c r="F10" s="3" cm="1">
        <f t="array" ref="F10">_xll.FDS(C10,"FG_TOTAL_RETURNC(0,-3AM)")</f>
        <v>17.670463999999999</v>
      </c>
      <c r="G10" s="3" cm="1">
        <f t="array" ref="G10">IFERROR(_xll.FDS(C10,"FG_TOTAL_RETURNC(0,-6AM)"),_xll.FDS(C10,"FG_TOTAL_RETURNC(0,-4AM)"))</f>
        <v>24.543666999999999</v>
      </c>
      <c r="H10" s="15" cm="1">
        <f t="array" ref="H10">_xll.FDS(C10,"P_PRICE(0)/P_PRICE_HIGH_PR(0,,,,,,""PRICE"",""CLOSE"",""52W"")")</f>
        <v>0.97773359999999998</v>
      </c>
      <c r="K10" s="4">
        <f t="shared" si="3"/>
        <v>7</v>
      </c>
      <c r="L10" s="4">
        <f t="shared" si="4"/>
        <v>1</v>
      </c>
      <c r="M10" s="4">
        <f t="shared" si="5"/>
        <v>2</v>
      </c>
      <c r="P10" s="3">
        <f t="shared" ref="P10" si="7">SUMPRODUCT($K$2:$M$2,K10:M10)</f>
        <v>3.3000000000000003</v>
      </c>
      <c r="Q10">
        <f t="shared" ref="Q10" si="8">COUNTIF(K10:N10,"&gt;70")</f>
        <v>0</v>
      </c>
      <c r="S10">
        <f t="shared" si="6"/>
        <v>2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2.0392537000000002</v>
      </c>
      <c r="F11" s="3" cm="1">
        <f t="array" ref="F11">_xll.FDS(C11,"FG_TOTAL_RETURNC(0,-3AM)")</f>
        <v>-0.85980889999999999</v>
      </c>
      <c r="G11" s="3" cm="1">
        <f t="array" ref="G11">IFERROR(_xll.FDS(C11,"FG_TOTAL_RETURNC(0,-6AM)"),_xll.FDS(C11,"FG_TOTAL_RETURNC(0,-4AM)"))</f>
        <v>11.008799</v>
      </c>
      <c r="H11" s="15" cm="1">
        <f t="array" ref="H11">_xll.FDS(C11,"P_PRICE(0)/P_PRICE_HIGH_PR(0,,,,,,""PRICE"",""CLOSE"",""52W"")")</f>
        <v>0.96401309999999996</v>
      </c>
      <c r="K11" s="4">
        <f t="shared" si="3"/>
        <v>13</v>
      </c>
      <c r="L11" s="4">
        <f t="shared" si="4"/>
        <v>14</v>
      </c>
      <c r="M11" s="4">
        <f t="shared" si="5"/>
        <v>14</v>
      </c>
      <c r="P11" s="3">
        <f t="shared" ref="P11:P16" si="9">SUMPRODUCT($K$2:$M$2,K11:M11)</f>
        <v>13.530000000000001</v>
      </c>
      <c r="Q11">
        <f t="shared" si="1"/>
        <v>0</v>
      </c>
      <c r="S11">
        <f t="shared" si="6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1.4512658000000001</v>
      </c>
      <c r="F12" s="3" cm="1">
        <f t="array" ref="F12">_xll.FDS(C12,"FG_TOTAL_RETURNC(0,-3AM)")</f>
        <v>4.2593240000000003</v>
      </c>
      <c r="G12" s="3" cm="1">
        <f t="array" ref="G12">IFERROR(_xll.FDS(C12,"FG_TOTAL_RETURNC(0,-6AM)"),_xll.FDS(C12,"FG_TOTAL_RETURNC(0,-4AM)"))</f>
        <v>22.43787</v>
      </c>
      <c r="H12" s="15" cm="1">
        <f t="array" ref="H12">_xll.FDS(C12,"P_PRICE(0)/P_PRICE_HIGH_PR(0,,,,,,""PRICE"",""CLOSE"",""52W"")")</f>
        <v>0.97291709999999998</v>
      </c>
      <c r="K12" s="4">
        <f t="shared" si="3"/>
        <v>12</v>
      </c>
      <c r="L12" s="4">
        <f t="shared" si="4"/>
        <v>10</v>
      </c>
      <c r="M12" s="4">
        <f t="shared" si="5"/>
        <v>3</v>
      </c>
      <c r="P12" s="3">
        <f t="shared" si="9"/>
        <v>8.25</v>
      </c>
      <c r="Q12">
        <f>COUNTIF(K12:N12,"&gt;70")</f>
        <v>0</v>
      </c>
      <c r="S12">
        <f t="shared" si="6"/>
        <v>9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3.2763599999999999</v>
      </c>
      <c r="F13" s="3" cm="1">
        <f t="array" ref="F13">_xll.FDS(C13,"FG_TOTAL_RETURNC(0,-3AM)")</f>
        <v>12.519396</v>
      </c>
      <c r="G13" s="3" cm="1">
        <f t="array" ref="G13">IFERROR(_xll.FDS(C13,"FG_TOTAL_RETURNC(0,-6AM)"),_xll.FDS(C13,"FG_TOTAL_RETURNC(0,-4AM)"))</f>
        <v>17.822324999999999</v>
      </c>
      <c r="H13" s="15" cm="1">
        <f t="array" ref="H13">_xll.FDS(C13,"P_PRICE(0)/P_PRICE_HIGH_PR(0,,,,,,""PRICE"",""CLOSE"",""52W"")")</f>
        <v>0.98416287000000002</v>
      </c>
      <c r="K13" s="4">
        <f t="shared" si="3"/>
        <v>5</v>
      </c>
      <c r="L13" s="4">
        <f t="shared" si="4"/>
        <v>4</v>
      </c>
      <c r="M13" s="4">
        <f t="shared" si="5"/>
        <v>10</v>
      </c>
      <c r="P13" s="3">
        <f t="shared" si="9"/>
        <v>6.2700000000000005</v>
      </c>
      <c r="Q13">
        <f t="shared" ref="Q13:Q16" si="11">COUNTIF(K13:N13,"&gt;70")</f>
        <v>0</v>
      </c>
      <c r="S13">
        <f t="shared" si="6"/>
        <v>7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1.9696236</v>
      </c>
      <c r="F14" s="3" cm="1">
        <f t="array" ref="F14">_xll.FDS(C14,"FG_TOTAL_RETURNC(0,-3AM)")</f>
        <v>13.449311</v>
      </c>
      <c r="G14" s="3" cm="1">
        <f t="array" ref="G14">IFERROR(_xll.FDS(C14,"FG_TOTAL_RETURNC(0,-6AM)"),_xll.FDS(C14,"FG_TOTAL_RETURNC(0,-4AM)"))</f>
        <v>21.027183999999998</v>
      </c>
      <c r="H14" s="15" cm="1">
        <f t="array" ref="H14">_xll.FDS(C14,"P_PRICE(0)/P_PRICE_HIGH_PR(0,,,,,,""PRICE"",""CLOSE"",""52W"")")</f>
        <v>0.97498565999999998</v>
      </c>
      <c r="K14" s="4">
        <f t="shared" si="3"/>
        <v>10</v>
      </c>
      <c r="L14" s="4">
        <f t="shared" si="4"/>
        <v>3</v>
      </c>
      <c r="M14" s="4">
        <f t="shared" si="5"/>
        <v>4</v>
      </c>
      <c r="P14" s="3">
        <f t="shared" si="9"/>
        <v>5.61</v>
      </c>
      <c r="Q14">
        <f t="shared" si="11"/>
        <v>0</v>
      </c>
      <c r="S14">
        <f t="shared" si="6"/>
        <v>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-2.6683569999999999</v>
      </c>
      <c r="F15" s="3" cm="1">
        <f t="array" ref="F15">_xll.FDS(C15,"FG_TOTAL_RETURNC(0,-3AM)")</f>
        <v>4.1849731999999999</v>
      </c>
      <c r="G15" s="3" cm="1">
        <f t="array" ref="G15">IFERROR(_xll.FDS(C15,"FG_TOTAL_RETURNC(0,-6AM)"),_xll.FDS(C15,"FG_TOTAL_RETURNC(0,-4AM)"))</f>
        <v>19.615614000000001</v>
      </c>
      <c r="H15" s="15" cm="1">
        <f t="array" ref="H15">_xll.FDS(C15,"P_PRICE(0)/P_PRICE_HIGH_PR(0,,,,,,""PRICE"",""CLOSE"",""52W"")")</f>
        <v>0.93828325999999995</v>
      </c>
      <c r="K15" s="4">
        <f t="shared" si="3"/>
        <v>14</v>
      </c>
      <c r="L15" s="4">
        <f t="shared" si="4"/>
        <v>11</v>
      </c>
      <c r="M15" s="4">
        <f t="shared" si="5"/>
        <v>6</v>
      </c>
      <c r="P15" s="3">
        <f t="shared" si="9"/>
        <v>10.23</v>
      </c>
      <c r="Q15">
        <f t="shared" si="11"/>
        <v>0</v>
      </c>
      <c r="S15">
        <f t="shared" si="6"/>
        <v>12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-0.5903661</v>
      </c>
      <c r="F16" s="3" cm="1">
        <f t="array" ref="F16">_xll.FDS(C16,"FG_TOTAL_RETURNC(0,-3AM)")</f>
        <v>4.680288</v>
      </c>
      <c r="G16" s="3" cm="1">
        <f t="array" ref="G16">IFERROR(_xll.FDS(C16,"FG_TOTAL_RETURNC(0,-6AM)"),_xll.FDS(C16,"FG_TOTAL_RETURNC(0,-4AM)"))</f>
        <v>13.358343</v>
      </c>
      <c r="H16" s="15" cm="1">
        <f t="array" ref="H16">_xll.FDS(C16,"P_PRICE(0)/P_PRICE_HIGH_PR(0,,,,,,""PRICE"",""CLOSE"",""52W"")")</f>
        <v>0.97445440000000005</v>
      </c>
      <c r="K16" s="4">
        <f t="shared" si="3"/>
        <v>11</v>
      </c>
      <c r="L16" s="4">
        <f t="shared" si="4"/>
        <v>8</v>
      </c>
      <c r="M16" s="4">
        <f t="shared" si="5"/>
        <v>11</v>
      </c>
      <c r="P16" s="3">
        <f t="shared" si="9"/>
        <v>9.9</v>
      </c>
      <c r="Q16">
        <f t="shared" si="11"/>
        <v>0</v>
      </c>
      <c r="S16">
        <f t="shared" si="6"/>
        <v>11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-0.55373309999999998</v>
      </c>
      <c r="F17" s="3" cm="1">
        <f t="array" ref="F17">_xll.FDS(C17,"FG_TOTAL_RETURNC(0,-3AM)")</f>
        <v>8.8300704999999997</v>
      </c>
      <c r="G17" s="3" cm="1">
        <f t="array" ref="G17">IFERROR(_xll.FDS(C17,"FG_TOTAL_RETURNC(0,-6AM)"),_xll.FDS(C17,"FG_TOTAL_RETURNC(0,-4AM)"))</f>
        <v>18.886793000000001</v>
      </c>
      <c r="H17" s="15" cm="1">
        <f t="array" ref="H17">_xll.FDS(C17,"P_PRICE(0)/P_PRICE_HIGH_PR(0,,,,,,""PRICE"",""CLOSE"",""52W"")")</f>
        <v>0.98831990000000003</v>
      </c>
      <c r="K17" s="4">
        <f t="shared" si="3"/>
        <v>4</v>
      </c>
      <c r="L17" s="4">
        <f t="shared" si="4"/>
        <v>7</v>
      </c>
      <c r="M17" s="4">
        <f t="shared" si="5"/>
        <v>8</v>
      </c>
      <c r="P17" s="3">
        <f t="shared" ref="P17" si="13">SUMPRODUCT($K$2:$M$2,K17:M17)</f>
        <v>6.27</v>
      </c>
      <c r="Q17">
        <f t="shared" ref="Q17" si="14">COUNTIF(K17:N17,"&gt;70")</f>
        <v>0</v>
      </c>
      <c r="S17">
        <f t="shared" si="6"/>
        <v>6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-3.4339963999999998</v>
      </c>
      <c r="F3" s="3" cm="1">
        <f t="array" ref="F3">_xll.FDS(C3,"FG_TOTAL_RETURNC(-1AM,-4AM)")</f>
        <v>-12.740183</v>
      </c>
      <c r="G3" s="3" cm="1">
        <f t="array" ref="G3">IFERROR(_xll.FDS(C3,"FG_TOTAL_RETURNC(-1AM,-7AM)"),_xll.FDS(C3,"FG_TOTAL_RETURNC(-1AM,-5AM)"))</f>
        <v>-1.0054110999999999</v>
      </c>
      <c r="H3" s="15" cm="1">
        <f t="array" ref="H3">_xll.FDS(C3,"P_PRICE(-1AM)/P_PRICE_HIGH_PR(-1AM,,,,,,""PRICE"",""CLOSE"",""52W"")")</f>
        <v>0.86771052999999998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17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4.8604846000000004</v>
      </c>
      <c r="F4" s="3" cm="1">
        <f t="array" ref="F4">_xll.FDS(C4,"FG_TOTAL_RETURNC(-1AM,-4AM)")</f>
        <v>16.499995999999999</v>
      </c>
      <c r="G4" s="3" cm="1">
        <f t="array" ref="G4">IFERROR(_xll.FDS(C4,"FG_TOTAL_RETURNC(-1AM,-7AM)"),_xll.FDS(C4,"FG_TOTAL_RETURNC(-1AM,-5AM)"))</f>
        <v>23.437166000000001</v>
      </c>
      <c r="H4" s="15" cm="1">
        <f t="array" ref="H4">_xll.FDS(C4,"P_PRICE(-1AM)/P_PRICE_HIGH_PR(-1AM,,,,,,""PRICE"",""CLOSE"",""52W"")")</f>
        <v>1</v>
      </c>
      <c r="K4" s="4">
        <f t="shared" ref="K4:K17" si="3">_xlfn.RANK.EQ(H4,H$3:H$17)</f>
        <v>1</v>
      </c>
      <c r="L4" s="4">
        <f t="shared" ref="L4:M17" si="4">_xlfn.RANK.EQ(F4,F$3:F$17)</f>
        <v>4</v>
      </c>
      <c r="M4" s="4">
        <f t="shared" si="4"/>
        <v>4</v>
      </c>
      <c r="N4" s="4"/>
      <c r="P4" s="3">
        <f t="shared" si="0"/>
        <v>2.97</v>
      </c>
      <c r="Q4">
        <f t="shared" si="1"/>
        <v>0</v>
      </c>
      <c r="S4">
        <f t="shared" ref="S4:S17" si="5">16-_xlfn.RANK.EQ(P4,$P$3:$P$17)</f>
        <v>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3.9356827999999999</v>
      </c>
      <c r="F5" s="3" cm="1">
        <f t="array" ref="F5">_xll.FDS(C5,"FG_TOTAL_RETURNC(-1AM,-4AM)")</f>
        <v>14.272535</v>
      </c>
      <c r="G5" s="3" cm="1">
        <f t="array" ref="G5">IFERROR(_xll.FDS(C5,"FG_TOTAL_RETURNC(-1AM,-7AM)"),_xll.FDS(C5,"FG_TOTAL_RETURNC(-1AM,-5AM)"))</f>
        <v>17.070865999999999</v>
      </c>
      <c r="H5" s="15" cm="1">
        <f t="array" ref="H5">_xll.FDS(C5,"P_PRICE(-1AM)/P_PRICE_HIGH_PR(-1AM,,,,,,""PRICE"",""CLOSE"",""52W"")")</f>
        <v>0.99785230000000003</v>
      </c>
      <c r="I5" s="1"/>
      <c r="K5" s="4">
        <f t="shared" si="3"/>
        <v>5</v>
      </c>
      <c r="L5" s="4">
        <f t="shared" si="4"/>
        <v>6</v>
      </c>
      <c r="M5" s="4">
        <f t="shared" si="4"/>
        <v>9</v>
      </c>
      <c r="N5" s="4"/>
      <c r="P5" s="3">
        <f t="shared" si="0"/>
        <v>6.6</v>
      </c>
      <c r="Q5">
        <f t="shared" si="1"/>
        <v>0</v>
      </c>
      <c r="S5">
        <f t="shared" si="5"/>
        <v>8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4.9725770000000002</v>
      </c>
      <c r="F6" s="3" cm="1">
        <f t="array" ref="F6">_xll.FDS(C6,"FG_TOTAL_RETURNC(-1AM,-4AM)")</f>
        <v>21.275722999999999</v>
      </c>
      <c r="G6" s="3" cm="1">
        <f t="array" ref="G6">IFERROR(_xll.FDS(C6,"FG_TOTAL_RETURNC(-1AM,-7AM)"),_xll.FDS(C6,"FG_TOTAL_RETURNC(-1AM,-5AM)"))</f>
        <v>22.720086999999999</v>
      </c>
      <c r="H6" s="15" cm="1">
        <f t="array" ref="H6">_xll.FDS(C6,"P_PRICE(-1AM)/P_PRICE_HIGH_PR(-1AM,,,,,,""PRICE"",""CLOSE"",""52W"")")</f>
        <v>0.96940789999999999</v>
      </c>
      <c r="I6" s="1"/>
      <c r="K6" s="4">
        <f t="shared" si="3"/>
        <v>12</v>
      </c>
      <c r="L6" s="4">
        <f t="shared" si="4"/>
        <v>2</v>
      </c>
      <c r="M6" s="4">
        <f t="shared" si="4"/>
        <v>5</v>
      </c>
      <c r="N6" s="4"/>
      <c r="P6" s="3">
        <f t="shared" si="0"/>
        <v>6.2700000000000005</v>
      </c>
      <c r="Q6">
        <f t="shared" si="1"/>
        <v>0</v>
      </c>
      <c r="S6">
        <f t="shared" si="5"/>
        <v>7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3.1244754999999999E-2</v>
      </c>
      <c r="F7" s="3" cm="1">
        <f t="array" ref="F7">_xll.FDS(C7,"FG_TOTAL_RETURNC(-1AM,-4AM)")</f>
        <v>1.5223622000000001</v>
      </c>
      <c r="G7" s="3" cm="1">
        <f t="array" ref="G7">IFERROR(_xll.FDS(C7,"FG_TOTAL_RETURNC(-1AM,-7AM)"),_xll.FDS(C7,"FG_TOTAL_RETURNC(-1AM,-5AM)"))</f>
        <v>14.117646000000001</v>
      </c>
      <c r="H7" s="15" cm="1">
        <f t="array" ref="H7">_xll.FDS(C7,"P_PRICE(-1AM)/P_PRICE_HIGH_PR(-1AM,,,,,,""PRICE"",""CLOSE"",""52W"")")</f>
        <v>0.98745499999999997</v>
      </c>
      <c r="I7" s="1"/>
      <c r="K7" s="4">
        <f t="shared" si="3"/>
        <v>9</v>
      </c>
      <c r="L7" s="4">
        <f t="shared" si="4"/>
        <v>14</v>
      </c>
      <c r="M7" s="4">
        <f t="shared" si="4"/>
        <v>13</v>
      </c>
      <c r="N7" s="4"/>
      <c r="P7" s="3">
        <f t="shared" si="0"/>
        <v>11.879999999999999</v>
      </c>
      <c r="Q7">
        <f t="shared" si="1"/>
        <v>0</v>
      </c>
      <c r="S7">
        <f t="shared" si="5"/>
        <v>13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-0.66590309999999997</v>
      </c>
      <c r="F8" s="3" cm="1">
        <f t="array" ref="F8">_xll.FDS(C8,"FG_TOTAL_RETURNC(-1AM,-4AM)")</f>
        <v>1.8998861</v>
      </c>
      <c r="G8" s="3" cm="1">
        <f t="array" ref="G8">IFERROR(_xll.FDS(C8,"FG_TOTAL_RETURNC(-1AM,-7AM)"),_xll.FDS(C8,"FG_TOTAL_RETURNC(-1AM,-5AM)"))</f>
        <v>14.130305999999999</v>
      </c>
      <c r="H8" s="15" cm="1">
        <f t="array" ref="H8">_xll.FDS(C8,"P_PRICE(-1AM)/P_PRICE_HIGH_PR(-1AM,,,,,,""PRICE"",""CLOSE"",""52W"")")</f>
        <v>0.97948086000000001</v>
      </c>
      <c r="K8" s="4">
        <f t="shared" si="3"/>
        <v>11</v>
      </c>
      <c r="L8" s="4">
        <f t="shared" si="4"/>
        <v>13</v>
      </c>
      <c r="M8" s="4">
        <f t="shared" si="4"/>
        <v>12</v>
      </c>
      <c r="N8" s="4"/>
      <c r="P8" s="3">
        <f t="shared" si="0"/>
        <v>11.879999999999999</v>
      </c>
      <c r="Q8">
        <f t="shared" si="1"/>
        <v>0</v>
      </c>
      <c r="S8">
        <f t="shared" si="5"/>
        <v>13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2.6283382999999998</v>
      </c>
      <c r="F9" s="3" cm="1">
        <f t="array" ref="F9">_xll.FDS(C9,"FG_TOTAL_RETURNC(-1AM,-4AM)")</f>
        <v>3.1507969999999998</v>
      </c>
      <c r="G9" s="3" cm="1">
        <f t="array" ref="G9">IFERROR(_xll.FDS(C9,"FG_TOTAL_RETURNC(-1AM,-7AM)"),_xll.FDS(C9,"FG_TOTAL_RETURNC(-1AM,-5AM)"))</f>
        <v>22.001625000000001</v>
      </c>
      <c r="H9" s="15" cm="1">
        <f t="array" ref="H9">_xll.FDS(C9,"P_PRICE(-1AM)/P_PRICE_HIGH_PR(-1AM,,,,,,""PRICE"",""CLOSE"",""52W"")")</f>
        <v>0.99707407000000003</v>
      </c>
      <c r="K9" s="4">
        <f t="shared" si="3"/>
        <v>6</v>
      </c>
      <c r="L9" s="4">
        <f t="shared" si="4"/>
        <v>10</v>
      </c>
      <c r="M9" s="4">
        <f t="shared" si="4"/>
        <v>6</v>
      </c>
      <c r="P9" s="3">
        <f t="shared" si="0"/>
        <v>7.26</v>
      </c>
      <c r="Q9">
        <f t="shared" si="1"/>
        <v>0</v>
      </c>
      <c r="S9">
        <f t="shared" si="5"/>
        <v>9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5.7343364000000001</v>
      </c>
      <c r="F10" s="3" cm="1">
        <f t="array" ref="F10">_xll.FDS(C10,"FG_TOTAL_RETURNC(-1AM,-4AM)")</f>
        <v>22.61504</v>
      </c>
      <c r="G10" s="3" cm="1">
        <f t="array" ref="G10">IFERROR(_xll.FDS(C10,"FG_TOTAL_RETURNC(-1AM,-7AM)"),_xll.FDS(C10,"FG_TOTAL_RETURNC(-1AM,-5AM)"))</f>
        <v>23.971630000000001</v>
      </c>
      <c r="H10" s="15" cm="1">
        <f t="array" ref="H10">_xll.FDS(C10,"P_PRICE(-1AM)/P_PRICE_HIGH_PR(-1AM,,,,,,""PRICE"",""CLOSE"",""52W"")")</f>
        <v>1</v>
      </c>
      <c r="K10" s="4">
        <f t="shared" si="3"/>
        <v>1</v>
      </c>
      <c r="L10" s="4">
        <f t="shared" si="4"/>
        <v>1</v>
      </c>
      <c r="M10" s="4">
        <f t="shared" si="4"/>
        <v>3</v>
      </c>
      <c r="P10" s="3">
        <f t="shared" si="0"/>
        <v>1.65</v>
      </c>
      <c r="Q10">
        <f t="shared" si="1"/>
        <v>0</v>
      </c>
      <c r="S10">
        <f t="shared" si="5"/>
        <v>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0.34749508000000001</v>
      </c>
      <c r="F11" s="3" cm="1">
        <f t="array" ref="F11">_xll.FDS(C11,"FG_TOTAL_RETURNC(-1AM,-4AM)")</f>
        <v>3.1349182</v>
      </c>
      <c r="G11" s="3" cm="1">
        <f t="array" ref="G11">IFERROR(_xll.FDS(C11,"FG_TOTAL_RETURNC(-1AM,-7AM)"),_xll.FDS(C11,"FG_TOTAL_RETURNC(-1AM,-5AM)"))</f>
        <v>9.2475780000000007</v>
      </c>
      <c r="H11" s="15" cm="1">
        <f t="array" ref="H11">_xll.FDS(C11,"P_PRICE(-1AM)/P_PRICE_HIGH_PR(-1AM,,,,,,""PRICE"",""CLOSE"",""52W"")")</f>
        <v>0.96833086000000002</v>
      </c>
      <c r="K11" s="4">
        <f t="shared" si="3"/>
        <v>13</v>
      </c>
      <c r="L11" s="4">
        <f t="shared" si="4"/>
        <v>11</v>
      </c>
      <c r="M11" s="4">
        <f t="shared" si="4"/>
        <v>14</v>
      </c>
      <c r="P11" s="3">
        <f t="shared" si="0"/>
        <v>12.54</v>
      </c>
      <c r="Q11">
        <f t="shared" si="1"/>
        <v>0</v>
      </c>
      <c r="S11">
        <f t="shared" si="5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1.641202</v>
      </c>
      <c r="F12" s="3" cm="1">
        <f t="array" ref="F12">_xll.FDS(C12,"FG_TOTAL_RETURNC(-1AM,-4AM)")</f>
        <v>7.2269680000000003</v>
      </c>
      <c r="G12" s="3" cm="1">
        <f t="array" ref="G12">IFERROR(_xll.FDS(C12,"FG_TOTAL_RETURNC(-1AM,-7AM)"),_xll.FDS(C12,"FG_TOTAL_RETURNC(-1AM,-5AM)"))</f>
        <v>26.798736999999999</v>
      </c>
      <c r="H12" s="15" cm="1">
        <f t="array" ref="H12">_xll.FDS(C12,"P_PRICE(-1AM)/P_PRICE_HIGH_PR(-1AM,,,,,,""PRICE"",""CLOSE"",""52W"")")</f>
        <v>0.99421554999999995</v>
      </c>
      <c r="K12" s="4">
        <f t="shared" si="3"/>
        <v>8</v>
      </c>
      <c r="L12" s="4">
        <f t="shared" si="4"/>
        <v>8</v>
      </c>
      <c r="M12" s="4">
        <f t="shared" si="4"/>
        <v>1</v>
      </c>
      <c r="P12" s="3">
        <f t="shared" si="0"/>
        <v>5.61</v>
      </c>
      <c r="Q12">
        <f>COUNTIF(K12:N12,"&gt;70")</f>
        <v>0</v>
      </c>
      <c r="S12">
        <f t="shared" si="5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4.0513873</v>
      </c>
      <c r="F13" s="3" cm="1">
        <f t="array" ref="F13">_xll.FDS(C13,"FG_TOTAL_RETURNC(-1AM,-4AM)")</f>
        <v>15.270925</v>
      </c>
      <c r="G13" s="3" cm="1">
        <f t="array" ref="G13">IFERROR(_xll.FDS(C13,"FG_TOTAL_RETURNC(-1AM,-7AM)"),_xll.FDS(C13,"FG_TOTAL_RETURNC(-1AM,-5AM)"))</f>
        <v>14.893616</v>
      </c>
      <c r="H13" s="15" cm="1">
        <f t="array" ref="H13">_xll.FDS(C13,"P_PRICE(-1AM)/P_PRICE_HIGH_PR(-1AM,,,,,,""PRICE"",""CLOSE"",""52W"")")</f>
        <v>1</v>
      </c>
      <c r="K13" s="4">
        <f t="shared" si="3"/>
        <v>1</v>
      </c>
      <c r="L13" s="4">
        <f t="shared" si="4"/>
        <v>5</v>
      </c>
      <c r="M13" s="4">
        <f t="shared" si="4"/>
        <v>11</v>
      </c>
      <c r="P13" s="3">
        <f t="shared" si="0"/>
        <v>5.61</v>
      </c>
      <c r="Q13">
        <f t="shared" ref="Q13:Q17" si="6">COUNTIF(K13:N13,"&gt;70")</f>
        <v>0</v>
      </c>
      <c r="S13">
        <f t="shared" si="5"/>
        <v>4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2.7975319999999999</v>
      </c>
      <c r="F14" s="3" cm="1">
        <f t="array" ref="F14">_xll.FDS(C14,"FG_TOTAL_RETURNC(-1AM,-4AM)")</f>
        <v>17.529606000000001</v>
      </c>
      <c r="G14" s="3" cm="1">
        <f t="array" ref="G14">IFERROR(_xll.FDS(C14,"FG_TOTAL_RETURNC(-1AM,-7AM)"),_xll.FDS(C14,"FG_TOTAL_RETURNC(-1AM,-5AM)"))</f>
        <v>17.925536999999998</v>
      </c>
      <c r="H14" s="15" cm="1">
        <f t="array" ref="H14">_xll.FDS(C14,"P_PRICE(-1AM)/P_PRICE_HIGH_PR(-1AM,,,,,,""PRICE"",""CLOSE"",""52W"")")</f>
        <v>0.99610609999999999</v>
      </c>
      <c r="K14" s="4">
        <f t="shared" si="3"/>
        <v>7</v>
      </c>
      <c r="L14" s="4">
        <f t="shared" si="4"/>
        <v>3</v>
      </c>
      <c r="M14" s="4">
        <f t="shared" si="4"/>
        <v>8</v>
      </c>
      <c r="P14" s="3">
        <f t="shared" si="0"/>
        <v>5.9399999999999995</v>
      </c>
      <c r="Q14">
        <f t="shared" si="6"/>
        <v>0</v>
      </c>
      <c r="S14">
        <f t="shared" si="5"/>
        <v>6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-2.1144270000000001</v>
      </c>
      <c r="F15" s="3" cm="1">
        <f t="array" ref="F15">_xll.FDS(C15,"FG_TOTAL_RETURNC(-1AM,-4AM)")</f>
        <v>3.6050558000000001</v>
      </c>
      <c r="G15" s="3" cm="1">
        <f t="array" ref="G15">IFERROR(_xll.FDS(C15,"FG_TOTAL_RETURNC(-1AM,-7AM)"),_xll.FDS(C15,"FG_TOTAL_RETURNC(-1AM,-5AM)"))</f>
        <v>25.426006000000001</v>
      </c>
      <c r="H15" s="15" cm="1">
        <f t="array" ref="H15">_xll.FDS(C15,"P_PRICE(-1AM)/P_PRICE_HIGH_PR(-1AM,,,,,,""PRICE"",""CLOSE"",""52W"")")</f>
        <v>0.96400640000000004</v>
      </c>
      <c r="K15" s="4">
        <f t="shared" si="3"/>
        <v>14</v>
      </c>
      <c r="L15" s="4">
        <f t="shared" si="4"/>
        <v>9</v>
      </c>
      <c r="M15" s="4">
        <f t="shared" si="4"/>
        <v>2</v>
      </c>
      <c r="P15" s="3">
        <f t="shared" si="0"/>
        <v>8.25</v>
      </c>
      <c r="Q15">
        <f t="shared" si="6"/>
        <v>0</v>
      </c>
      <c r="S15">
        <f t="shared" si="5"/>
        <v>10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-0.33621788000000002</v>
      </c>
      <c r="F16" s="3" cm="1">
        <f t="array" ref="F16">_xll.FDS(C16,"FG_TOTAL_RETURNC(-1AM,-4AM)")</f>
        <v>2.2860646</v>
      </c>
      <c r="G16" s="3" cm="1">
        <f t="array" ref="G16">IFERROR(_xll.FDS(C16,"FG_TOTAL_RETURNC(-1AM,-7AM)"),_xll.FDS(C16,"FG_TOTAL_RETURNC(-1AM,-5AM)"))</f>
        <v>15.475262000000001</v>
      </c>
      <c r="H16" s="15" cm="1">
        <f t="array" ref="H16">_xll.FDS(C16,"P_PRICE(-1AM)/P_PRICE_HIGH_PR(-1AM,,,,,,""PRICE"",""CLOSE"",""52W"")")</f>
        <v>0.98024140000000004</v>
      </c>
      <c r="K16" s="4">
        <f t="shared" si="3"/>
        <v>10</v>
      </c>
      <c r="L16" s="4">
        <f t="shared" si="4"/>
        <v>12</v>
      </c>
      <c r="M16" s="4">
        <f t="shared" si="4"/>
        <v>10</v>
      </c>
      <c r="P16" s="3">
        <f t="shared" si="0"/>
        <v>10.56</v>
      </c>
      <c r="Q16">
        <f t="shared" si="6"/>
        <v>0</v>
      </c>
      <c r="S16">
        <f t="shared" si="5"/>
        <v>11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3.1351924000000002</v>
      </c>
      <c r="F17" s="3" cm="1">
        <f t="array" ref="F17">_xll.FDS(C17,"FG_TOTAL_RETURNC(-1AM,-4AM)")</f>
        <v>12.597025</v>
      </c>
      <c r="G17" s="3" cm="1">
        <f t="array" ref="G17">IFERROR(_xll.FDS(C17,"FG_TOTAL_RETURNC(-1AM,-7AM)"),_xll.FDS(C17,"FG_TOTAL_RETURNC(-1AM,-5AM)"))</f>
        <v>19.339168999999998</v>
      </c>
      <c r="H17" s="15" cm="1">
        <f t="array" ref="H17">_xll.FDS(C17,"P_PRICE(-1AM)/P_PRICE_HIGH_PR(-1AM,,,,,,""PRICE"",""CLOSE"",""52W"")")</f>
        <v>0.99830775999999999</v>
      </c>
      <c r="K17" s="4">
        <f t="shared" si="3"/>
        <v>4</v>
      </c>
      <c r="L17" s="4">
        <f t="shared" si="4"/>
        <v>7</v>
      </c>
      <c r="M17" s="4">
        <f t="shared" si="4"/>
        <v>7</v>
      </c>
      <c r="P17" s="3">
        <f t="shared" si="0"/>
        <v>5.9399999999999995</v>
      </c>
      <c r="Q17">
        <f t="shared" si="6"/>
        <v>0</v>
      </c>
      <c r="S17">
        <f t="shared" si="5"/>
        <v>6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0.76923076923076905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1.9135361671851501</v>
      </c>
      <c r="O5" s="3" cm="1">
        <f t="array" ref="O5">_xll.FDS(C5,"FG_TOTAL_RETURNC(0,-3AM)")</f>
        <v>-7.9346180000000004</v>
      </c>
      <c r="P5" s="3" cm="1">
        <f t="array" ref="P5">_xll.FDS(C5,"FG_TOTAL_RETURNC(0,-6AM)")</f>
        <v>-7.688898</v>
      </c>
      <c r="Q5" s="6" cm="1">
        <f t="array" ref="Q5">_xll.FDS(A5,"P_PRICE(0)/P_PRICE_HIGH_PR(0,,,,,,""PRICE"",""CLOSE"",""52W"")")</f>
        <v>0.83087915000000001</v>
      </c>
      <c r="R5" s="6" cm="1">
        <f t="array" ref="R5">_xll.FDS(A5,"P_PRICE(0)/P_PRICE_LOW_PR(0,,,,,,""PRICE"",""CLOSE"",""52W"")")</f>
        <v>1.4161576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31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11.252356000000001</v>
      </c>
      <c r="P6" s="3" cm="1">
        <f t="array" ref="P6">_xll.FDS(C6,"FG_TOTAL_RETURNC(0,-6AM)")</f>
        <v>24.828302000000001</v>
      </c>
      <c r="Q6" s="6" cm="1">
        <f t="array" ref="Q6">_xll.FDS(A6,"P_PRICE(0)/P_PRICE_HIGH_PR(0,,,,,,""PRICE"",""CLOSE"",""52W"")")</f>
        <v>0.99036040000000003</v>
      </c>
      <c r="R6" s="6" cm="1">
        <f t="array" ref="R6">_xll.FDS(A6,"P_PRICE(0)/P_PRICE_LOW_PR(0,,,,,,""PRICE"",""CLOSE"",""52W"")")</f>
        <v>1.7238108000000001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6</v>
      </c>
      <c r="G7" cm="1">
        <f t="array" ref="G7">_xll.FDS(A7,"COUNT(OS_TOP_HLDG_NAME(ALL,0D,,MTD,,ALL,EQ))")</f>
        <v>21</v>
      </c>
      <c r="H7" s="6">
        <f t="shared" ref="H7" si="3">E7/$G7</f>
        <v>0.5714285714285714</v>
      </c>
      <c r="I7" s="6">
        <f t="shared" ref="I7" si="4">F7/$G7</f>
        <v>0.2857142857142857</v>
      </c>
      <c r="J7" s="6">
        <f t="shared" ref="J7" si="5">H7-I7</f>
        <v>0.2857142857142857</v>
      </c>
      <c r="K7" s="5" cm="1">
        <f t="array" ref="K7">_xll.FDS(A7,"FMA_PCT_ABOVE_MAVG(200,0,,,,""PORTAGG"")")/100</f>
        <v>0.90476190476190499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0.80052809109643897</v>
      </c>
      <c r="O7" s="3" cm="1">
        <f t="array" ref="O7">_xll.FDS(C7,"FG_TOTAL_RETURNC(0,-3AM)")</f>
        <v>10.489405</v>
      </c>
      <c r="P7" s="3" cm="1">
        <f t="array" ref="P7">_xll.FDS(C7,"FG_TOTAL_RETURNC(0,-6AM)")</f>
        <v>19.504988000000001</v>
      </c>
      <c r="Q7" s="6" cm="1">
        <f t="array" ref="Q7">_xll.FDS(A7,"P_PRICE(0)/P_PRICE_HIGH_PR(0,,,,,,""PRICE"",""CLOSE"",""52W"")")</f>
        <v>0.99455139999999997</v>
      </c>
      <c r="R7" s="6" cm="1">
        <f t="array" ref="R7">_xll.FDS(A7,"P_PRICE(0)/P_PRICE_LOW_PR(0,,,,,,""PRICE"",""CLOSE"",""52W"")")</f>
        <v>1.4710565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7</v>
      </c>
      <c r="G8" cm="1">
        <f t="array" ref="G8">_xll.FDS(A8,"COUNT(OS_TOP_HLDG_NAME(ALL,0D,,MTD,,ALL,EQ))")</f>
        <v>21</v>
      </c>
      <c r="H8" s="6">
        <f t="shared" ref="H8:H9" si="7">E8/$G8</f>
        <v>0.5714285714285714</v>
      </c>
      <c r="I8" s="6">
        <f t="shared" ref="I8:I9" si="8">F8/$G8</f>
        <v>0.33333333333333331</v>
      </c>
      <c r="J8" s="6">
        <f t="shared" ref="J8:J9" si="9">H8-I8</f>
        <v>0.23809523809523808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0.92906102924314704</v>
      </c>
      <c r="O8" s="3" cm="1">
        <f t="array" ref="O8">_xll.FDS(C8,"FG_TOTAL_RETURNC(0,-3AM)")</f>
        <v>17.278396999999998</v>
      </c>
      <c r="P8" s="3" cm="1">
        <f t="array" ref="P8">_xll.FDS(C8,"FG_TOTAL_RETURNC(0,-6AM)")</f>
        <v>20.336925999999998</v>
      </c>
      <c r="Q8" s="6" cm="1">
        <f t="array" ref="Q8">_xll.FDS(A8,"P_PRICE(0)/P_PRICE_HIGH_PR(0,,,,,,""PRICE"",""CLOSE"",""52W"")")</f>
        <v>0.97750000000000004</v>
      </c>
      <c r="R8" s="6" cm="1">
        <f t="array" ref="R8">_xll.FDS(A8,"P_PRICE(0)/P_PRICE_LOW_PR(0,,,,,,""PRICE"",""CLOSE"",""52W"")")</f>
        <v>1.5824902000000001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16</v>
      </c>
      <c r="F9" cm="1">
        <f t="array" ref="F9">_xll.FDS(C9,"FMA_COS_DOWN(""EPS"",""1M"",+1,0,,,""PORTAGG"",""MEANR"")")</f>
        <v>11</v>
      </c>
      <c r="G9" cm="1">
        <f t="array" ref="G9">_xll.FDS(A9,"COUNT(OS_TOP_HLDG_NAME(ALL,0D,,MTD,,ALL,EQ))")</f>
        <v>31</v>
      </c>
      <c r="H9" s="6">
        <f t="shared" si="7"/>
        <v>0.5161290322580645</v>
      </c>
      <c r="I9" s="6">
        <f t="shared" si="8"/>
        <v>0.35483870967741937</v>
      </c>
      <c r="J9" s="6">
        <f t="shared" si="9"/>
        <v>0.16129032258064513</v>
      </c>
      <c r="K9" s="5" cm="1">
        <f t="array" ref="K9">_xll.FDS(A9,"FMA_PCT_ABOVE_MAVG(200,0,,,,""PORTAGG"")")/100</f>
        <v>0.967741935483871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-1.8290587994846501</v>
      </c>
      <c r="O9" s="3" cm="1">
        <f t="array" ref="O9">_xll.FDS(C9,"FG_TOTAL_RETURNC(0,-3AM)")</f>
        <v>3.4150480999999999</v>
      </c>
      <c r="P9" s="3" cm="1">
        <f t="array" ref="P9">_xll.FDS(C9,"FG_TOTAL_RETURNC(0,-6AM)")</f>
        <v>11.715042</v>
      </c>
      <c r="Q9" s="6" cm="1">
        <f t="array" ref="Q9">_xll.FDS(A9,"P_PRICE(0)/P_PRICE_HIGH_PR(0,,,,,,""PRICE"",""CLOSE"",""52W"")")</f>
        <v>0.9766454</v>
      </c>
      <c r="R9" s="6" cm="1">
        <f t="array" ref="R9">_xll.FDS(A9,"P_PRICE(0)/P_PRICE_LOW_PR(0,,,,,,""PRICE"",""CLOSE"",""52W"")")</f>
        <v>1.5859464000000001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4.3292760000000001</v>
      </c>
      <c r="P10" s="3" cm="1">
        <f t="array" ref="P10">_xll.FDS(C10,"FG_TOTAL_RETURNC(0,-6AM)")</f>
        <v>13.306308</v>
      </c>
      <c r="Q10" s="6" cm="1">
        <f t="array" ref="Q10">_xll.FDS(A10,"P_PRICE(0)/P_PRICE_HIGH_PR(0,,,,,,""PRICE"",""CLOSE"",""52W"")")</f>
        <v>0.98888206000000001</v>
      </c>
      <c r="R10" s="6" cm="1">
        <f t="array" ref="R10">_xll.FDS(A10,"P_PRICE(0)/P_PRICE_LOW_PR(0,,,,,,""PRICE"",""CLOSE"",""52W"")")</f>
        <v>1.5857372999999999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20</v>
      </c>
      <c r="F11" cm="1">
        <f t="array" ref="F11">_xll.FDS(C11,"FMA_COS_DOWN(""EPS"",""1M"",+1,0,,,""PORTAGG"",""MEANR"")")</f>
        <v>5</v>
      </c>
      <c r="G11" cm="1">
        <f t="array" ref="G11">_xll.FDS(A11,"COUNT(OS_TOP_HLDG_NAME(ALL,0D,,MTD,,ALL,EQ))")</f>
        <v>31</v>
      </c>
      <c r="H11" s="6">
        <f t="shared" ref="H11" si="14">E11/$G11</f>
        <v>0.64516129032258063</v>
      </c>
      <c r="I11" s="6">
        <f t="shared" ref="I11" si="15">F11/$G11</f>
        <v>0.16129032258064516</v>
      </c>
      <c r="J11" s="6">
        <f t="shared" ref="J11" si="16">H11-I11</f>
        <v>0.4838709677419355</v>
      </c>
      <c r="K11" s="5" cm="1">
        <f t="array" ref="K11">_xll.FDS(A11,"FMA_PCT_ABOVE_MAVG(200,0,,,,""PORTAGG"")")/100</f>
        <v>0.967741935483871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-6.6816077091379</v>
      </c>
      <c r="O11" s="3" cm="1">
        <f t="array" ref="O11">_xll.FDS(C11,"FG_TOTAL_RETURNC(0,-3AM)")</f>
        <v>4.1160107000000004</v>
      </c>
      <c r="P11" s="3" cm="1">
        <f t="array" ref="P11">_xll.FDS(C11,"FG_TOTAL_RETURNC(0,-6AM)")</f>
        <v>18.280242999999999</v>
      </c>
      <c r="Q11" s="6" cm="1">
        <f t="array" ref="Q11">_xll.FDS(A11,"P_PRICE(0)/P_PRICE_HIGH_PR(0,,,,,,""PRICE"",""CLOSE"",""52W"")")</f>
        <v>0.97794490000000001</v>
      </c>
      <c r="R11" s="6" cm="1">
        <f t="array" ref="R11">_xll.FDS(A11,"P_PRICE(0)/P_PRICE_LOW_PR(0,,,,,,""PRICE"",""CLOSE"",""52W"")")</f>
        <v>1.6901345000000001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20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0.89690721649484506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-3.17658009498063E-2</v>
      </c>
      <c r="O12" s="3" cm="1">
        <f t="array" ref="O12">_xll.FDS(C12,"FG_TOTAL_RETURNC(0,-3AM)")</f>
        <v>17.670463999999999</v>
      </c>
      <c r="P12" s="3" cm="1">
        <f t="array" ref="P12">_xll.FDS(C12,"FG_TOTAL_RETURNC(0,-6AM)")</f>
        <v>24.543666999999999</v>
      </c>
      <c r="Q12" s="6" cm="1">
        <f t="array" ref="Q12">_xll.FDS(A12,"P_PRICE(0)/P_PRICE_HIGH_PR(0,,,,,,""PRICE"",""CLOSE"",""52W"")")</f>
        <v>0.97773359999999998</v>
      </c>
      <c r="R12" s="6" cm="1">
        <f t="array" ref="R12">_xll.FDS(A12,"P_PRICE(0)/P_PRICE_LOW_PR(0,,,,,,""PRICE"",""CLOSE"",""52W"")")</f>
        <v>1.6317145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-0.84585539262329501</v>
      </c>
      <c r="O13" s="3" cm="1">
        <f t="array" ref="O13">_xll.FDS(C13,"FG_TOTAL_RETURNC(0,-3AM)")</f>
        <v>-0.85980889999999999</v>
      </c>
      <c r="P13" s="3" cm="1">
        <f t="array" ref="P13">_xll.FDS(C13,"FG_TOTAL_RETURNC(0,-6AM)")</f>
        <v>11.008799</v>
      </c>
      <c r="Q13" s="6" cm="1">
        <f t="array" ref="Q13">_xll.FDS(A13,"P_PRICE(0)/P_PRICE_HIGH_PR(0,,,,,,""PRICE"",""CLOSE"",""52W"")")</f>
        <v>0.96401309999999996</v>
      </c>
      <c r="R13" s="6" cm="1">
        <f t="array" ref="R13">_xll.FDS(A13,"P_PRICE(0)/P_PRICE_LOW_PR(0,,,,,,""PRICE"",""CLOSE"",""52W"")")</f>
        <v>1.1967509000000001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31</v>
      </c>
      <c r="F14" cm="1">
        <f t="array" ref="F14">_xll.FDS(C14,"FMA_COS_DOWN(""EPS"",""1M"",+1,0,,,""PORTAGG"",""MEANR"")")</f>
        <v>30</v>
      </c>
      <c r="G14" cm="1">
        <f t="array" ref="G14">_xll.FDS(A14,"COUNT(OS_TOP_HLDG_NAME(ALL,0D,,MTD,,ALL,EQ))")</f>
        <v>76</v>
      </c>
      <c r="H14" s="6">
        <f t="shared" si="17"/>
        <v>0.40789473684210525</v>
      </c>
      <c r="I14" s="6">
        <f t="shared" si="18"/>
        <v>0.39473684210526316</v>
      </c>
      <c r="J14" s="6">
        <f t="shared" si="19"/>
        <v>1.3157894736842091E-2</v>
      </c>
      <c r="K14" s="5" cm="1">
        <f t="array" ref="K14">_xll.FDS(A14,"FMA_PCT_ABOVE_MAVG(200,0,,,,""PORTAGG"")")/100</f>
        <v>0.97368421052631604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2.3718659483425202</v>
      </c>
      <c r="O14" s="3" cm="1">
        <f t="array" ref="O14">_xll.FDS(C14,"FG_TOTAL_RETURNC(0,-3AM)")</f>
        <v>4.2593240000000003</v>
      </c>
      <c r="P14" s="3" cm="1">
        <f t="array" ref="P14">_xll.FDS(C14,"FG_TOTAL_RETURNC(0,-6AM)")</f>
        <v>22.43787</v>
      </c>
      <c r="Q14" s="6" cm="1">
        <f t="array" ref="Q14">_xll.FDS(A14,"P_PRICE(0)/P_PRICE_HIGH_PR(0,,,,,,""PRICE"",""CLOSE"",""52W"")")</f>
        <v>0.97291709999999998</v>
      </c>
      <c r="R14" s="6" cm="1">
        <f t="array" ref="R14">_xll.FDS(A14,"P_PRICE(0)/P_PRICE_LOW_PR(0,,,,,,""PRICE"",""CLOSE"",""52W"")")</f>
        <v>1.6318611999999999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12.519396</v>
      </c>
      <c r="P15" s="3" cm="1">
        <f t="array" ref="P15">_xll.FDS(C15,"FG_TOTAL_RETURNC(0,-6AM)")</f>
        <v>17.822324999999999</v>
      </c>
      <c r="Q15" s="6" cm="1">
        <f t="array" ref="Q15">_xll.FDS(A15,"P_PRICE(0)/P_PRICE_HIGH_PR(0,,,,,,""PRICE"",""CLOSE"",""52W"")")</f>
        <v>0.98416287000000002</v>
      </c>
      <c r="R15" s="6" cm="1">
        <f t="array" ref="R15">_xll.FDS(A15,"P_PRICE(0)/P_PRICE_LOW_PR(0,,,,,,""PRICE"",""CLOSE"",""52W"")")</f>
        <v>1.4994829000000001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0.875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1.98848649823325</v>
      </c>
      <c r="O16" s="3" cm="1">
        <f t="array" ref="O16">_xll.FDS(C16,"FG_TOTAL_RETURNC(0,-3AM)")</f>
        <v>13.449311</v>
      </c>
      <c r="P16" s="3" cm="1">
        <f t="array" ref="P16">_xll.FDS(C16,"FG_TOTAL_RETURNC(0,-6AM)")</f>
        <v>21.027183999999998</v>
      </c>
      <c r="Q16" s="6" cm="1">
        <f t="array" ref="Q16">_xll.FDS(A16,"P_PRICE(0)/P_PRICE_HIGH_PR(0,,,,,,""PRICE"",""CLOSE"",""52W"")")</f>
        <v>0.97498565999999998</v>
      </c>
      <c r="R16" s="6" cm="1">
        <f t="array" ref="R16">_xll.FDS(A16,"P_PRICE(0)/P_PRICE_LOW_PR(0,,,,,,""PRICE"",""CLOSE"",""52W"")")</f>
        <v>1.2888881000000001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4.1849731999999999</v>
      </c>
      <c r="P17" s="3" cm="1">
        <f t="array" ref="P17">_xll.FDS(C17,"FG_TOTAL_RETURNC(0,-6AM)")</f>
        <v>19.615614000000001</v>
      </c>
      <c r="Q17" s="6" cm="1">
        <f t="array" ref="Q17">_xll.FDS(A17,"P_PRICE(0)/P_PRICE_HIGH_PR(0,,,,,,""PRICE"",""CLOSE"",""52W"")")</f>
        <v>0.93828325999999995</v>
      </c>
      <c r="R17" s="6" cm="1">
        <f t="array" ref="R17">_xll.FDS(A17,"P_PRICE(0)/P_PRICE_LOW_PR(0,,,,,,""PRICE"",""CLOSE"",""52W"")")</f>
        <v>1.9227650000000001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5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0.21739130434782608</v>
      </c>
      <c r="J18" s="6">
        <f t="shared" si="23"/>
        <v>0.30434782608695654</v>
      </c>
      <c r="K18" s="5" cm="1">
        <f t="array" ref="K18">_xll.FDS(A18,"FMA_PCT_ABOVE_MAVG(200,0,,,,""PORTAGG"")")/100</f>
        <v>0.95652173913043503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0.60418694657023098</v>
      </c>
      <c r="O18" s="3" cm="1">
        <f t="array" ref="O18">_xll.FDS(C18,"FG_TOTAL_RETURNC(0,-3AM)")</f>
        <v>4.680288</v>
      </c>
      <c r="P18" s="3" cm="1">
        <f t="array" ref="P18">_xll.FDS(C18,"FG_TOTAL_RETURNC(0,-6AM)")</f>
        <v>13.358343</v>
      </c>
      <c r="Q18" s="6" cm="1">
        <f t="array" ref="Q18">_xll.FDS(A18,"P_PRICE(0)/P_PRICE_HIGH_PR(0,,,,,,""PRICE"",""CLOSE"",""52W"")")</f>
        <v>0.97445440000000005</v>
      </c>
      <c r="R18" s="6" cm="1">
        <f t="array" ref="R18">_xll.FDS(A18,"P_PRICE(0)/P_PRICE_LOW_PR(0,,,,,,""PRICE"",""CLOSE"",""52W"")")</f>
        <v>1.6235538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8.8300704999999997</v>
      </c>
      <c r="P19" s="3" cm="1">
        <f t="array" ref="P19">_xll.FDS(C19,"FG_TOTAL_RETURNC(0,-6AM)")</f>
        <v>18.886793000000001</v>
      </c>
      <c r="Q19" s="6" cm="1">
        <f t="array" ref="Q19">_xll.FDS(A19,"P_PRICE(0)/P_PRICE_HIGH_PR(0,,,,,,""PRICE"",""CLOSE"",""52W"")")</f>
        <v>0.98831990000000003</v>
      </c>
      <c r="R19" s="6" cm="1">
        <f t="array" ref="R19">_xll.FDS(A19,"P_PRICE(0)/P_PRICE_LOW_PR(0,,,,,,""PRICE"",""CLOSE"",""52W"")")</f>
        <v>1.5647225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45568</v>
      </c>
      <c r="C6" cm="1">
        <f t="array" ref="C6:C206">_xll.FDS(C5,"P_PRICE(0,-200D)")</f>
        <v>667.52</v>
      </c>
      <c r="D6" cm="1">
        <f t="array" ref="D6:D206">_xll.FDS(D5,"P_PRICE(0,-200D)")</f>
        <v>23.63</v>
      </c>
      <c r="E6" cm="1">
        <f t="array" ref="E6:E206">_xll.FDS(E5,"P_PRICE(0,-200D)")</f>
        <v>149.68</v>
      </c>
      <c r="F6" cm="1">
        <f t="array" ref="F6:F206">_xll.FDS(F5,"P_PRICE(0,-200D)")</f>
        <v>148.58000000000001</v>
      </c>
      <c r="G6" cm="1">
        <f t="array" ref="G6:G206">_xll.FDS(G5,"P_PRICE(0,-200D)")</f>
        <v>96.6</v>
      </c>
      <c r="H6" cm="1">
        <f t="array" ref="H6:H206">_xll.FDS(H5,"P_PRICE(0,-200D)")</f>
        <v>97.84</v>
      </c>
      <c r="I6" cm="1">
        <f t="array" ref="I6:I206">_xll.FDS(I5,"P_PRICE(0,-200D)")</f>
        <v>75.38</v>
      </c>
      <c r="J6" cm="1">
        <f t="array" ref="J6:J206">_xll.FDS(J5,"P_PRICE(0,-200D)")</f>
        <v>44.35</v>
      </c>
      <c r="K6" cm="1">
        <f t="array" ref="K6:K206">_xll.FDS(K5,"P_PRICE(0,-200D)")</f>
        <v>26.52</v>
      </c>
      <c r="L6" cm="1">
        <f t="array" ref="L6:L206">_xll.FDS(L5,"P_PRICE(0,-200D)")</f>
        <v>155.19</v>
      </c>
      <c r="M6" cm="1">
        <f t="array" ref="M6:M206">_xll.FDS(M5,"P_PRICE(0,-200D)")</f>
        <v>21.75</v>
      </c>
      <c r="N6" cm="1">
        <f t="array" ref="N6:N206">_xll.FDS(N5,"P_PRICE(0,-200D)")</f>
        <v>67.819999999999993</v>
      </c>
      <c r="O6" cm="1">
        <f t="array" ref="O6:O206">_xll.FDS(O5,"P_PRICE(0,-200D)")</f>
        <v>99.58</v>
      </c>
      <c r="P6" cm="1">
        <f t="array" ref="P6:P206">_xll.FDS(P5,"P_PRICE(0,-200D)")</f>
        <v>117.87</v>
      </c>
      <c r="Q6" cm="1">
        <f t="array" ref="Q6:Q206">_xll.FDS(Q5,"P_PRICE(0,-200D)")</f>
        <v>88</v>
      </c>
    </row>
    <row r="7" spans="2:17" x14ac:dyDescent="0.35">
      <c r="B7" s="2">
        <v>45566</v>
      </c>
      <c r="C7">
        <v>675.75</v>
      </c>
      <c r="D7">
        <v>23.71</v>
      </c>
      <c r="E7">
        <v>149.63999999999999</v>
      </c>
      <c r="F7">
        <v>149.80000000000001</v>
      </c>
      <c r="G7">
        <v>97.99</v>
      </c>
      <c r="H7">
        <v>98.62</v>
      </c>
      <c r="I7">
        <v>76.73</v>
      </c>
      <c r="J7">
        <v>44.72</v>
      </c>
      <c r="K7">
        <v>26.91</v>
      </c>
      <c r="L7">
        <v>158.27000000000001</v>
      </c>
      <c r="M7">
        <v>21.74</v>
      </c>
      <c r="N7">
        <v>68.73</v>
      </c>
      <c r="O7">
        <v>100.96</v>
      </c>
      <c r="P7">
        <v>120.34</v>
      </c>
      <c r="Q7">
        <v>88.96</v>
      </c>
    </row>
    <row r="8" spans="2:17" x14ac:dyDescent="0.35">
      <c r="B8" s="2">
        <v>45565</v>
      </c>
      <c r="C8">
        <v>674.62</v>
      </c>
      <c r="D8">
        <v>23.73</v>
      </c>
      <c r="E8">
        <v>149.11000000000001</v>
      </c>
      <c r="F8">
        <v>149.78</v>
      </c>
      <c r="G8">
        <v>98.12</v>
      </c>
      <c r="H8">
        <v>98.61</v>
      </c>
      <c r="I8">
        <v>76.39</v>
      </c>
      <c r="J8">
        <v>44.79</v>
      </c>
      <c r="K8">
        <v>26.9</v>
      </c>
      <c r="L8">
        <v>158.16999999999999</v>
      </c>
      <c r="M8">
        <v>21.78</v>
      </c>
      <c r="N8">
        <v>68.739999999999995</v>
      </c>
      <c r="O8">
        <v>101.31</v>
      </c>
      <c r="P8">
        <v>120.42</v>
      </c>
      <c r="Q8">
        <v>88.77</v>
      </c>
    </row>
    <row r="9" spans="2:17" x14ac:dyDescent="0.35">
      <c r="B9" s="2">
        <v>45562</v>
      </c>
      <c r="C9">
        <v>677.92</v>
      </c>
      <c r="D9">
        <v>23.8</v>
      </c>
      <c r="E9">
        <v>150.5</v>
      </c>
      <c r="F9">
        <v>150.47</v>
      </c>
      <c r="G9">
        <v>98.91</v>
      </c>
      <c r="H9">
        <v>98.94</v>
      </c>
      <c r="I9">
        <v>77.08</v>
      </c>
      <c r="J9">
        <v>44.9</v>
      </c>
      <c r="K9">
        <v>27.39</v>
      </c>
      <c r="L9">
        <v>159.51</v>
      </c>
      <c r="M9">
        <v>22.1</v>
      </c>
      <c r="N9">
        <v>69.27</v>
      </c>
      <c r="O9">
        <v>101.79</v>
      </c>
      <c r="P9">
        <v>120.62</v>
      </c>
      <c r="Q9">
        <v>89.04</v>
      </c>
    </row>
    <row r="10" spans="2:17" x14ac:dyDescent="0.35">
      <c r="B10" s="2">
        <v>45561</v>
      </c>
      <c r="C10">
        <v>677.47</v>
      </c>
      <c r="D10">
        <v>23.68</v>
      </c>
      <c r="E10">
        <v>150.35</v>
      </c>
      <c r="F10">
        <v>148.82</v>
      </c>
      <c r="G10">
        <v>98.65</v>
      </c>
      <c r="H10">
        <v>97.83</v>
      </c>
      <c r="I10">
        <v>76.5</v>
      </c>
      <c r="J10">
        <v>44.56</v>
      </c>
      <c r="K10">
        <v>27.51</v>
      </c>
      <c r="L10">
        <v>157.69999999999999</v>
      </c>
      <c r="M10">
        <v>21.91</v>
      </c>
      <c r="N10">
        <v>69.2</v>
      </c>
      <c r="O10">
        <v>101.26</v>
      </c>
      <c r="P10">
        <v>120.05</v>
      </c>
      <c r="Q10">
        <v>88.72</v>
      </c>
    </row>
    <row r="11" spans="2:17" x14ac:dyDescent="0.35">
      <c r="B11" s="2">
        <v>45560</v>
      </c>
      <c r="C11">
        <v>674.29</v>
      </c>
      <c r="D11">
        <v>23.51</v>
      </c>
      <c r="E11">
        <v>148.6</v>
      </c>
      <c r="F11">
        <v>148.65</v>
      </c>
      <c r="G11">
        <v>98.57</v>
      </c>
      <c r="H11">
        <v>96.92</v>
      </c>
      <c r="I11">
        <v>75.959999999999994</v>
      </c>
      <c r="J11">
        <v>44.7</v>
      </c>
      <c r="K11">
        <v>27.35</v>
      </c>
      <c r="L11">
        <v>156.32</v>
      </c>
      <c r="M11">
        <v>21.84</v>
      </c>
      <c r="N11">
        <v>68.61</v>
      </c>
      <c r="O11">
        <v>101.57</v>
      </c>
      <c r="P11">
        <v>119.5</v>
      </c>
      <c r="Q11">
        <v>88.18</v>
      </c>
    </row>
    <row r="12" spans="2:17" x14ac:dyDescent="0.35">
      <c r="B12" s="2">
        <v>45559</v>
      </c>
      <c r="C12">
        <v>680.18</v>
      </c>
      <c r="D12">
        <v>23.69</v>
      </c>
      <c r="E12">
        <v>148.63</v>
      </c>
      <c r="F12">
        <v>148.68</v>
      </c>
      <c r="G12">
        <v>97.32</v>
      </c>
      <c r="H12">
        <v>96.87</v>
      </c>
      <c r="I12">
        <v>75.95</v>
      </c>
      <c r="J12">
        <v>44.7</v>
      </c>
      <c r="K12">
        <v>27.42</v>
      </c>
      <c r="L12">
        <v>156.63</v>
      </c>
      <c r="M12">
        <v>21.89</v>
      </c>
      <c r="N12">
        <v>69.069999999999993</v>
      </c>
      <c r="O12">
        <v>100.65</v>
      </c>
      <c r="P12">
        <v>118.44</v>
      </c>
      <c r="Q12">
        <v>88.29</v>
      </c>
    </row>
    <row r="13" spans="2:17" x14ac:dyDescent="0.35">
      <c r="B13" s="2">
        <v>45558</v>
      </c>
      <c r="C13">
        <v>682.35</v>
      </c>
      <c r="D13">
        <v>23.69</v>
      </c>
      <c r="E13">
        <v>147.91999999999999</v>
      </c>
      <c r="F13">
        <v>148.65</v>
      </c>
      <c r="G13">
        <v>97.6</v>
      </c>
      <c r="H13">
        <v>95.5</v>
      </c>
      <c r="I13">
        <v>75.510000000000005</v>
      </c>
      <c r="J13">
        <v>44.7</v>
      </c>
      <c r="K13">
        <v>27.43</v>
      </c>
      <c r="L13">
        <v>155.36000000000001</v>
      </c>
      <c r="M13">
        <v>21.84</v>
      </c>
      <c r="N13">
        <v>69.56</v>
      </c>
      <c r="O13">
        <v>99.46</v>
      </c>
      <c r="P13">
        <v>117.92</v>
      </c>
      <c r="Q13">
        <v>87.9</v>
      </c>
    </row>
    <row r="14" spans="2:17" x14ac:dyDescent="0.35">
      <c r="B14" s="2">
        <v>45555</v>
      </c>
      <c r="C14">
        <v>661.49</v>
      </c>
      <c r="D14">
        <v>23.47</v>
      </c>
      <c r="E14">
        <v>148</v>
      </c>
      <c r="F14">
        <v>148.99</v>
      </c>
      <c r="G14">
        <v>96.58</v>
      </c>
      <c r="H14">
        <v>95.09</v>
      </c>
      <c r="I14">
        <v>73.8</v>
      </c>
      <c r="J14">
        <v>44.67</v>
      </c>
      <c r="K14">
        <v>27.28</v>
      </c>
      <c r="L14">
        <v>154.56</v>
      </c>
      <c r="M14">
        <v>21.65</v>
      </c>
      <c r="N14">
        <v>69.09</v>
      </c>
      <c r="O14">
        <v>98.2</v>
      </c>
      <c r="P14">
        <v>116.59</v>
      </c>
      <c r="Q14">
        <v>87.19</v>
      </c>
    </row>
    <row r="15" spans="2:17" x14ac:dyDescent="0.35">
      <c r="B15" s="2">
        <v>45554</v>
      </c>
      <c r="C15">
        <v>662.88</v>
      </c>
      <c r="D15">
        <v>23.34</v>
      </c>
      <c r="E15">
        <v>147</v>
      </c>
      <c r="F15">
        <v>147.69</v>
      </c>
      <c r="G15">
        <v>95.06</v>
      </c>
      <c r="H15">
        <v>93.81</v>
      </c>
      <c r="I15">
        <v>73.13</v>
      </c>
      <c r="J15">
        <v>44.17</v>
      </c>
      <c r="K15">
        <v>26.9</v>
      </c>
      <c r="L15">
        <v>152.05000000000001</v>
      </c>
      <c r="M15">
        <v>21.35</v>
      </c>
      <c r="N15">
        <v>68.2</v>
      </c>
      <c r="O15">
        <v>96.84</v>
      </c>
      <c r="P15">
        <v>115.35</v>
      </c>
      <c r="Q15">
        <v>86.44</v>
      </c>
    </row>
    <row r="16" spans="2:17" x14ac:dyDescent="0.35">
      <c r="B16" s="2">
        <v>45553</v>
      </c>
      <c r="C16">
        <v>663.63</v>
      </c>
      <c r="D16">
        <v>23.4</v>
      </c>
      <c r="E16">
        <v>147.31</v>
      </c>
      <c r="F16">
        <v>147.88</v>
      </c>
      <c r="G16">
        <v>95.39</v>
      </c>
      <c r="H16">
        <v>94.1</v>
      </c>
      <c r="I16">
        <v>73.8</v>
      </c>
      <c r="J16">
        <v>44.31</v>
      </c>
      <c r="K16">
        <v>26.78</v>
      </c>
      <c r="L16">
        <v>152.79</v>
      </c>
      <c r="M16">
        <v>21.28</v>
      </c>
      <c r="N16">
        <v>67.62</v>
      </c>
      <c r="O16">
        <v>97.63</v>
      </c>
      <c r="P16">
        <v>116.09</v>
      </c>
      <c r="Q16">
        <v>86.91</v>
      </c>
    </row>
    <row r="17" spans="2:17" x14ac:dyDescent="0.35">
      <c r="B17" s="2">
        <v>45552</v>
      </c>
      <c r="C17">
        <v>667.58</v>
      </c>
      <c r="D17">
        <v>23.7</v>
      </c>
      <c r="E17">
        <v>148.83000000000001</v>
      </c>
      <c r="F17">
        <v>149.35</v>
      </c>
      <c r="G17">
        <v>95.86</v>
      </c>
      <c r="H17">
        <v>95.01</v>
      </c>
      <c r="I17">
        <v>74</v>
      </c>
      <c r="J17">
        <v>44.78</v>
      </c>
      <c r="K17">
        <v>26.47</v>
      </c>
      <c r="L17">
        <v>153.94999999999999</v>
      </c>
      <c r="M17">
        <v>21.52</v>
      </c>
      <c r="N17">
        <v>67.89</v>
      </c>
      <c r="O17">
        <v>98.46</v>
      </c>
      <c r="P17">
        <v>116.37</v>
      </c>
      <c r="Q17">
        <v>87.76</v>
      </c>
    </row>
    <row r="18" spans="2:17" x14ac:dyDescent="0.35">
      <c r="B18" s="2">
        <v>45551</v>
      </c>
      <c r="C18">
        <v>670.77</v>
      </c>
      <c r="D18">
        <v>23.86</v>
      </c>
      <c r="E18">
        <v>147.69999999999999</v>
      </c>
      <c r="F18">
        <v>149.68</v>
      </c>
      <c r="G18">
        <v>95.84</v>
      </c>
      <c r="H18">
        <v>94.96</v>
      </c>
      <c r="I18">
        <v>74.23</v>
      </c>
      <c r="J18">
        <v>44.9</v>
      </c>
      <c r="K18">
        <v>26.52</v>
      </c>
      <c r="L18">
        <v>154.13</v>
      </c>
      <c r="M18">
        <v>21.49</v>
      </c>
      <c r="N18">
        <v>67.849999999999994</v>
      </c>
      <c r="O18">
        <v>98.56</v>
      </c>
      <c r="P18">
        <v>116.53</v>
      </c>
      <c r="Q18">
        <v>87.78</v>
      </c>
    </row>
    <row r="19" spans="2:17" x14ac:dyDescent="0.35">
      <c r="B19" s="2">
        <v>45548</v>
      </c>
      <c r="C19">
        <v>669.24</v>
      </c>
      <c r="D19">
        <v>23.73</v>
      </c>
      <c r="E19">
        <v>147.53</v>
      </c>
      <c r="F19">
        <v>148.86000000000001</v>
      </c>
      <c r="G19">
        <v>95.64</v>
      </c>
      <c r="H19">
        <v>94.48</v>
      </c>
      <c r="I19">
        <v>74.010000000000005</v>
      </c>
      <c r="J19">
        <v>45.36</v>
      </c>
      <c r="K19">
        <v>26.39</v>
      </c>
      <c r="L19">
        <v>153.66</v>
      </c>
      <c r="M19">
        <v>21.36</v>
      </c>
      <c r="N19">
        <v>68.33</v>
      </c>
      <c r="O19">
        <v>97.87</v>
      </c>
      <c r="P19">
        <v>116.08</v>
      </c>
      <c r="Q19">
        <v>87.9</v>
      </c>
    </row>
    <row r="20" spans="2:17" x14ac:dyDescent="0.35">
      <c r="B20" s="2">
        <v>45547</v>
      </c>
      <c r="C20">
        <v>663.22</v>
      </c>
      <c r="D20">
        <v>23.69</v>
      </c>
      <c r="E20">
        <v>147.91999999999999</v>
      </c>
      <c r="F20">
        <v>148.85</v>
      </c>
      <c r="G20">
        <v>96.04</v>
      </c>
      <c r="H20">
        <v>94.02</v>
      </c>
      <c r="I20">
        <v>73.87</v>
      </c>
      <c r="J20">
        <v>44.73</v>
      </c>
      <c r="K20">
        <v>26.14</v>
      </c>
      <c r="L20">
        <v>153.69999999999999</v>
      </c>
      <c r="M20">
        <v>21.36</v>
      </c>
      <c r="N20">
        <v>68.53</v>
      </c>
      <c r="O20">
        <v>98.21</v>
      </c>
      <c r="P20">
        <v>116.26</v>
      </c>
      <c r="Q20">
        <v>87.74</v>
      </c>
    </row>
    <row r="21" spans="2:17" x14ac:dyDescent="0.35">
      <c r="B21" s="2">
        <v>45546</v>
      </c>
      <c r="C21">
        <v>651.28</v>
      </c>
      <c r="D21">
        <v>23.33</v>
      </c>
      <c r="E21">
        <v>145.87</v>
      </c>
      <c r="F21">
        <v>147.51</v>
      </c>
      <c r="G21">
        <v>93.73</v>
      </c>
      <c r="H21">
        <v>92.45</v>
      </c>
      <c r="I21">
        <v>72.44</v>
      </c>
      <c r="J21">
        <v>44.35</v>
      </c>
      <c r="K21">
        <v>25.88</v>
      </c>
      <c r="L21">
        <v>150.76</v>
      </c>
      <c r="M21">
        <v>21.23</v>
      </c>
      <c r="N21">
        <v>68</v>
      </c>
      <c r="O21">
        <v>96.54</v>
      </c>
      <c r="P21">
        <v>114.25</v>
      </c>
      <c r="Q21">
        <v>86.3</v>
      </c>
    </row>
    <row r="22" spans="2:17" x14ac:dyDescent="0.35">
      <c r="B22" s="2">
        <v>45545</v>
      </c>
      <c r="C22">
        <v>660.7</v>
      </c>
      <c r="D22">
        <v>23.35</v>
      </c>
      <c r="E22">
        <v>145.32</v>
      </c>
      <c r="F22">
        <v>147.9</v>
      </c>
      <c r="G22">
        <v>94.67</v>
      </c>
      <c r="H22">
        <v>93.54</v>
      </c>
      <c r="I22">
        <v>73.150000000000006</v>
      </c>
      <c r="J22">
        <v>44.14</v>
      </c>
      <c r="K22">
        <v>26.1</v>
      </c>
      <c r="L22">
        <v>151.13</v>
      </c>
      <c r="M22">
        <v>21.23</v>
      </c>
      <c r="N22">
        <v>67.72</v>
      </c>
      <c r="O22">
        <v>97.5</v>
      </c>
      <c r="P22">
        <v>115.51</v>
      </c>
      <c r="Q22">
        <v>86.87</v>
      </c>
    </row>
    <row r="23" spans="2:17" x14ac:dyDescent="0.35">
      <c r="B23" s="2">
        <v>45544</v>
      </c>
      <c r="C23">
        <v>666.13</v>
      </c>
      <c r="D23">
        <v>23.19</v>
      </c>
      <c r="E23">
        <v>145.41</v>
      </c>
      <c r="F23">
        <v>147.13</v>
      </c>
      <c r="G23">
        <v>93.65</v>
      </c>
      <c r="H23">
        <v>93.24</v>
      </c>
      <c r="I23">
        <v>72.81</v>
      </c>
      <c r="J23">
        <v>43.86</v>
      </c>
      <c r="K23">
        <v>25.95</v>
      </c>
      <c r="L23">
        <v>150.54</v>
      </c>
      <c r="M23">
        <v>21.1</v>
      </c>
      <c r="N23">
        <v>67.540000000000006</v>
      </c>
      <c r="O23">
        <v>96.74</v>
      </c>
      <c r="P23">
        <v>114.66</v>
      </c>
      <c r="Q23">
        <v>86.46</v>
      </c>
    </row>
    <row r="24" spans="2:17" x14ac:dyDescent="0.35">
      <c r="B24" s="2">
        <v>45541</v>
      </c>
      <c r="C24">
        <v>665.95</v>
      </c>
      <c r="D24">
        <v>23.16</v>
      </c>
      <c r="E24">
        <v>144.97</v>
      </c>
      <c r="F24">
        <v>147.38999999999999</v>
      </c>
      <c r="G24">
        <v>94.3</v>
      </c>
      <c r="H24">
        <v>93.89</v>
      </c>
      <c r="I24">
        <v>73.13</v>
      </c>
      <c r="J24">
        <v>44.07</v>
      </c>
      <c r="K24">
        <v>25.72</v>
      </c>
      <c r="L24">
        <v>151.05000000000001</v>
      </c>
      <c r="M24">
        <v>21.01</v>
      </c>
      <c r="N24">
        <v>66.180000000000007</v>
      </c>
      <c r="O24">
        <v>98</v>
      </c>
      <c r="P24">
        <v>115.28</v>
      </c>
      <c r="Q24">
        <v>86.71</v>
      </c>
    </row>
    <row r="25" spans="2:17" x14ac:dyDescent="0.35">
      <c r="B25" s="2">
        <v>45540</v>
      </c>
      <c r="C25">
        <v>687.73</v>
      </c>
      <c r="D25">
        <v>23.28</v>
      </c>
      <c r="E25">
        <v>147.47</v>
      </c>
      <c r="F25">
        <v>147.5</v>
      </c>
      <c r="G25">
        <v>95.6</v>
      </c>
      <c r="H25">
        <v>95.09</v>
      </c>
      <c r="I25">
        <v>74.37</v>
      </c>
      <c r="J25">
        <v>44.1</v>
      </c>
      <c r="K25">
        <v>26.08</v>
      </c>
      <c r="L25">
        <v>152.80000000000001</v>
      </c>
      <c r="M25">
        <v>21.08</v>
      </c>
      <c r="N25">
        <v>66.72</v>
      </c>
      <c r="O25">
        <v>99.87</v>
      </c>
      <c r="P25">
        <v>117.43</v>
      </c>
      <c r="Q25">
        <v>88.08</v>
      </c>
    </row>
    <row r="26" spans="2:17" x14ac:dyDescent="0.35">
      <c r="B26" s="2">
        <v>45539</v>
      </c>
      <c r="C26">
        <v>686.24</v>
      </c>
      <c r="D26">
        <v>23.26</v>
      </c>
      <c r="E26">
        <v>147.35</v>
      </c>
      <c r="F26">
        <v>146.86000000000001</v>
      </c>
      <c r="G26">
        <v>95.82</v>
      </c>
      <c r="H26">
        <v>94.89</v>
      </c>
      <c r="I26">
        <v>74.44</v>
      </c>
      <c r="J26">
        <v>43.91</v>
      </c>
      <c r="K26">
        <v>26.05</v>
      </c>
      <c r="L26">
        <v>152.88999999999999</v>
      </c>
      <c r="M26">
        <v>21.03</v>
      </c>
      <c r="N26">
        <v>66.86</v>
      </c>
      <c r="O26">
        <v>100.9</v>
      </c>
      <c r="P26">
        <v>117.57</v>
      </c>
      <c r="Q26">
        <v>87.95</v>
      </c>
    </row>
    <row r="27" spans="2:17" x14ac:dyDescent="0.35">
      <c r="B27" s="2">
        <v>45538</v>
      </c>
      <c r="C27">
        <v>697.11</v>
      </c>
      <c r="D27">
        <v>23.3</v>
      </c>
      <c r="E27">
        <v>148.68</v>
      </c>
      <c r="F27">
        <v>147.35</v>
      </c>
      <c r="G27">
        <v>96.03</v>
      </c>
      <c r="H27">
        <v>95.47</v>
      </c>
      <c r="I27">
        <v>74.97</v>
      </c>
      <c r="J27">
        <v>43.7</v>
      </c>
      <c r="K27">
        <v>25.99</v>
      </c>
      <c r="L27">
        <v>152.97</v>
      </c>
      <c r="M27">
        <v>21.06</v>
      </c>
      <c r="N27">
        <v>66.510000000000005</v>
      </c>
      <c r="O27">
        <v>102.31</v>
      </c>
      <c r="P27">
        <v>118.57</v>
      </c>
      <c r="Q27">
        <v>88.49</v>
      </c>
    </row>
    <row r="28" spans="2:17" x14ac:dyDescent="0.35">
      <c r="B28" s="2">
        <v>45537</v>
      </c>
      <c r="C28">
        <v>699.66</v>
      </c>
      <c r="D28">
        <v>23.25</v>
      </c>
      <c r="E28">
        <v>149</v>
      </c>
      <c r="F28">
        <v>146.54</v>
      </c>
      <c r="G28">
        <v>96.19</v>
      </c>
      <c r="H28">
        <v>95.55</v>
      </c>
      <c r="I28">
        <v>74.930000000000007</v>
      </c>
      <c r="J28">
        <v>43.68</v>
      </c>
      <c r="K28">
        <v>26.05</v>
      </c>
      <c r="L28">
        <v>153.13999999999999</v>
      </c>
      <c r="M28">
        <v>20.99</v>
      </c>
      <c r="N28">
        <v>66.69</v>
      </c>
      <c r="O28">
        <v>102.73</v>
      </c>
      <c r="P28">
        <v>118.86</v>
      </c>
      <c r="Q28">
        <v>88.64</v>
      </c>
    </row>
    <row r="29" spans="2:17" x14ac:dyDescent="0.35">
      <c r="B29" s="2">
        <v>45534</v>
      </c>
      <c r="C29">
        <v>698.22</v>
      </c>
      <c r="D29">
        <v>23.11</v>
      </c>
      <c r="E29">
        <v>148.1</v>
      </c>
      <c r="F29">
        <v>146.96</v>
      </c>
      <c r="G29">
        <v>96.31</v>
      </c>
      <c r="H29">
        <v>95.57</v>
      </c>
      <c r="I29">
        <v>75.19</v>
      </c>
      <c r="J29">
        <v>43.67</v>
      </c>
      <c r="K29">
        <v>26</v>
      </c>
      <c r="L29">
        <v>153.86000000000001</v>
      </c>
      <c r="M29">
        <v>20.95</v>
      </c>
      <c r="N29">
        <v>66.17</v>
      </c>
      <c r="O29">
        <v>103.33</v>
      </c>
      <c r="P29">
        <v>118.91</v>
      </c>
      <c r="Q29">
        <v>88.27</v>
      </c>
    </row>
    <row r="30" spans="2:17" x14ac:dyDescent="0.35">
      <c r="B30" s="2">
        <v>45533</v>
      </c>
      <c r="C30">
        <v>695.32</v>
      </c>
      <c r="D30">
        <v>23.04</v>
      </c>
      <c r="E30">
        <v>147.4</v>
      </c>
      <c r="F30">
        <v>146.38999999999999</v>
      </c>
      <c r="G30">
        <v>95.75</v>
      </c>
      <c r="H30">
        <v>95.06</v>
      </c>
      <c r="I30">
        <v>74.69</v>
      </c>
      <c r="J30">
        <v>43.13</v>
      </c>
      <c r="K30">
        <v>25.86</v>
      </c>
      <c r="L30">
        <v>152.35</v>
      </c>
      <c r="M30">
        <v>20.83</v>
      </c>
      <c r="N30">
        <v>66.25</v>
      </c>
      <c r="O30">
        <v>102.79</v>
      </c>
      <c r="P30">
        <v>118.43</v>
      </c>
      <c r="Q30">
        <v>87.91</v>
      </c>
    </row>
    <row r="31" spans="2:17" x14ac:dyDescent="0.35">
      <c r="B31" s="2">
        <v>45532</v>
      </c>
      <c r="C31">
        <v>696.58</v>
      </c>
      <c r="D31">
        <v>22.89</v>
      </c>
      <c r="E31">
        <v>147.30000000000001</v>
      </c>
      <c r="F31">
        <v>146.04</v>
      </c>
      <c r="G31">
        <v>95.49</v>
      </c>
      <c r="H31">
        <v>95.3</v>
      </c>
      <c r="I31">
        <v>74.540000000000006</v>
      </c>
      <c r="J31">
        <v>43.05</v>
      </c>
      <c r="K31">
        <v>26.03</v>
      </c>
      <c r="L31">
        <v>152.93</v>
      </c>
      <c r="M31">
        <v>20.84</v>
      </c>
      <c r="N31">
        <v>65.760000000000005</v>
      </c>
      <c r="O31">
        <v>103.02</v>
      </c>
      <c r="P31">
        <v>118.2</v>
      </c>
      <c r="Q31">
        <v>87.69</v>
      </c>
    </row>
    <row r="32" spans="2:17" x14ac:dyDescent="0.35">
      <c r="B32" s="2">
        <v>45531</v>
      </c>
      <c r="C32">
        <v>698.58</v>
      </c>
      <c r="D32">
        <v>22.95</v>
      </c>
      <c r="E32">
        <v>146.96</v>
      </c>
      <c r="F32">
        <v>143.41999999999999</v>
      </c>
      <c r="G32">
        <v>95.71</v>
      </c>
      <c r="H32">
        <v>95.3</v>
      </c>
      <c r="I32">
        <v>74.239999999999995</v>
      </c>
      <c r="J32">
        <v>42.8</v>
      </c>
      <c r="K32">
        <v>25.98</v>
      </c>
      <c r="L32">
        <v>153.11000000000001</v>
      </c>
      <c r="M32">
        <v>17.600000000000001</v>
      </c>
      <c r="N32">
        <v>66.14</v>
      </c>
      <c r="O32">
        <v>103.32</v>
      </c>
      <c r="P32">
        <v>118.5</v>
      </c>
      <c r="Q32">
        <v>87.62</v>
      </c>
    </row>
    <row r="33" spans="2:17" x14ac:dyDescent="0.35">
      <c r="B33" s="2">
        <v>45530</v>
      </c>
      <c r="C33">
        <v>698.73</v>
      </c>
      <c r="D33">
        <v>22.98</v>
      </c>
      <c r="E33">
        <v>146.58000000000001</v>
      </c>
      <c r="F33">
        <v>143.13</v>
      </c>
      <c r="G33">
        <v>95.74</v>
      </c>
      <c r="H33">
        <v>95.59</v>
      </c>
      <c r="I33">
        <v>74.34</v>
      </c>
      <c r="J33">
        <v>42.78</v>
      </c>
      <c r="K33">
        <v>25.9</v>
      </c>
      <c r="L33">
        <v>153.04</v>
      </c>
      <c r="M33">
        <v>20.73</v>
      </c>
      <c r="N33">
        <v>66.77</v>
      </c>
      <c r="O33">
        <v>103.62</v>
      </c>
      <c r="P33">
        <v>118.21</v>
      </c>
      <c r="Q33">
        <v>87.36</v>
      </c>
    </row>
    <row r="34" spans="2:17" x14ac:dyDescent="0.35">
      <c r="B34" s="2">
        <v>45527</v>
      </c>
      <c r="C34">
        <v>700.68</v>
      </c>
      <c r="D34">
        <v>22.88</v>
      </c>
      <c r="E34">
        <v>145.66999999999999</v>
      </c>
      <c r="F34">
        <v>143.1</v>
      </c>
      <c r="G34">
        <v>94.97</v>
      </c>
      <c r="H34">
        <v>95</v>
      </c>
      <c r="I34">
        <v>74.17</v>
      </c>
      <c r="J34">
        <v>42.71</v>
      </c>
      <c r="K34">
        <v>25.85</v>
      </c>
      <c r="L34">
        <v>152.69999999999999</v>
      </c>
      <c r="M34">
        <v>20.68</v>
      </c>
      <c r="N34">
        <v>66.459999999999994</v>
      </c>
      <c r="O34">
        <v>102.38</v>
      </c>
      <c r="P34">
        <v>117.39</v>
      </c>
      <c r="Q34">
        <v>87.14</v>
      </c>
    </row>
    <row r="35" spans="2:17" x14ac:dyDescent="0.35">
      <c r="B35" s="2">
        <v>45526</v>
      </c>
      <c r="C35">
        <v>702.39</v>
      </c>
      <c r="D35">
        <v>22.89</v>
      </c>
      <c r="E35">
        <v>146.12</v>
      </c>
      <c r="F35">
        <v>144.29</v>
      </c>
      <c r="G35">
        <v>95.02</v>
      </c>
      <c r="H35">
        <v>94.93</v>
      </c>
      <c r="I35">
        <v>73.63</v>
      </c>
      <c r="J35">
        <v>42.4</v>
      </c>
      <c r="K35">
        <v>25.82</v>
      </c>
      <c r="L35">
        <v>151.99</v>
      </c>
      <c r="M35">
        <v>20.63</v>
      </c>
      <c r="N35">
        <v>66.55</v>
      </c>
      <c r="O35">
        <v>102.22</v>
      </c>
      <c r="P35">
        <v>117.44</v>
      </c>
      <c r="Q35">
        <v>87.88</v>
      </c>
    </row>
    <row r="36" spans="2:17" x14ac:dyDescent="0.35">
      <c r="B36" s="2">
        <v>45525</v>
      </c>
      <c r="C36">
        <v>700.6</v>
      </c>
      <c r="D36">
        <v>22.89</v>
      </c>
      <c r="E36">
        <v>145.25</v>
      </c>
      <c r="F36">
        <v>143.5</v>
      </c>
      <c r="G36">
        <v>94.67</v>
      </c>
      <c r="H36">
        <v>94.89</v>
      </c>
      <c r="I36">
        <v>73.489999999999995</v>
      </c>
      <c r="J36">
        <v>42.26</v>
      </c>
      <c r="K36">
        <v>25.69</v>
      </c>
      <c r="L36">
        <v>151.94999999999999</v>
      </c>
      <c r="M36">
        <v>20.63</v>
      </c>
      <c r="N36">
        <v>66.14</v>
      </c>
      <c r="O36">
        <v>102.73</v>
      </c>
      <c r="P36">
        <v>117.78</v>
      </c>
      <c r="Q36">
        <v>86.9</v>
      </c>
    </row>
    <row r="37" spans="2:17" x14ac:dyDescent="0.35">
      <c r="B37" s="2">
        <v>45524</v>
      </c>
      <c r="C37">
        <v>702.75</v>
      </c>
      <c r="D37">
        <v>22.64</v>
      </c>
      <c r="E37">
        <v>144.69999999999999</v>
      </c>
      <c r="F37">
        <v>143.91</v>
      </c>
      <c r="G37">
        <v>94.39</v>
      </c>
      <c r="H37">
        <v>94.3</v>
      </c>
      <c r="I37">
        <v>73.28</v>
      </c>
      <c r="J37">
        <v>42.1</v>
      </c>
      <c r="K37">
        <v>25.81</v>
      </c>
      <c r="L37">
        <v>150.72</v>
      </c>
      <c r="M37">
        <v>20.59</v>
      </c>
      <c r="N37">
        <v>65.28</v>
      </c>
      <c r="O37">
        <v>102.71</v>
      </c>
      <c r="P37">
        <v>117.46</v>
      </c>
      <c r="Q37">
        <v>86.62</v>
      </c>
    </row>
    <row r="38" spans="2:17" x14ac:dyDescent="0.35">
      <c r="B38" s="2">
        <v>45523</v>
      </c>
      <c r="C38">
        <v>695.16</v>
      </c>
      <c r="D38">
        <v>22.56</v>
      </c>
      <c r="E38">
        <v>144.44999999999999</v>
      </c>
      <c r="F38">
        <v>141.5</v>
      </c>
      <c r="G38">
        <v>94.14</v>
      </c>
      <c r="H38">
        <v>93.73</v>
      </c>
      <c r="I38">
        <v>72.819999999999993</v>
      </c>
      <c r="J38">
        <v>41.81</v>
      </c>
      <c r="K38">
        <v>25.5</v>
      </c>
      <c r="L38">
        <v>149.84</v>
      </c>
      <c r="M38">
        <v>20.34</v>
      </c>
      <c r="N38">
        <v>65.150000000000006</v>
      </c>
      <c r="O38">
        <v>102.71</v>
      </c>
      <c r="P38">
        <v>116.67</v>
      </c>
      <c r="Q38">
        <v>86.19</v>
      </c>
    </row>
    <row r="39" spans="2:17" x14ac:dyDescent="0.35">
      <c r="B39" s="2">
        <v>45520</v>
      </c>
      <c r="C39">
        <v>686.58</v>
      </c>
      <c r="D39">
        <v>22.5</v>
      </c>
      <c r="E39">
        <v>142.65</v>
      </c>
      <c r="F39">
        <v>140.9</v>
      </c>
      <c r="G39">
        <v>93.77</v>
      </c>
      <c r="H39">
        <v>92.97</v>
      </c>
      <c r="I39">
        <v>72.599999999999994</v>
      </c>
      <c r="J39">
        <v>41.63</v>
      </c>
      <c r="K39">
        <v>25.58</v>
      </c>
      <c r="L39">
        <v>149.6</v>
      </c>
      <c r="M39">
        <v>20.32</v>
      </c>
      <c r="N39">
        <v>65.03</v>
      </c>
      <c r="O39">
        <v>101.76</v>
      </c>
      <c r="P39">
        <v>116</v>
      </c>
      <c r="Q39">
        <v>85.45</v>
      </c>
    </row>
    <row r="40" spans="2:17" x14ac:dyDescent="0.35">
      <c r="B40" s="2">
        <v>45518</v>
      </c>
      <c r="C40">
        <v>679.25</v>
      </c>
      <c r="D40">
        <v>22.04</v>
      </c>
      <c r="E40">
        <v>140.5</v>
      </c>
      <c r="F40">
        <v>139.41999999999999</v>
      </c>
      <c r="G40">
        <v>92.51</v>
      </c>
      <c r="H40">
        <v>91.47</v>
      </c>
      <c r="I40">
        <v>71.459999999999994</v>
      </c>
      <c r="J40">
        <v>42.34</v>
      </c>
      <c r="K40">
        <v>25.16</v>
      </c>
      <c r="L40">
        <v>147.49</v>
      </c>
      <c r="M40">
        <v>20.079999999999998</v>
      </c>
      <c r="N40">
        <v>64.31</v>
      </c>
      <c r="O40">
        <v>100.47</v>
      </c>
      <c r="P40">
        <v>114.44</v>
      </c>
      <c r="Q40">
        <v>83.87</v>
      </c>
    </row>
    <row r="41" spans="2:17" x14ac:dyDescent="0.35">
      <c r="B41" s="2">
        <v>45517</v>
      </c>
      <c r="C41">
        <v>681.06</v>
      </c>
      <c r="D41">
        <v>22.01</v>
      </c>
      <c r="E41">
        <v>141.19</v>
      </c>
      <c r="F41">
        <v>141</v>
      </c>
      <c r="G41">
        <v>92.76</v>
      </c>
      <c r="H41">
        <v>92.07</v>
      </c>
      <c r="I41">
        <v>71.599999999999994</v>
      </c>
      <c r="J41">
        <v>41.23</v>
      </c>
      <c r="K41">
        <v>25.35</v>
      </c>
      <c r="L41">
        <v>148.01</v>
      </c>
      <c r="M41">
        <v>20.149999999999999</v>
      </c>
      <c r="N41">
        <v>64.510000000000005</v>
      </c>
      <c r="O41">
        <v>101.87</v>
      </c>
      <c r="P41">
        <v>115.03</v>
      </c>
      <c r="Q41">
        <v>83.8</v>
      </c>
    </row>
    <row r="42" spans="2:17" x14ac:dyDescent="0.35">
      <c r="B42" s="2">
        <v>45516</v>
      </c>
      <c r="C42">
        <v>691.97</v>
      </c>
      <c r="D42">
        <v>22.07</v>
      </c>
      <c r="E42">
        <v>142.57</v>
      </c>
      <c r="F42">
        <v>141.02000000000001</v>
      </c>
      <c r="G42">
        <v>93.49</v>
      </c>
      <c r="H42">
        <v>93.25</v>
      </c>
      <c r="I42">
        <v>72.33</v>
      </c>
      <c r="J42">
        <v>41.45</v>
      </c>
      <c r="K42">
        <v>25.63</v>
      </c>
      <c r="L42">
        <v>149.13</v>
      </c>
      <c r="M42">
        <v>20.18</v>
      </c>
      <c r="N42">
        <v>64.63</v>
      </c>
      <c r="O42">
        <v>102.78</v>
      </c>
      <c r="P42">
        <v>116.5</v>
      </c>
      <c r="Q42">
        <v>84.5</v>
      </c>
    </row>
    <row r="43" spans="2:17" x14ac:dyDescent="0.35">
      <c r="B43" s="2">
        <v>45513</v>
      </c>
      <c r="C43">
        <v>698.57</v>
      </c>
      <c r="D43">
        <v>22.5</v>
      </c>
      <c r="E43">
        <v>141.35</v>
      </c>
      <c r="F43">
        <v>142</v>
      </c>
      <c r="G43">
        <v>94.01</v>
      </c>
      <c r="H43">
        <v>93.51</v>
      </c>
      <c r="I43">
        <v>72.39</v>
      </c>
      <c r="J43">
        <v>41.62</v>
      </c>
      <c r="K43">
        <v>25.4</v>
      </c>
      <c r="L43">
        <v>149.12</v>
      </c>
      <c r="M43">
        <v>20.02</v>
      </c>
      <c r="N43">
        <v>64.86</v>
      </c>
      <c r="O43">
        <v>103.21</v>
      </c>
      <c r="P43">
        <v>116.92</v>
      </c>
      <c r="Q43">
        <v>84.67</v>
      </c>
    </row>
    <row r="44" spans="2:17" x14ac:dyDescent="0.35">
      <c r="B44" s="2">
        <v>45512</v>
      </c>
      <c r="C44">
        <v>688.45</v>
      </c>
      <c r="D44">
        <v>22</v>
      </c>
      <c r="E44">
        <v>139.6</v>
      </c>
      <c r="F44">
        <v>141.25</v>
      </c>
      <c r="G44">
        <v>93.19</v>
      </c>
      <c r="H44">
        <v>94.51</v>
      </c>
      <c r="I44">
        <v>71.33</v>
      </c>
      <c r="J44">
        <v>41.69</v>
      </c>
      <c r="K44">
        <v>25.35</v>
      </c>
      <c r="L44">
        <v>147.44</v>
      </c>
      <c r="M44">
        <v>20.25</v>
      </c>
      <c r="N44">
        <v>65.260000000000005</v>
      </c>
      <c r="O44">
        <v>101.61</v>
      </c>
      <c r="P44">
        <v>116.15</v>
      </c>
      <c r="Q44">
        <v>83.72</v>
      </c>
    </row>
    <row r="45" spans="2:17" x14ac:dyDescent="0.35">
      <c r="B45" s="2">
        <v>45511</v>
      </c>
      <c r="C45">
        <v>688.45</v>
      </c>
      <c r="D45">
        <v>22.25</v>
      </c>
      <c r="E45">
        <v>141.30000000000001</v>
      </c>
      <c r="F45">
        <v>140.15</v>
      </c>
      <c r="G45">
        <v>94</v>
      </c>
      <c r="H45">
        <v>94.11</v>
      </c>
      <c r="I45">
        <v>71.400000000000006</v>
      </c>
      <c r="J45">
        <v>41.08</v>
      </c>
      <c r="K45">
        <v>25.22</v>
      </c>
      <c r="L45">
        <v>148.43</v>
      </c>
      <c r="M45">
        <v>20.25</v>
      </c>
      <c r="N45">
        <v>65.37</v>
      </c>
      <c r="O45">
        <v>103.39</v>
      </c>
      <c r="P45">
        <v>117.25</v>
      </c>
      <c r="Q45">
        <v>84.61</v>
      </c>
    </row>
    <row r="46" spans="2:17" x14ac:dyDescent="0.35">
      <c r="B46" s="2">
        <v>45510</v>
      </c>
      <c r="C46">
        <v>683.53</v>
      </c>
      <c r="D46">
        <v>21.77</v>
      </c>
      <c r="E46">
        <v>140.56</v>
      </c>
      <c r="F46">
        <v>137.87</v>
      </c>
      <c r="G46">
        <v>92.64</v>
      </c>
      <c r="H46">
        <v>92.13</v>
      </c>
      <c r="I46">
        <v>69.5</v>
      </c>
      <c r="J46">
        <v>40.799999999999997</v>
      </c>
      <c r="K46">
        <v>25.19</v>
      </c>
      <c r="L46">
        <v>144.97</v>
      </c>
      <c r="M46">
        <v>19.88</v>
      </c>
      <c r="N46">
        <v>64.45</v>
      </c>
      <c r="O46">
        <v>99.18</v>
      </c>
      <c r="P46">
        <v>114.25</v>
      </c>
      <c r="Q46">
        <v>82.76</v>
      </c>
    </row>
    <row r="47" spans="2:17" x14ac:dyDescent="0.35">
      <c r="B47" s="2">
        <v>45509</v>
      </c>
      <c r="C47">
        <v>695.53</v>
      </c>
      <c r="D47">
        <v>21.94</v>
      </c>
      <c r="E47">
        <v>139.74</v>
      </c>
      <c r="F47">
        <v>138.91</v>
      </c>
      <c r="G47">
        <v>93.54</v>
      </c>
      <c r="H47">
        <v>92.37</v>
      </c>
      <c r="I47">
        <v>70.8</v>
      </c>
      <c r="J47">
        <v>40.6</v>
      </c>
      <c r="K47">
        <v>25.43</v>
      </c>
      <c r="L47">
        <v>145.54</v>
      </c>
      <c r="M47">
        <v>20.14</v>
      </c>
      <c r="N47">
        <v>64.569999999999993</v>
      </c>
      <c r="O47">
        <v>100.28</v>
      </c>
      <c r="P47">
        <v>115.93</v>
      </c>
      <c r="Q47">
        <v>83.41</v>
      </c>
    </row>
    <row r="48" spans="2:17" x14ac:dyDescent="0.35">
      <c r="B48" s="2">
        <v>45506</v>
      </c>
      <c r="C48">
        <v>721.9</v>
      </c>
      <c r="D48">
        <v>22.22</v>
      </c>
      <c r="E48">
        <v>143.05000000000001</v>
      </c>
      <c r="F48">
        <v>140.37</v>
      </c>
      <c r="G48">
        <v>96</v>
      </c>
      <c r="H48">
        <v>96.11</v>
      </c>
      <c r="I48">
        <v>73.05</v>
      </c>
      <c r="J48">
        <v>41.33</v>
      </c>
      <c r="K48">
        <v>25.9</v>
      </c>
      <c r="L48">
        <v>150.5</v>
      </c>
      <c r="M48">
        <v>20.239999999999998</v>
      </c>
      <c r="N48">
        <v>64.7</v>
      </c>
      <c r="O48">
        <v>104.52</v>
      </c>
      <c r="P48">
        <v>118.97</v>
      </c>
      <c r="Q48">
        <v>85.8</v>
      </c>
    </row>
    <row r="49" spans="2:17" x14ac:dyDescent="0.35">
      <c r="B49" s="2">
        <v>45505</v>
      </c>
      <c r="C49">
        <v>738.69</v>
      </c>
      <c r="D49">
        <v>22.56</v>
      </c>
      <c r="E49">
        <v>144.97</v>
      </c>
      <c r="F49">
        <v>139.37</v>
      </c>
      <c r="G49">
        <v>97.25</v>
      </c>
      <c r="H49">
        <v>97.47</v>
      </c>
      <c r="I49">
        <v>74.53</v>
      </c>
      <c r="J49">
        <v>41.04</v>
      </c>
      <c r="K49">
        <v>26.03</v>
      </c>
      <c r="L49">
        <v>153.16999999999999</v>
      </c>
      <c r="M49">
        <v>20.53</v>
      </c>
      <c r="N49">
        <v>65.180000000000007</v>
      </c>
      <c r="O49">
        <v>106.13</v>
      </c>
      <c r="P49">
        <v>120.96</v>
      </c>
      <c r="Q49">
        <v>87.22</v>
      </c>
    </row>
    <row r="50" spans="2:17" x14ac:dyDescent="0.35">
      <c r="B50" s="2">
        <v>45504</v>
      </c>
      <c r="C50">
        <v>735.96</v>
      </c>
      <c r="D50">
        <v>22.57</v>
      </c>
      <c r="E50">
        <v>145.88999999999999</v>
      </c>
      <c r="F50">
        <v>139.68</v>
      </c>
      <c r="G50">
        <v>96.94</v>
      </c>
      <c r="H50">
        <v>96.75</v>
      </c>
      <c r="I50">
        <v>74.67</v>
      </c>
      <c r="J50">
        <v>40.840000000000003</v>
      </c>
      <c r="K50">
        <v>26</v>
      </c>
      <c r="L50">
        <v>153.4</v>
      </c>
      <c r="M50">
        <v>20.34</v>
      </c>
      <c r="N50">
        <v>65</v>
      </c>
      <c r="O50">
        <v>104.46</v>
      </c>
      <c r="P50">
        <v>120.74</v>
      </c>
      <c r="Q50">
        <v>87.29</v>
      </c>
    </row>
    <row r="51" spans="2:17" x14ac:dyDescent="0.35">
      <c r="B51" s="2">
        <v>45503</v>
      </c>
      <c r="C51">
        <v>740.7</v>
      </c>
      <c r="D51">
        <v>22.5</v>
      </c>
      <c r="E51">
        <v>144.22999999999999</v>
      </c>
      <c r="F51">
        <v>139.69</v>
      </c>
      <c r="G51">
        <v>96.79</v>
      </c>
      <c r="H51">
        <v>96.06</v>
      </c>
      <c r="I51">
        <v>74.34</v>
      </c>
      <c r="J51">
        <v>40.46</v>
      </c>
      <c r="K51">
        <v>26.01</v>
      </c>
      <c r="L51">
        <v>152.88</v>
      </c>
      <c r="M51">
        <v>20.43</v>
      </c>
      <c r="N51">
        <v>64.849999999999994</v>
      </c>
      <c r="O51">
        <v>104.27</v>
      </c>
      <c r="P51">
        <v>120.01</v>
      </c>
      <c r="Q51">
        <v>86.87</v>
      </c>
    </row>
    <row r="52" spans="2:17" x14ac:dyDescent="0.35">
      <c r="B52" s="2">
        <v>45502</v>
      </c>
      <c r="C52">
        <v>741.36</v>
      </c>
      <c r="D52">
        <v>22.42</v>
      </c>
      <c r="E52">
        <v>145.11000000000001</v>
      </c>
      <c r="F52">
        <v>138.38</v>
      </c>
      <c r="G52">
        <v>96.15</v>
      </c>
      <c r="H52">
        <v>95.47</v>
      </c>
      <c r="I52">
        <v>73.89</v>
      </c>
      <c r="J52">
        <v>40.82</v>
      </c>
      <c r="K52">
        <v>25.94</v>
      </c>
      <c r="L52">
        <v>152.25</v>
      </c>
      <c r="M52">
        <v>20.350000000000001</v>
      </c>
      <c r="N52">
        <v>65.459999999999994</v>
      </c>
      <c r="O52">
        <v>102.69</v>
      </c>
      <c r="P52">
        <v>119.35</v>
      </c>
      <c r="Q52">
        <v>86.77</v>
      </c>
    </row>
    <row r="53" spans="2:17" x14ac:dyDescent="0.35">
      <c r="B53" s="2">
        <v>45499</v>
      </c>
      <c r="C53">
        <v>724.88</v>
      </c>
      <c r="D53">
        <v>22.37</v>
      </c>
      <c r="E53">
        <v>144.66</v>
      </c>
      <c r="F53">
        <v>138.9</v>
      </c>
      <c r="G53">
        <v>95.51</v>
      </c>
      <c r="H53">
        <v>94.98</v>
      </c>
      <c r="I53">
        <v>73.040000000000006</v>
      </c>
      <c r="J53">
        <v>40.35</v>
      </c>
      <c r="K53">
        <v>25.72</v>
      </c>
      <c r="L53">
        <v>150.63</v>
      </c>
      <c r="M53">
        <v>20.3</v>
      </c>
      <c r="N53">
        <v>65.55</v>
      </c>
      <c r="O53">
        <v>101.87</v>
      </c>
      <c r="P53">
        <v>118.45</v>
      </c>
      <c r="Q53">
        <v>86.17</v>
      </c>
    </row>
    <row r="54" spans="2:17" x14ac:dyDescent="0.35">
      <c r="B54" s="2">
        <v>45498</v>
      </c>
      <c r="C54">
        <v>714.42</v>
      </c>
      <c r="D54">
        <v>21.98</v>
      </c>
      <c r="E54">
        <v>141.84</v>
      </c>
      <c r="F54">
        <v>133.18</v>
      </c>
      <c r="G54">
        <v>93.78</v>
      </c>
      <c r="H54">
        <v>92.92</v>
      </c>
      <c r="I54">
        <v>71.16</v>
      </c>
      <c r="J54">
        <v>39.83</v>
      </c>
      <c r="K54">
        <v>25.69</v>
      </c>
      <c r="L54">
        <v>147.47</v>
      </c>
      <c r="M54">
        <v>19.86</v>
      </c>
      <c r="N54">
        <v>64.98</v>
      </c>
      <c r="O54">
        <v>100.72</v>
      </c>
      <c r="P54">
        <v>116.68</v>
      </c>
      <c r="Q54">
        <v>84.81</v>
      </c>
    </row>
    <row r="55" spans="2:17" x14ac:dyDescent="0.35">
      <c r="B55" s="2">
        <v>45497</v>
      </c>
      <c r="C55">
        <v>719.1</v>
      </c>
      <c r="D55">
        <v>22</v>
      </c>
      <c r="E55">
        <v>142.94</v>
      </c>
      <c r="F55">
        <v>133.18</v>
      </c>
      <c r="G55">
        <v>93.3</v>
      </c>
      <c r="H55">
        <v>92.98</v>
      </c>
      <c r="I55">
        <v>70.97</v>
      </c>
      <c r="J55">
        <v>39.520000000000003</v>
      </c>
      <c r="K55">
        <v>25.91</v>
      </c>
      <c r="L55">
        <v>147.25</v>
      </c>
      <c r="M55">
        <v>19.95</v>
      </c>
      <c r="N55">
        <v>65.290000000000006</v>
      </c>
      <c r="O55">
        <v>99.66</v>
      </c>
      <c r="P55">
        <v>116.32</v>
      </c>
      <c r="Q55">
        <v>84.59</v>
      </c>
    </row>
    <row r="56" spans="2:17" x14ac:dyDescent="0.35">
      <c r="B56" s="2">
        <v>45496</v>
      </c>
      <c r="C56">
        <v>723.04</v>
      </c>
      <c r="D56">
        <v>22.1</v>
      </c>
      <c r="E56">
        <v>140.69999999999999</v>
      </c>
      <c r="F56">
        <v>134</v>
      </c>
      <c r="G56">
        <v>93.5</v>
      </c>
      <c r="H56">
        <v>92.47</v>
      </c>
      <c r="I56">
        <v>70.900000000000006</v>
      </c>
      <c r="J56">
        <v>39</v>
      </c>
      <c r="K56">
        <v>26.1</v>
      </c>
      <c r="L56">
        <v>146.54</v>
      </c>
      <c r="M56">
        <v>20.05</v>
      </c>
      <c r="N56">
        <v>65.400000000000006</v>
      </c>
      <c r="O56">
        <v>98.45</v>
      </c>
      <c r="P56">
        <v>115.79</v>
      </c>
      <c r="Q56">
        <v>84.32</v>
      </c>
    </row>
    <row r="57" spans="2:17" x14ac:dyDescent="0.35">
      <c r="B57" s="2">
        <v>45495</v>
      </c>
      <c r="C57">
        <v>731.26</v>
      </c>
      <c r="D57">
        <v>22.03</v>
      </c>
      <c r="E57">
        <v>141.88999999999999</v>
      </c>
      <c r="F57">
        <v>133</v>
      </c>
      <c r="G57">
        <v>93.5</v>
      </c>
      <c r="H57">
        <v>92.76</v>
      </c>
      <c r="I57">
        <v>71.42</v>
      </c>
      <c r="J57">
        <v>38.42</v>
      </c>
      <c r="K57">
        <v>26.3</v>
      </c>
      <c r="L57">
        <v>147.13999999999999</v>
      </c>
      <c r="M57">
        <v>20.11</v>
      </c>
      <c r="N57">
        <v>63.74</v>
      </c>
      <c r="O57">
        <v>99.63</v>
      </c>
      <c r="P57">
        <v>116.22</v>
      </c>
      <c r="Q57">
        <v>84.33</v>
      </c>
    </row>
    <row r="58" spans="2:17" x14ac:dyDescent="0.35">
      <c r="B58" s="2">
        <v>45492</v>
      </c>
      <c r="C58">
        <v>727.21</v>
      </c>
      <c r="D58">
        <v>21.85</v>
      </c>
      <c r="E58">
        <v>142.69999999999999</v>
      </c>
      <c r="F58">
        <v>131.74</v>
      </c>
      <c r="G58">
        <v>93.41</v>
      </c>
      <c r="H58">
        <v>93.08</v>
      </c>
      <c r="I58">
        <v>70.55</v>
      </c>
      <c r="J58">
        <v>38.450000000000003</v>
      </c>
      <c r="K58">
        <v>26.25</v>
      </c>
      <c r="L58">
        <v>146.36000000000001</v>
      </c>
      <c r="M58">
        <v>19.87</v>
      </c>
      <c r="N58">
        <v>63.83</v>
      </c>
      <c r="O58">
        <v>98.43</v>
      </c>
      <c r="P58">
        <v>115.7</v>
      </c>
      <c r="Q58">
        <v>84.63</v>
      </c>
    </row>
    <row r="59" spans="2:17" x14ac:dyDescent="0.35">
      <c r="B59" s="2">
        <v>45491</v>
      </c>
      <c r="C59">
        <v>737.97</v>
      </c>
      <c r="D59">
        <v>22.19</v>
      </c>
      <c r="E59">
        <v>143.25</v>
      </c>
      <c r="F59">
        <v>133.91999999999999</v>
      </c>
      <c r="G59">
        <v>95.36</v>
      </c>
      <c r="H59">
        <v>94.59</v>
      </c>
      <c r="I59">
        <v>72.790000000000006</v>
      </c>
      <c r="J59">
        <v>38.94</v>
      </c>
      <c r="K59">
        <v>26.6</v>
      </c>
      <c r="L59">
        <v>149.78</v>
      </c>
      <c r="M59">
        <v>20.16</v>
      </c>
      <c r="N59">
        <v>64.06</v>
      </c>
      <c r="O59">
        <v>101.51</v>
      </c>
      <c r="P59">
        <v>117.79</v>
      </c>
      <c r="Q59">
        <v>84.99</v>
      </c>
    </row>
    <row r="60" spans="2:17" x14ac:dyDescent="0.35">
      <c r="B60" s="2">
        <v>45489</v>
      </c>
      <c r="C60">
        <v>737.73</v>
      </c>
      <c r="D60">
        <v>22.13</v>
      </c>
      <c r="E60">
        <v>141.41</v>
      </c>
      <c r="F60">
        <v>152</v>
      </c>
      <c r="G60">
        <v>95.41</v>
      </c>
      <c r="H60">
        <v>94.99</v>
      </c>
      <c r="I60">
        <v>73.73</v>
      </c>
      <c r="J60">
        <v>39</v>
      </c>
      <c r="K60">
        <v>26.53</v>
      </c>
      <c r="L60">
        <v>150.88999999999999</v>
      </c>
      <c r="M60">
        <v>20.05</v>
      </c>
      <c r="N60">
        <v>63.45</v>
      </c>
      <c r="O60">
        <v>102.79</v>
      </c>
      <c r="P60">
        <v>118.21</v>
      </c>
      <c r="Q60">
        <v>84.69</v>
      </c>
    </row>
    <row r="61" spans="2:17" x14ac:dyDescent="0.35">
      <c r="B61" s="2">
        <v>45488</v>
      </c>
      <c r="C61">
        <v>741.49</v>
      </c>
      <c r="D61">
        <v>22.06</v>
      </c>
      <c r="E61">
        <v>141.69</v>
      </c>
      <c r="F61">
        <v>133.54</v>
      </c>
      <c r="G61">
        <v>95.52</v>
      </c>
      <c r="H61">
        <v>94.61</v>
      </c>
      <c r="I61">
        <v>73.849999999999994</v>
      </c>
      <c r="J61">
        <v>39.17</v>
      </c>
      <c r="K61">
        <v>26.47</v>
      </c>
      <c r="L61">
        <v>150.69</v>
      </c>
      <c r="M61">
        <v>19.96</v>
      </c>
      <c r="N61">
        <v>62.96</v>
      </c>
      <c r="O61">
        <v>102.93</v>
      </c>
      <c r="P61">
        <v>118.19</v>
      </c>
      <c r="Q61">
        <v>84.47</v>
      </c>
    </row>
    <row r="62" spans="2:17" x14ac:dyDescent="0.35">
      <c r="B62" s="2">
        <v>45485</v>
      </c>
      <c r="C62">
        <v>724.9</v>
      </c>
      <c r="D62">
        <v>22.1</v>
      </c>
      <c r="E62">
        <v>140.72</v>
      </c>
      <c r="F62">
        <v>132.1</v>
      </c>
      <c r="G62">
        <v>94.77</v>
      </c>
      <c r="H62">
        <v>94.2</v>
      </c>
      <c r="I62">
        <v>73.45</v>
      </c>
      <c r="J62">
        <v>38.89</v>
      </c>
      <c r="K62">
        <v>26.5</v>
      </c>
      <c r="L62">
        <v>150.44999999999999</v>
      </c>
      <c r="M62">
        <v>19.8</v>
      </c>
      <c r="N62">
        <v>62.51</v>
      </c>
      <c r="O62">
        <v>101.37</v>
      </c>
      <c r="P62">
        <v>116.65</v>
      </c>
      <c r="Q62">
        <v>83.67</v>
      </c>
    </row>
    <row r="63" spans="2:17" x14ac:dyDescent="0.35">
      <c r="B63" s="2">
        <v>45484</v>
      </c>
      <c r="C63">
        <v>724.29</v>
      </c>
      <c r="D63">
        <v>21.68</v>
      </c>
      <c r="E63">
        <v>138.36000000000001</v>
      </c>
      <c r="F63">
        <v>132.16</v>
      </c>
      <c r="G63">
        <v>94.78</v>
      </c>
      <c r="H63">
        <v>94.02</v>
      </c>
      <c r="I63">
        <v>73.86</v>
      </c>
      <c r="J63">
        <v>38.74</v>
      </c>
      <c r="K63">
        <v>26.43</v>
      </c>
      <c r="L63">
        <v>150.63</v>
      </c>
      <c r="M63">
        <v>19.75</v>
      </c>
      <c r="N63">
        <v>62.38</v>
      </c>
      <c r="O63">
        <v>101.24</v>
      </c>
      <c r="P63">
        <v>117.15</v>
      </c>
      <c r="Q63">
        <v>82.42</v>
      </c>
    </row>
    <row r="64" spans="2:17" x14ac:dyDescent="0.35">
      <c r="B64" s="2">
        <v>45483</v>
      </c>
      <c r="C64">
        <v>724.05</v>
      </c>
      <c r="D64">
        <v>21.71</v>
      </c>
      <c r="E64">
        <v>138.07</v>
      </c>
      <c r="F64">
        <v>134.37</v>
      </c>
      <c r="G64">
        <v>94.89</v>
      </c>
      <c r="H64">
        <v>94.03</v>
      </c>
      <c r="I64">
        <v>73.510000000000005</v>
      </c>
      <c r="J64">
        <v>38.81</v>
      </c>
      <c r="K64">
        <v>26.37</v>
      </c>
      <c r="L64">
        <v>151.04</v>
      </c>
      <c r="M64">
        <v>19.77</v>
      </c>
      <c r="N64">
        <v>62.2</v>
      </c>
      <c r="O64">
        <v>99.98</v>
      </c>
      <c r="P64">
        <v>116.17</v>
      </c>
      <c r="Q64">
        <v>82.16</v>
      </c>
    </row>
    <row r="65" spans="2:17" x14ac:dyDescent="0.35">
      <c r="B65" s="2">
        <v>45482</v>
      </c>
      <c r="C65">
        <v>732.22</v>
      </c>
      <c r="D65">
        <v>21.64</v>
      </c>
      <c r="E65">
        <v>140.93</v>
      </c>
      <c r="F65">
        <v>131.80000000000001</v>
      </c>
      <c r="G65">
        <v>94.85</v>
      </c>
      <c r="H65">
        <v>93.96</v>
      </c>
      <c r="I65">
        <v>73.88</v>
      </c>
      <c r="J65">
        <v>38.950000000000003</v>
      </c>
      <c r="K65">
        <v>26.55</v>
      </c>
      <c r="L65">
        <v>152</v>
      </c>
      <c r="M65">
        <v>19.7</v>
      </c>
      <c r="N65">
        <v>62.06</v>
      </c>
      <c r="O65">
        <v>99.89</v>
      </c>
      <c r="P65">
        <v>116.4</v>
      </c>
      <c r="Q65">
        <v>82.57</v>
      </c>
    </row>
    <row r="66" spans="2:17" x14ac:dyDescent="0.35">
      <c r="B66" s="2">
        <v>45481</v>
      </c>
      <c r="C66">
        <v>725.37</v>
      </c>
      <c r="D66">
        <v>21.63</v>
      </c>
      <c r="E66">
        <v>139.66999999999999</v>
      </c>
      <c r="F66">
        <v>130.61000000000001</v>
      </c>
      <c r="G66">
        <v>94.15</v>
      </c>
      <c r="H66">
        <v>93.94</v>
      </c>
      <c r="I66">
        <v>73.900000000000006</v>
      </c>
      <c r="J66">
        <v>38.01</v>
      </c>
      <c r="K66">
        <v>26.52</v>
      </c>
      <c r="L66">
        <v>150.47999999999999</v>
      </c>
      <c r="M66">
        <v>19.41</v>
      </c>
      <c r="N66">
        <v>61.42</v>
      </c>
      <c r="O66">
        <v>99.52</v>
      </c>
      <c r="P66">
        <v>115.59</v>
      </c>
      <c r="Q66">
        <v>82.55</v>
      </c>
    </row>
    <row r="67" spans="2:17" x14ac:dyDescent="0.35">
      <c r="B67" s="2">
        <v>45478</v>
      </c>
      <c r="C67">
        <v>733.28</v>
      </c>
      <c r="D67">
        <v>21.49</v>
      </c>
      <c r="E67">
        <v>138.54</v>
      </c>
      <c r="F67">
        <v>130.71</v>
      </c>
      <c r="G67">
        <v>94.3</v>
      </c>
      <c r="H67">
        <v>94.1</v>
      </c>
      <c r="I67">
        <v>73.58</v>
      </c>
      <c r="J67">
        <v>38.4</v>
      </c>
      <c r="K67">
        <v>26.52</v>
      </c>
      <c r="L67">
        <v>151.44999999999999</v>
      </c>
      <c r="M67">
        <v>19.47</v>
      </c>
      <c r="N67">
        <v>60.34</v>
      </c>
      <c r="O67">
        <v>98.3</v>
      </c>
      <c r="P67">
        <v>114.43</v>
      </c>
      <c r="Q67">
        <v>81.760000000000005</v>
      </c>
    </row>
    <row r="68" spans="2:17" x14ac:dyDescent="0.35">
      <c r="B68" s="2">
        <v>45477</v>
      </c>
      <c r="C68">
        <v>727.45</v>
      </c>
      <c r="D68">
        <v>21.43</v>
      </c>
      <c r="E68">
        <v>137.37</v>
      </c>
      <c r="F68">
        <v>130</v>
      </c>
      <c r="G68">
        <v>93.56</v>
      </c>
      <c r="H68">
        <v>93.55</v>
      </c>
      <c r="I68">
        <v>73.459999999999994</v>
      </c>
      <c r="J68">
        <v>37.96</v>
      </c>
      <c r="K68">
        <v>26.84</v>
      </c>
      <c r="L68">
        <v>150.16999999999999</v>
      </c>
      <c r="M68">
        <v>19.489999999999998</v>
      </c>
      <c r="N68">
        <v>59.83</v>
      </c>
      <c r="O68">
        <v>96.51</v>
      </c>
      <c r="P68">
        <v>112.92</v>
      </c>
      <c r="Q68">
        <v>81.17</v>
      </c>
    </row>
    <row r="69" spans="2:17" x14ac:dyDescent="0.35">
      <c r="B69" s="2">
        <v>45476</v>
      </c>
      <c r="C69">
        <v>725.05</v>
      </c>
      <c r="D69">
        <v>21.24</v>
      </c>
      <c r="E69">
        <v>135.47</v>
      </c>
      <c r="F69">
        <v>126.69</v>
      </c>
      <c r="G69">
        <v>93.41</v>
      </c>
      <c r="H69">
        <v>93.78</v>
      </c>
      <c r="I69">
        <v>72.400000000000006</v>
      </c>
      <c r="J69">
        <v>37.69</v>
      </c>
      <c r="K69">
        <v>26.75</v>
      </c>
      <c r="L69">
        <v>148.85</v>
      </c>
      <c r="M69">
        <v>19.329999999999998</v>
      </c>
      <c r="N69">
        <v>59.78</v>
      </c>
      <c r="O69">
        <v>95.58</v>
      </c>
      <c r="P69">
        <v>112.6</v>
      </c>
      <c r="Q69">
        <v>80.86</v>
      </c>
    </row>
    <row r="70" spans="2:17" x14ac:dyDescent="0.35">
      <c r="B70" s="2">
        <v>45475</v>
      </c>
      <c r="C70">
        <v>720.22</v>
      </c>
      <c r="D70">
        <v>21.26</v>
      </c>
      <c r="E70">
        <v>136.04</v>
      </c>
      <c r="F70">
        <v>125.97</v>
      </c>
      <c r="G70">
        <v>93.35</v>
      </c>
      <c r="H70">
        <v>93.36</v>
      </c>
      <c r="I70">
        <v>71.569999999999993</v>
      </c>
      <c r="J70">
        <v>37.4</v>
      </c>
      <c r="K70">
        <v>26.41</v>
      </c>
      <c r="L70">
        <v>148.31</v>
      </c>
      <c r="M70">
        <v>19.37</v>
      </c>
      <c r="N70">
        <v>59.73</v>
      </c>
      <c r="O70">
        <v>93.94</v>
      </c>
      <c r="P70">
        <v>111.74</v>
      </c>
      <c r="Q70">
        <v>80.540000000000006</v>
      </c>
    </row>
    <row r="71" spans="2:17" x14ac:dyDescent="0.35">
      <c r="B71" s="2">
        <v>45474</v>
      </c>
      <c r="C71">
        <v>734.65</v>
      </c>
      <c r="D71">
        <v>21.2</v>
      </c>
      <c r="E71">
        <v>134.91999999999999</v>
      </c>
      <c r="F71">
        <v>127.27</v>
      </c>
      <c r="G71">
        <v>93.35</v>
      </c>
      <c r="H71">
        <v>93.24</v>
      </c>
      <c r="I71">
        <v>72.260000000000005</v>
      </c>
      <c r="J71">
        <v>37.590000000000003</v>
      </c>
      <c r="K71">
        <v>26.58</v>
      </c>
      <c r="L71">
        <v>148.43</v>
      </c>
      <c r="M71">
        <v>19.29</v>
      </c>
      <c r="N71">
        <v>59.87</v>
      </c>
      <c r="O71">
        <v>93.94</v>
      </c>
      <c r="P71">
        <v>111.36</v>
      </c>
      <c r="Q71">
        <v>80.31</v>
      </c>
    </row>
    <row r="72" spans="2:17" x14ac:dyDescent="0.35">
      <c r="B72" s="2">
        <v>45471</v>
      </c>
      <c r="C72">
        <v>737.7</v>
      </c>
      <c r="D72">
        <v>20.98</v>
      </c>
      <c r="E72">
        <v>135.33000000000001</v>
      </c>
      <c r="F72">
        <v>127.27</v>
      </c>
      <c r="G72">
        <v>93.37</v>
      </c>
      <c r="H72">
        <v>92.81</v>
      </c>
      <c r="I72">
        <v>71.58</v>
      </c>
      <c r="J72">
        <v>37.14</v>
      </c>
      <c r="K72">
        <v>26.44</v>
      </c>
      <c r="L72">
        <v>148.13</v>
      </c>
      <c r="M72">
        <v>19.29</v>
      </c>
      <c r="N72">
        <v>59.49</v>
      </c>
      <c r="O72">
        <v>94.42</v>
      </c>
      <c r="P72">
        <v>111.33</v>
      </c>
      <c r="Q72">
        <v>79.86</v>
      </c>
    </row>
    <row r="73" spans="2:17" x14ac:dyDescent="0.35">
      <c r="B73" s="2">
        <v>45470</v>
      </c>
      <c r="C73">
        <v>729.27</v>
      </c>
      <c r="D73">
        <v>20.86</v>
      </c>
      <c r="E73">
        <v>134.4</v>
      </c>
      <c r="F73">
        <v>125.4</v>
      </c>
      <c r="G73">
        <v>92.43</v>
      </c>
      <c r="H73">
        <v>92</v>
      </c>
      <c r="I73">
        <v>71.23</v>
      </c>
      <c r="J73">
        <v>36.799999999999997</v>
      </c>
      <c r="K73">
        <v>26.63</v>
      </c>
      <c r="L73">
        <v>147.09</v>
      </c>
      <c r="M73">
        <v>19.149999999999999</v>
      </c>
      <c r="N73">
        <v>59.31</v>
      </c>
      <c r="O73">
        <v>93.67</v>
      </c>
      <c r="P73">
        <v>111.04</v>
      </c>
      <c r="Q73">
        <v>79.44</v>
      </c>
    </row>
    <row r="74" spans="2:17" x14ac:dyDescent="0.35">
      <c r="B74" s="2">
        <v>45469</v>
      </c>
      <c r="C74">
        <v>737.2</v>
      </c>
      <c r="D74">
        <v>20.81</v>
      </c>
      <c r="E74">
        <v>132.24</v>
      </c>
      <c r="F74">
        <v>127.64</v>
      </c>
      <c r="G74">
        <v>92.17</v>
      </c>
      <c r="H74">
        <v>91.28</v>
      </c>
      <c r="I74">
        <v>71.38</v>
      </c>
      <c r="J74">
        <v>37.159999999999997</v>
      </c>
      <c r="K74">
        <v>26.63</v>
      </c>
      <c r="L74">
        <v>147.01</v>
      </c>
      <c r="M74">
        <v>19.07</v>
      </c>
      <c r="N74">
        <v>59.06</v>
      </c>
      <c r="O74">
        <v>92.94</v>
      </c>
      <c r="P74">
        <v>110.8</v>
      </c>
      <c r="Q74">
        <v>79</v>
      </c>
    </row>
    <row r="75" spans="2:17" x14ac:dyDescent="0.35">
      <c r="B75" s="2">
        <v>45468</v>
      </c>
      <c r="C75">
        <v>734.52</v>
      </c>
      <c r="D75">
        <v>20.73</v>
      </c>
      <c r="E75">
        <v>132.88999999999999</v>
      </c>
      <c r="F75">
        <v>125.7</v>
      </c>
      <c r="G75">
        <v>90.67</v>
      </c>
      <c r="H75">
        <v>91.2</v>
      </c>
      <c r="I75">
        <v>71.62</v>
      </c>
      <c r="J75">
        <v>37</v>
      </c>
      <c r="K75">
        <v>26.42</v>
      </c>
      <c r="L75">
        <v>147.57</v>
      </c>
      <c r="M75">
        <v>19.07</v>
      </c>
      <c r="N75">
        <v>58.99</v>
      </c>
      <c r="O75">
        <v>93</v>
      </c>
      <c r="P75">
        <v>110.47</v>
      </c>
      <c r="Q75">
        <v>79.05</v>
      </c>
    </row>
    <row r="76" spans="2:17" x14ac:dyDescent="0.35">
      <c r="B76" s="2">
        <v>45467</v>
      </c>
      <c r="C76">
        <v>734.48</v>
      </c>
      <c r="D76">
        <v>20.8</v>
      </c>
      <c r="E76">
        <v>131.28</v>
      </c>
      <c r="F76">
        <v>126.22</v>
      </c>
      <c r="G76">
        <v>90.84</v>
      </c>
      <c r="H76">
        <v>91.43</v>
      </c>
      <c r="I76">
        <v>72.239999999999995</v>
      </c>
      <c r="J76">
        <v>36.82</v>
      </c>
      <c r="K76">
        <v>25.97</v>
      </c>
      <c r="L76">
        <v>148.11000000000001</v>
      </c>
      <c r="M76">
        <v>19.04</v>
      </c>
      <c r="N76">
        <v>59.03</v>
      </c>
      <c r="O76">
        <v>93.53</v>
      </c>
      <c r="P76">
        <v>110.28</v>
      </c>
      <c r="Q76">
        <v>79.08</v>
      </c>
    </row>
    <row r="77" spans="2:17" x14ac:dyDescent="0.35">
      <c r="B77" s="2">
        <v>45464</v>
      </c>
      <c r="C77">
        <v>742.66</v>
      </c>
      <c r="D77">
        <v>20.73</v>
      </c>
      <c r="E77">
        <v>131.9</v>
      </c>
      <c r="F77">
        <v>126.04</v>
      </c>
      <c r="G77">
        <v>90.95</v>
      </c>
      <c r="H77">
        <v>91.72</v>
      </c>
      <c r="I77">
        <v>71.86</v>
      </c>
      <c r="J77">
        <v>37.159999999999997</v>
      </c>
      <c r="K77">
        <v>26.05</v>
      </c>
      <c r="L77">
        <v>147.15</v>
      </c>
      <c r="M77">
        <v>19.12</v>
      </c>
      <c r="N77">
        <v>58.79</v>
      </c>
      <c r="O77">
        <v>93.18</v>
      </c>
      <c r="P77">
        <v>110.29</v>
      </c>
      <c r="Q77">
        <v>78.97</v>
      </c>
    </row>
    <row r="78" spans="2:17" x14ac:dyDescent="0.35">
      <c r="B78" s="2">
        <v>45463</v>
      </c>
      <c r="C78">
        <v>747.3</v>
      </c>
      <c r="D78">
        <v>20.8</v>
      </c>
      <c r="E78">
        <v>131.55000000000001</v>
      </c>
      <c r="F78">
        <v>126.97</v>
      </c>
      <c r="G78">
        <v>91.43</v>
      </c>
      <c r="H78">
        <v>92.08</v>
      </c>
      <c r="I78">
        <v>72.239999999999995</v>
      </c>
      <c r="J78">
        <v>37.07</v>
      </c>
      <c r="K78">
        <v>26.01</v>
      </c>
      <c r="L78">
        <v>147.5</v>
      </c>
      <c r="M78">
        <v>18.91</v>
      </c>
      <c r="N78">
        <v>59.45</v>
      </c>
      <c r="O78">
        <v>93.64</v>
      </c>
      <c r="P78">
        <v>110.86</v>
      </c>
      <c r="Q78">
        <v>79.09</v>
      </c>
    </row>
    <row r="79" spans="2:17" x14ac:dyDescent="0.35">
      <c r="B79" s="2">
        <v>45462</v>
      </c>
      <c r="C79">
        <v>750.16</v>
      </c>
      <c r="D79">
        <v>20.83</v>
      </c>
      <c r="E79">
        <v>131.49</v>
      </c>
      <c r="F79">
        <v>130</v>
      </c>
      <c r="G79">
        <v>91.12</v>
      </c>
      <c r="H79">
        <v>91.39</v>
      </c>
      <c r="I79">
        <v>72.349999999999994</v>
      </c>
      <c r="J79">
        <v>37.03</v>
      </c>
      <c r="K79">
        <v>25.84</v>
      </c>
      <c r="L79">
        <v>147.21</v>
      </c>
      <c r="M79">
        <v>19.079999999999998</v>
      </c>
      <c r="N79">
        <v>59.4</v>
      </c>
      <c r="O79">
        <v>93.84</v>
      </c>
      <c r="P79">
        <v>110.82</v>
      </c>
      <c r="Q79">
        <v>79.11</v>
      </c>
    </row>
    <row r="80" spans="2:17" x14ac:dyDescent="0.35">
      <c r="B80" s="2">
        <v>45461</v>
      </c>
      <c r="C80">
        <v>745.53</v>
      </c>
      <c r="D80">
        <v>20.87</v>
      </c>
      <c r="E80">
        <v>131.5</v>
      </c>
      <c r="F80">
        <v>126.2</v>
      </c>
      <c r="G80">
        <v>92.46</v>
      </c>
      <c r="H80">
        <v>92.49</v>
      </c>
      <c r="I80">
        <v>73.31</v>
      </c>
      <c r="J80">
        <v>37.64</v>
      </c>
      <c r="K80">
        <v>25.11</v>
      </c>
      <c r="L80">
        <v>148.94</v>
      </c>
      <c r="M80">
        <v>19.09</v>
      </c>
      <c r="N80">
        <v>59.95</v>
      </c>
      <c r="O80">
        <v>95.2</v>
      </c>
      <c r="P80">
        <v>111.87</v>
      </c>
      <c r="Q80">
        <v>79.72</v>
      </c>
    </row>
    <row r="81" spans="2:17" x14ac:dyDescent="0.35">
      <c r="B81" s="2">
        <v>45457</v>
      </c>
      <c r="C81">
        <v>741.23</v>
      </c>
      <c r="D81">
        <v>20.84</v>
      </c>
      <c r="E81">
        <v>131.31</v>
      </c>
      <c r="F81">
        <v>126.8</v>
      </c>
      <c r="G81">
        <v>92.22</v>
      </c>
      <c r="H81">
        <v>92.62</v>
      </c>
      <c r="I81">
        <v>73.25</v>
      </c>
      <c r="J81">
        <v>37.369999999999997</v>
      </c>
      <c r="K81">
        <v>25.03</v>
      </c>
      <c r="L81">
        <v>148.54</v>
      </c>
      <c r="M81">
        <v>19.100000000000001</v>
      </c>
      <c r="N81">
        <v>59.82</v>
      </c>
      <c r="O81">
        <v>93.95</v>
      </c>
      <c r="P81">
        <v>111.7</v>
      </c>
      <c r="Q81">
        <v>79.52</v>
      </c>
    </row>
    <row r="82" spans="2:17" x14ac:dyDescent="0.35">
      <c r="B82" s="2">
        <v>45456</v>
      </c>
      <c r="C82">
        <v>739.87</v>
      </c>
      <c r="D82">
        <v>20.78</v>
      </c>
      <c r="E82">
        <v>130.9</v>
      </c>
      <c r="F82">
        <v>125</v>
      </c>
      <c r="G82">
        <v>91.63</v>
      </c>
      <c r="H82">
        <v>92.09</v>
      </c>
      <c r="I82">
        <v>72.349999999999994</v>
      </c>
      <c r="J82">
        <v>37.08</v>
      </c>
      <c r="K82">
        <v>24.98</v>
      </c>
      <c r="L82">
        <v>146.51</v>
      </c>
      <c r="M82">
        <v>19.05</v>
      </c>
      <c r="N82">
        <v>59.64</v>
      </c>
      <c r="O82">
        <v>93.48</v>
      </c>
      <c r="P82">
        <v>111.13</v>
      </c>
      <c r="Q82">
        <v>79.37</v>
      </c>
    </row>
    <row r="83" spans="2:17" x14ac:dyDescent="0.35">
      <c r="B83" s="2">
        <v>45455</v>
      </c>
      <c r="C83">
        <v>742.34</v>
      </c>
      <c r="D83">
        <v>20.69</v>
      </c>
      <c r="E83">
        <v>131.69</v>
      </c>
      <c r="F83">
        <v>125.04</v>
      </c>
      <c r="G83">
        <v>91.11</v>
      </c>
      <c r="H83">
        <v>91.84</v>
      </c>
      <c r="I83">
        <v>71.81</v>
      </c>
      <c r="J83">
        <v>37.03</v>
      </c>
      <c r="K83">
        <v>25.06</v>
      </c>
      <c r="L83">
        <v>145.25</v>
      </c>
      <c r="M83">
        <v>18.89</v>
      </c>
      <c r="N83">
        <v>60.16</v>
      </c>
      <c r="O83">
        <v>93.28</v>
      </c>
      <c r="P83">
        <v>110.86</v>
      </c>
      <c r="Q83">
        <v>78.98</v>
      </c>
    </row>
    <row r="84" spans="2:17" x14ac:dyDescent="0.35">
      <c r="B84" s="2">
        <v>45454</v>
      </c>
      <c r="C84">
        <v>733.91</v>
      </c>
      <c r="D84">
        <v>20.72</v>
      </c>
      <c r="E84">
        <v>130.30000000000001</v>
      </c>
      <c r="F84">
        <v>125.1</v>
      </c>
      <c r="G84">
        <v>90.62</v>
      </c>
      <c r="H84">
        <v>91.5</v>
      </c>
      <c r="I84">
        <v>71.25</v>
      </c>
      <c r="J84">
        <v>36.65</v>
      </c>
      <c r="K84">
        <v>24.88</v>
      </c>
      <c r="L84">
        <v>144.78</v>
      </c>
      <c r="M84">
        <v>19.02</v>
      </c>
      <c r="N84">
        <v>60.41</v>
      </c>
      <c r="O84">
        <v>91.63</v>
      </c>
      <c r="P84">
        <v>109.77</v>
      </c>
      <c r="Q84">
        <v>78.53</v>
      </c>
    </row>
    <row r="85" spans="2:17" x14ac:dyDescent="0.35">
      <c r="B85" s="2">
        <v>45453</v>
      </c>
      <c r="C85">
        <v>730.57</v>
      </c>
      <c r="D85">
        <v>20.47</v>
      </c>
      <c r="E85">
        <v>131.27000000000001</v>
      </c>
      <c r="F85">
        <v>124.86</v>
      </c>
      <c r="G85">
        <v>89.9</v>
      </c>
      <c r="H85">
        <v>91</v>
      </c>
      <c r="I85">
        <v>70.75</v>
      </c>
      <c r="J85">
        <v>36.799999999999997</v>
      </c>
      <c r="K85">
        <v>25</v>
      </c>
      <c r="L85">
        <v>143.76</v>
      </c>
      <c r="M85">
        <v>19.09</v>
      </c>
      <c r="N85">
        <v>60.56</v>
      </c>
      <c r="O85">
        <v>90.38</v>
      </c>
      <c r="P85">
        <v>109.1</v>
      </c>
      <c r="Q85">
        <v>78.19</v>
      </c>
    </row>
    <row r="86" spans="2:17" x14ac:dyDescent="0.35">
      <c r="B86" s="2">
        <v>45450</v>
      </c>
      <c r="C86">
        <v>724.9</v>
      </c>
      <c r="D86">
        <v>20.55</v>
      </c>
      <c r="E86">
        <v>130.03</v>
      </c>
      <c r="F86">
        <v>124.16</v>
      </c>
      <c r="G86">
        <v>89.32</v>
      </c>
      <c r="H86">
        <v>90.3</v>
      </c>
      <c r="I86">
        <v>70.2</v>
      </c>
      <c r="J86">
        <v>36.200000000000003</v>
      </c>
      <c r="K86">
        <v>24.86</v>
      </c>
      <c r="L86">
        <v>142.93</v>
      </c>
      <c r="M86">
        <v>18.73</v>
      </c>
      <c r="N86">
        <v>60.7</v>
      </c>
      <c r="O86">
        <v>89.73</v>
      </c>
      <c r="P86">
        <v>108.44</v>
      </c>
      <c r="Q86">
        <v>78.28</v>
      </c>
    </row>
    <row r="87" spans="2:17" x14ac:dyDescent="0.35">
      <c r="B87" s="2">
        <v>45449</v>
      </c>
      <c r="C87">
        <v>715.02</v>
      </c>
      <c r="D87">
        <v>20.16</v>
      </c>
      <c r="E87">
        <v>128.19</v>
      </c>
      <c r="F87">
        <v>123.16</v>
      </c>
      <c r="G87">
        <v>87.27</v>
      </c>
      <c r="H87">
        <v>88.75</v>
      </c>
      <c r="I87">
        <v>69.069999999999993</v>
      </c>
      <c r="J87">
        <v>35.69</v>
      </c>
      <c r="K87">
        <v>23.69</v>
      </c>
      <c r="L87">
        <v>140.35</v>
      </c>
      <c r="M87">
        <v>18.63</v>
      </c>
      <c r="N87">
        <v>59.96</v>
      </c>
      <c r="O87">
        <v>87.67</v>
      </c>
      <c r="P87">
        <v>106.78</v>
      </c>
      <c r="Q87">
        <v>76.900000000000006</v>
      </c>
    </row>
    <row r="88" spans="2:17" x14ac:dyDescent="0.35">
      <c r="B88" s="2">
        <v>45448</v>
      </c>
      <c r="C88">
        <v>696.16</v>
      </c>
      <c r="D88">
        <v>20.14</v>
      </c>
      <c r="E88">
        <v>125.84</v>
      </c>
      <c r="F88">
        <v>121</v>
      </c>
      <c r="G88">
        <v>85.43</v>
      </c>
      <c r="H88">
        <v>87.51</v>
      </c>
      <c r="I88">
        <v>67.709999999999994</v>
      </c>
      <c r="J88">
        <v>35.840000000000003</v>
      </c>
      <c r="K88">
        <v>24.73</v>
      </c>
      <c r="L88">
        <v>138.85</v>
      </c>
      <c r="M88">
        <v>18.420000000000002</v>
      </c>
      <c r="N88">
        <v>60.53</v>
      </c>
      <c r="O88">
        <v>85.01</v>
      </c>
      <c r="P88">
        <v>104.51</v>
      </c>
      <c r="Q88">
        <v>75.34</v>
      </c>
    </row>
    <row r="89" spans="2:17" x14ac:dyDescent="0.35">
      <c r="B89" s="2">
        <v>45447</v>
      </c>
      <c r="C89">
        <v>686.42</v>
      </c>
      <c r="D89">
        <v>19.21</v>
      </c>
      <c r="E89">
        <v>129.44999999999999</v>
      </c>
      <c r="F89">
        <v>121</v>
      </c>
      <c r="G89">
        <v>88.04</v>
      </c>
      <c r="H89">
        <v>89.14</v>
      </c>
      <c r="I89">
        <v>70.13</v>
      </c>
      <c r="J89">
        <v>35.57</v>
      </c>
      <c r="K89">
        <v>24.82</v>
      </c>
      <c r="L89">
        <v>134.19999999999999</v>
      </c>
      <c r="M89">
        <v>17.78</v>
      </c>
      <c r="N89">
        <v>57.89</v>
      </c>
      <c r="O89">
        <v>87</v>
      </c>
      <c r="P89">
        <v>103.11</v>
      </c>
      <c r="Q89">
        <v>77.989999999999995</v>
      </c>
    </row>
    <row r="90" spans="2:17" x14ac:dyDescent="0.35">
      <c r="B90" s="2">
        <v>45446</v>
      </c>
      <c r="C90">
        <v>798.89</v>
      </c>
      <c r="D90">
        <v>20</v>
      </c>
      <c r="E90">
        <v>130.11000000000001</v>
      </c>
      <c r="F90">
        <v>121.5</v>
      </c>
      <c r="G90">
        <v>94.59</v>
      </c>
      <c r="H90">
        <v>93.69</v>
      </c>
      <c r="I90">
        <v>72.680000000000007</v>
      </c>
      <c r="J90">
        <v>35.64</v>
      </c>
      <c r="K90">
        <v>25.2</v>
      </c>
      <c r="L90">
        <v>142.66</v>
      </c>
      <c r="M90">
        <v>18.27</v>
      </c>
      <c r="N90">
        <v>56.59</v>
      </c>
      <c r="O90">
        <v>98.75</v>
      </c>
      <c r="P90">
        <v>115.92</v>
      </c>
      <c r="Q90">
        <v>78.59</v>
      </c>
    </row>
    <row r="91" spans="2:17" x14ac:dyDescent="0.35">
      <c r="B91" s="2">
        <v>45443</v>
      </c>
      <c r="C91">
        <v>738.06</v>
      </c>
      <c r="D91">
        <v>19.73</v>
      </c>
      <c r="E91">
        <v>125.69</v>
      </c>
      <c r="F91">
        <v>119.41</v>
      </c>
      <c r="G91">
        <v>89.36</v>
      </c>
      <c r="H91">
        <v>89.57</v>
      </c>
      <c r="I91">
        <v>69.31</v>
      </c>
      <c r="J91">
        <v>35.1</v>
      </c>
      <c r="K91">
        <v>24.4</v>
      </c>
      <c r="L91">
        <v>138.61000000000001</v>
      </c>
      <c r="M91">
        <v>18.18</v>
      </c>
      <c r="N91">
        <v>56.34</v>
      </c>
      <c r="O91">
        <v>91.73</v>
      </c>
      <c r="P91">
        <v>109.37</v>
      </c>
      <c r="Q91">
        <v>75.900000000000006</v>
      </c>
    </row>
    <row r="92" spans="2:17" x14ac:dyDescent="0.35">
      <c r="B92" s="2">
        <v>45442</v>
      </c>
      <c r="C92">
        <v>728.3</v>
      </c>
      <c r="D92">
        <v>19.7</v>
      </c>
      <c r="E92">
        <v>126.2</v>
      </c>
      <c r="F92">
        <v>121.38</v>
      </c>
      <c r="G92">
        <v>89.28</v>
      </c>
      <c r="H92">
        <v>88.69</v>
      </c>
      <c r="I92">
        <v>69.099999999999994</v>
      </c>
      <c r="J92">
        <v>35.6</v>
      </c>
      <c r="K92">
        <v>24.26</v>
      </c>
      <c r="L92">
        <v>138.79</v>
      </c>
      <c r="M92">
        <v>18.03</v>
      </c>
      <c r="N92">
        <v>56.46</v>
      </c>
      <c r="O92">
        <v>90.62</v>
      </c>
      <c r="P92">
        <v>108.77</v>
      </c>
      <c r="Q92">
        <v>75.89</v>
      </c>
    </row>
    <row r="93" spans="2:17" x14ac:dyDescent="0.35">
      <c r="B93" s="2">
        <v>45441</v>
      </c>
      <c r="C93">
        <v>732.05</v>
      </c>
      <c r="D93">
        <v>19.989999999999998</v>
      </c>
      <c r="E93">
        <v>127.93</v>
      </c>
      <c r="F93">
        <v>123.45</v>
      </c>
      <c r="G93">
        <v>89.36</v>
      </c>
      <c r="H93">
        <v>90.26</v>
      </c>
      <c r="I93">
        <v>70.25</v>
      </c>
      <c r="J93">
        <v>35.89</v>
      </c>
      <c r="K93">
        <v>24.27</v>
      </c>
      <c r="L93">
        <v>141.33000000000001</v>
      </c>
      <c r="M93">
        <v>18.239999999999998</v>
      </c>
      <c r="N93">
        <v>57.25</v>
      </c>
      <c r="O93">
        <v>91.97</v>
      </c>
      <c r="P93">
        <v>109.94</v>
      </c>
      <c r="Q93">
        <v>76.819999999999993</v>
      </c>
    </row>
    <row r="94" spans="2:17" x14ac:dyDescent="0.35">
      <c r="B94" s="2">
        <v>45440</v>
      </c>
      <c r="C94">
        <v>735.69</v>
      </c>
      <c r="D94">
        <v>20.03</v>
      </c>
      <c r="E94">
        <v>128.78</v>
      </c>
      <c r="F94">
        <v>122.31</v>
      </c>
      <c r="G94">
        <v>89.66</v>
      </c>
      <c r="H94">
        <v>91.1</v>
      </c>
      <c r="I94">
        <v>70.069999999999993</v>
      </c>
      <c r="J94">
        <v>35.85</v>
      </c>
      <c r="K94">
        <v>24.51</v>
      </c>
      <c r="L94">
        <v>140.66</v>
      </c>
      <c r="M94">
        <v>18.41</v>
      </c>
      <c r="N94">
        <v>57.48</v>
      </c>
      <c r="O94">
        <v>91.76</v>
      </c>
      <c r="P94">
        <v>110.01</v>
      </c>
      <c r="Q94">
        <v>77.239999999999995</v>
      </c>
    </row>
    <row r="95" spans="2:17" x14ac:dyDescent="0.35">
      <c r="B95" s="2">
        <v>45439</v>
      </c>
      <c r="C95">
        <v>741.69</v>
      </c>
      <c r="D95">
        <v>20.02</v>
      </c>
      <c r="E95">
        <v>128.44</v>
      </c>
      <c r="F95">
        <v>122</v>
      </c>
      <c r="G95">
        <v>90.36</v>
      </c>
      <c r="H95">
        <v>92.02</v>
      </c>
      <c r="I95">
        <v>70.67</v>
      </c>
      <c r="J95">
        <v>35.880000000000003</v>
      </c>
      <c r="K95">
        <v>24.71</v>
      </c>
      <c r="L95">
        <v>141.06</v>
      </c>
      <c r="M95">
        <v>18.29</v>
      </c>
      <c r="N95">
        <v>57.5</v>
      </c>
      <c r="O95">
        <v>93.34</v>
      </c>
      <c r="P95">
        <v>110.94</v>
      </c>
      <c r="Q95">
        <v>77.650000000000006</v>
      </c>
    </row>
    <row r="96" spans="2:17" x14ac:dyDescent="0.35">
      <c r="B96" s="2">
        <v>45436</v>
      </c>
      <c r="C96">
        <v>734.42</v>
      </c>
      <c r="D96">
        <v>19.98</v>
      </c>
      <c r="E96">
        <v>128.62</v>
      </c>
      <c r="F96">
        <v>121.73</v>
      </c>
      <c r="G96">
        <v>90.49</v>
      </c>
      <c r="H96">
        <v>91.91</v>
      </c>
      <c r="I96">
        <v>70.489999999999995</v>
      </c>
      <c r="J96">
        <v>35.93</v>
      </c>
      <c r="K96">
        <v>24.36</v>
      </c>
      <c r="L96">
        <v>141.05000000000001</v>
      </c>
      <c r="M96">
        <v>18.32</v>
      </c>
      <c r="N96">
        <v>57.79</v>
      </c>
      <c r="O96">
        <v>94.24</v>
      </c>
      <c r="P96">
        <v>111.07</v>
      </c>
      <c r="Q96">
        <v>77.58</v>
      </c>
    </row>
    <row r="97" spans="2:17" x14ac:dyDescent="0.35">
      <c r="B97" s="2">
        <v>45435</v>
      </c>
      <c r="C97">
        <v>732.76</v>
      </c>
      <c r="D97">
        <v>19.850000000000001</v>
      </c>
      <c r="E97">
        <v>129.03</v>
      </c>
      <c r="F97">
        <v>122.9</v>
      </c>
      <c r="G97">
        <v>90.15</v>
      </c>
      <c r="H97">
        <v>91.62</v>
      </c>
      <c r="I97">
        <v>69.599999999999994</v>
      </c>
      <c r="J97">
        <v>35.85</v>
      </c>
      <c r="K97">
        <v>24.43</v>
      </c>
      <c r="L97">
        <v>140.97</v>
      </c>
      <c r="M97">
        <v>18.350000000000001</v>
      </c>
      <c r="N97">
        <v>57.96</v>
      </c>
      <c r="O97">
        <v>93.54</v>
      </c>
      <c r="P97">
        <v>110.38</v>
      </c>
      <c r="Q97">
        <v>77.44</v>
      </c>
    </row>
    <row r="98" spans="2:17" x14ac:dyDescent="0.35">
      <c r="B98" s="2">
        <v>45434</v>
      </c>
      <c r="C98">
        <v>723.22</v>
      </c>
      <c r="D98">
        <v>19.760000000000002</v>
      </c>
      <c r="E98">
        <v>127.94</v>
      </c>
      <c r="F98">
        <v>123.36</v>
      </c>
      <c r="G98">
        <v>89</v>
      </c>
      <c r="H98">
        <v>91.45</v>
      </c>
      <c r="I98">
        <v>69.22</v>
      </c>
      <c r="J98">
        <v>35.869999999999997</v>
      </c>
      <c r="K98">
        <v>24.01</v>
      </c>
      <c r="L98">
        <v>139.63</v>
      </c>
      <c r="M98">
        <v>18.260000000000002</v>
      </c>
      <c r="N98">
        <v>57.98</v>
      </c>
      <c r="O98">
        <v>93.6</v>
      </c>
      <c r="P98">
        <v>109.6</v>
      </c>
      <c r="Q98">
        <v>77</v>
      </c>
    </row>
    <row r="99" spans="2:17" x14ac:dyDescent="0.35">
      <c r="B99" s="2">
        <v>45433</v>
      </c>
      <c r="C99">
        <v>719.42</v>
      </c>
      <c r="D99">
        <v>19.600000000000001</v>
      </c>
      <c r="E99">
        <v>127.99</v>
      </c>
      <c r="F99">
        <v>127</v>
      </c>
      <c r="G99">
        <v>88.61</v>
      </c>
      <c r="H99">
        <v>90.97</v>
      </c>
      <c r="I99">
        <v>69.05</v>
      </c>
      <c r="J99">
        <v>36.119999999999997</v>
      </c>
      <c r="K99">
        <v>24.13</v>
      </c>
      <c r="L99">
        <v>138.65</v>
      </c>
      <c r="M99">
        <v>18.23</v>
      </c>
      <c r="N99">
        <v>57.04</v>
      </c>
      <c r="O99">
        <v>92.72</v>
      </c>
      <c r="P99">
        <v>109.1</v>
      </c>
      <c r="Q99">
        <v>76.56</v>
      </c>
    </row>
    <row r="100" spans="2:17" x14ac:dyDescent="0.35">
      <c r="B100" s="2">
        <v>45429</v>
      </c>
      <c r="C100">
        <v>707.84</v>
      </c>
      <c r="D100">
        <v>19.399999999999999</v>
      </c>
      <c r="E100">
        <v>127.41</v>
      </c>
      <c r="F100">
        <v>121.92</v>
      </c>
      <c r="G100">
        <v>87.84</v>
      </c>
      <c r="H100">
        <v>88.83</v>
      </c>
      <c r="I100">
        <v>67.849999999999994</v>
      </c>
      <c r="J100">
        <v>35.619999999999997</v>
      </c>
      <c r="K100">
        <v>24.24</v>
      </c>
      <c r="L100">
        <v>138.86000000000001</v>
      </c>
      <c r="M100">
        <v>18.2</v>
      </c>
      <c r="N100">
        <v>57.21</v>
      </c>
      <c r="O100">
        <v>88.74</v>
      </c>
      <c r="P100">
        <v>107.43</v>
      </c>
      <c r="Q100">
        <v>75.569999999999993</v>
      </c>
    </row>
    <row r="101" spans="2:17" x14ac:dyDescent="0.35">
      <c r="B101" s="2">
        <v>45428</v>
      </c>
      <c r="C101">
        <v>705.19</v>
      </c>
      <c r="D101">
        <v>19.25</v>
      </c>
      <c r="E101">
        <v>126.7</v>
      </c>
      <c r="F101">
        <v>121</v>
      </c>
      <c r="G101">
        <v>87.27</v>
      </c>
      <c r="H101">
        <v>87.96</v>
      </c>
      <c r="I101">
        <v>67.16</v>
      </c>
      <c r="J101">
        <v>35.72</v>
      </c>
      <c r="K101">
        <v>23.99</v>
      </c>
      <c r="L101">
        <v>135</v>
      </c>
      <c r="M101">
        <v>18.18</v>
      </c>
      <c r="N101">
        <v>56.98</v>
      </c>
      <c r="O101">
        <v>87.7</v>
      </c>
      <c r="P101">
        <v>106.29</v>
      </c>
      <c r="Q101">
        <v>75.540000000000006</v>
      </c>
    </row>
    <row r="102" spans="2:17" x14ac:dyDescent="0.35">
      <c r="B102" s="2">
        <v>45427</v>
      </c>
      <c r="C102">
        <v>710.44</v>
      </c>
      <c r="D102">
        <v>19.100000000000001</v>
      </c>
      <c r="E102">
        <v>126.41</v>
      </c>
      <c r="F102">
        <v>120.43</v>
      </c>
      <c r="G102">
        <v>86.56</v>
      </c>
      <c r="H102">
        <v>88.13</v>
      </c>
      <c r="I102">
        <v>66.48</v>
      </c>
      <c r="J102">
        <v>35.53</v>
      </c>
      <c r="K102">
        <v>23.97</v>
      </c>
      <c r="L102">
        <v>133.88</v>
      </c>
      <c r="M102">
        <v>18.05</v>
      </c>
      <c r="N102">
        <v>56.87</v>
      </c>
      <c r="O102">
        <v>87.43</v>
      </c>
      <c r="P102">
        <v>105.87</v>
      </c>
      <c r="Q102">
        <v>75.069999999999993</v>
      </c>
    </row>
    <row r="103" spans="2:17" x14ac:dyDescent="0.35">
      <c r="B103" s="2">
        <v>45426</v>
      </c>
      <c r="C103">
        <v>704.06</v>
      </c>
      <c r="D103">
        <v>19.149999999999999</v>
      </c>
      <c r="E103">
        <v>126.09</v>
      </c>
      <c r="F103">
        <v>122</v>
      </c>
      <c r="G103">
        <v>85.89</v>
      </c>
      <c r="H103">
        <v>87.19</v>
      </c>
      <c r="I103">
        <v>66.150000000000006</v>
      </c>
      <c r="J103">
        <v>35.47</v>
      </c>
      <c r="K103">
        <v>24.02</v>
      </c>
      <c r="L103">
        <v>132.77000000000001</v>
      </c>
      <c r="M103">
        <v>18.170000000000002</v>
      </c>
      <c r="N103">
        <v>57.21</v>
      </c>
      <c r="O103">
        <v>86.02</v>
      </c>
      <c r="P103">
        <v>104.95</v>
      </c>
      <c r="Q103">
        <v>74.53</v>
      </c>
    </row>
    <row r="104" spans="2:17" x14ac:dyDescent="0.35">
      <c r="B104" s="2">
        <v>45425</v>
      </c>
      <c r="C104">
        <v>700.6</v>
      </c>
      <c r="D104">
        <v>18.920000000000002</v>
      </c>
      <c r="E104">
        <v>125.76</v>
      </c>
      <c r="F104">
        <v>121</v>
      </c>
      <c r="G104">
        <v>84.99</v>
      </c>
      <c r="H104">
        <v>85.73</v>
      </c>
      <c r="I104">
        <v>65.430000000000007</v>
      </c>
      <c r="J104">
        <v>35.33</v>
      </c>
      <c r="K104">
        <v>24</v>
      </c>
      <c r="L104">
        <v>131.72</v>
      </c>
      <c r="M104">
        <v>18.010000000000002</v>
      </c>
      <c r="N104">
        <v>57.58</v>
      </c>
      <c r="O104">
        <v>84.52</v>
      </c>
      <c r="P104">
        <v>103.46</v>
      </c>
      <c r="Q104">
        <v>74.209999999999994</v>
      </c>
    </row>
    <row r="105" spans="2:17" x14ac:dyDescent="0.35">
      <c r="B105" s="2">
        <v>45422</v>
      </c>
      <c r="C105">
        <v>705.94</v>
      </c>
      <c r="D105">
        <v>19.04</v>
      </c>
      <c r="E105">
        <v>125.95</v>
      </c>
      <c r="F105">
        <v>118.15</v>
      </c>
      <c r="G105">
        <v>84.78</v>
      </c>
      <c r="H105">
        <v>85.95</v>
      </c>
      <c r="I105">
        <v>65.510000000000005</v>
      </c>
      <c r="J105">
        <v>35.130000000000003</v>
      </c>
      <c r="K105">
        <v>23.89</v>
      </c>
      <c r="L105">
        <v>130.80000000000001</v>
      </c>
      <c r="M105">
        <v>17.98</v>
      </c>
      <c r="N105">
        <v>57.43</v>
      </c>
      <c r="O105">
        <v>85.07</v>
      </c>
      <c r="P105">
        <v>103.64</v>
      </c>
      <c r="Q105">
        <v>74.3</v>
      </c>
    </row>
    <row r="106" spans="2:17" x14ac:dyDescent="0.35">
      <c r="B106" s="2">
        <v>45421</v>
      </c>
      <c r="C106">
        <v>701.34</v>
      </c>
      <c r="D106">
        <v>18.788</v>
      </c>
      <c r="E106">
        <v>124.73</v>
      </c>
      <c r="F106">
        <v>118.22</v>
      </c>
      <c r="G106">
        <v>83.94</v>
      </c>
      <c r="H106">
        <v>84.92</v>
      </c>
      <c r="I106">
        <v>64.790000000000006</v>
      </c>
      <c r="J106">
        <v>34.72</v>
      </c>
      <c r="K106">
        <v>23.74</v>
      </c>
      <c r="L106">
        <v>129.22999999999999</v>
      </c>
      <c r="M106">
        <v>17.78</v>
      </c>
      <c r="N106">
        <v>56.798999999999999</v>
      </c>
      <c r="O106">
        <v>83.76</v>
      </c>
      <c r="P106">
        <v>102.38</v>
      </c>
      <c r="Q106">
        <v>73.92</v>
      </c>
    </row>
    <row r="107" spans="2:17" x14ac:dyDescent="0.35">
      <c r="B107" s="2">
        <v>45420</v>
      </c>
      <c r="C107">
        <v>710.71</v>
      </c>
      <c r="D107">
        <v>18.832000000000001</v>
      </c>
      <c r="E107">
        <v>125.9</v>
      </c>
      <c r="F107">
        <v>120.7</v>
      </c>
      <c r="G107">
        <v>86.05</v>
      </c>
      <c r="H107">
        <v>86.8</v>
      </c>
      <c r="I107">
        <v>65.900000000000006</v>
      </c>
      <c r="J107">
        <v>35.47</v>
      </c>
      <c r="K107">
        <v>24.09</v>
      </c>
      <c r="L107">
        <v>131.59</v>
      </c>
      <c r="M107">
        <v>18.09</v>
      </c>
      <c r="N107">
        <v>58.094999999999999</v>
      </c>
      <c r="O107">
        <v>86.32</v>
      </c>
      <c r="P107">
        <v>105.79</v>
      </c>
      <c r="Q107">
        <v>75.010000000000005</v>
      </c>
    </row>
    <row r="108" spans="2:17" x14ac:dyDescent="0.35">
      <c r="B108" s="2">
        <v>45419</v>
      </c>
      <c r="C108">
        <v>705.43</v>
      </c>
      <c r="D108">
        <v>18.997</v>
      </c>
      <c r="E108">
        <v>125.85</v>
      </c>
      <c r="F108">
        <v>122.89</v>
      </c>
      <c r="G108">
        <v>85.04</v>
      </c>
      <c r="H108">
        <v>85.97</v>
      </c>
      <c r="I108">
        <v>64.63</v>
      </c>
      <c r="J108">
        <v>35.159999999999997</v>
      </c>
      <c r="K108">
        <v>24.25</v>
      </c>
      <c r="L108">
        <v>129.31</v>
      </c>
      <c r="M108">
        <v>18.07</v>
      </c>
      <c r="N108">
        <v>57.987000000000002</v>
      </c>
      <c r="O108">
        <v>84.94</v>
      </c>
      <c r="P108">
        <v>104.32</v>
      </c>
      <c r="Q108">
        <v>74.680000000000007</v>
      </c>
    </row>
    <row r="109" spans="2:17" x14ac:dyDescent="0.35">
      <c r="B109" s="2">
        <v>45418</v>
      </c>
      <c r="C109">
        <v>803.39</v>
      </c>
      <c r="D109">
        <v>19.972000000000001</v>
      </c>
      <c r="E109">
        <v>126.4</v>
      </c>
      <c r="F109">
        <v>122.78</v>
      </c>
      <c r="G109">
        <v>86.42</v>
      </c>
      <c r="H109">
        <v>87.97</v>
      </c>
      <c r="I109">
        <v>66.010000000000005</v>
      </c>
      <c r="J109">
        <v>36</v>
      </c>
      <c r="K109">
        <v>24.55</v>
      </c>
      <c r="L109">
        <v>131.83000000000001</v>
      </c>
      <c r="M109">
        <v>18.079999999999998</v>
      </c>
      <c r="N109">
        <v>56.706000000000003</v>
      </c>
      <c r="O109">
        <v>87.25</v>
      </c>
      <c r="P109">
        <v>105.98</v>
      </c>
      <c r="Q109">
        <v>75.430000000000007</v>
      </c>
    </row>
    <row r="110" spans="2:17" x14ac:dyDescent="0.35">
      <c r="B110" s="2">
        <v>45415</v>
      </c>
      <c r="C110">
        <v>748.7</v>
      </c>
      <c r="D110">
        <v>19.25</v>
      </c>
      <c r="E110">
        <v>126.61</v>
      </c>
      <c r="F110">
        <v>122.02</v>
      </c>
      <c r="G110">
        <v>87.45</v>
      </c>
      <c r="H110">
        <v>88.89</v>
      </c>
      <c r="I110">
        <v>67.16</v>
      </c>
      <c r="J110">
        <v>35.72</v>
      </c>
      <c r="K110">
        <v>24.43</v>
      </c>
      <c r="L110">
        <v>131.85</v>
      </c>
      <c r="M110">
        <v>18.04</v>
      </c>
      <c r="N110">
        <v>56.74</v>
      </c>
      <c r="O110">
        <v>88.65</v>
      </c>
      <c r="P110">
        <v>107.74</v>
      </c>
      <c r="Q110">
        <v>75.709999999999994</v>
      </c>
    </row>
    <row r="111" spans="2:17" x14ac:dyDescent="0.35">
      <c r="B111" s="2">
        <v>45414</v>
      </c>
      <c r="C111">
        <v>749.41</v>
      </c>
      <c r="D111">
        <v>18.948</v>
      </c>
      <c r="E111">
        <v>126.65</v>
      </c>
      <c r="F111">
        <v>121.78</v>
      </c>
      <c r="G111">
        <v>88.05</v>
      </c>
      <c r="H111">
        <v>89.12</v>
      </c>
      <c r="I111">
        <v>66.959999999999994</v>
      </c>
      <c r="J111">
        <v>35.93</v>
      </c>
      <c r="K111">
        <v>24.66</v>
      </c>
      <c r="L111">
        <v>132.09</v>
      </c>
      <c r="M111">
        <v>18.2</v>
      </c>
      <c r="N111">
        <v>56.640003</v>
      </c>
      <c r="O111">
        <v>88.11</v>
      </c>
      <c r="P111">
        <v>108.25</v>
      </c>
      <c r="Q111">
        <v>75.77</v>
      </c>
    </row>
    <row r="112" spans="2:17" x14ac:dyDescent="0.35">
      <c r="B112" s="2">
        <v>45412</v>
      </c>
      <c r="C112">
        <v>751.75</v>
      </c>
      <c r="D112">
        <v>18.882002</v>
      </c>
      <c r="E112">
        <v>127</v>
      </c>
      <c r="F112">
        <v>121.3</v>
      </c>
      <c r="G112">
        <v>87.71</v>
      </c>
      <c r="H112">
        <v>88.75</v>
      </c>
      <c r="I112">
        <v>65.989999999999995</v>
      </c>
      <c r="J112">
        <v>35.71</v>
      </c>
      <c r="K112">
        <v>24.67</v>
      </c>
      <c r="L112">
        <v>131.69999999999999</v>
      </c>
      <c r="M112">
        <v>18.03</v>
      </c>
      <c r="N112">
        <v>56.475999999999999</v>
      </c>
      <c r="O112">
        <v>86.92</v>
      </c>
      <c r="P112">
        <v>107.18</v>
      </c>
      <c r="Q112">
        <v>74.989999999999995</v>
      </c>
    </row>
    <row r="113" spans="2:17" x14ac:dyDescent="0.35">
      <c r="B113" s="2">
        <v>45411</v>
      </c>
      <c r="C113">
        <v>751.54</v>
      </c>
      <c r="D113">
        <v>18.87</v>
      </c>
      <c r="E113">
        <v>127.17</v>
      </c>
      <c r="F113">
        <v>121.67</v>
      </c>
      <c r="G113">
        <v>87.76</v>
      </c>
      <c r="H113">
        <v>88.64</v>
      </c>
      <c r="I113">
        <v>64.88</v>
      </c>
      <c r="J113">
        <v>35.68</v>
      </c>
      <c r="K113">
        <v>24.63</v>
      </c>
      <c r="L113">
        <v>130.72</v>
      </c>
      <c r="M113">
        <v>18</v>
      </c>
      <c r="N113">
        <v>56.3</v>
      </c>
      <c r="O113">
        <v>86.5</v>
      </c>
      <c r="P113">
        <v>106.98</v>
      </c>
      <c r="Q113">
        <v>74.89</v>
      </c>
    </row>
    <row r="114" spans="2:17" x14ac:dyDescent="0.35">
      <c r="B114" s="2">
        <v>45408</v>
      </c>
      <c r="C114">
        <v>733.85</v>
      </c>
      <c r="D114">
        <v>19.033000000000001</v>
      </c>
      <c r="E114">
        <v>125.68</v>
      </c>
      <c r="F114">
        <v>121.9</v>
      </c>
      <c r="G114">
        <v>87.37</v>
      </c>
      <c r="H114">
        <v>87.87</v>
      </c>
      <c r="I114">
        <v>65.13</v>
      </c>
      <c r="J114">
        <v>35.42</v>
      </c>
      <c r="K114">
        <v>24.25</v>
      </c>
      <c r="L114">
        <v>130.58000000000001</v>
      </c>
      <c r="M114">
        <v>18.09</v>
      </c>
      <c r="N114">
        <v>56.460999999999999</v>
      </c>
      <c r="O114">
        <v>86.34</v>
      </c>
      <c r="P114">
        <v>106.34</v>
      </c>
      <c r="Q114">
        <v>74.72</v>
      </c>
    </row>
    <row r="115" spans="2:17" x14ac:dyDescent="0.35">
      <c r="B115" s="2">
        <v>45407</v>
      </c>
      <c r="C115">
        <v>734.08</v>
      </c>
      <c r="D115">
        <v>18.463000999999998</v>
      </c>
      <c r="E115">
        <v>125.77</v>
      </c>
      <c r="F115">
        <v>120.32</v>
      </c>
      <c r="G115">
        <v>87.15</v>
      </c>
      <c r="H115">
        <v>87.99</v>
      </c>
      <c r="I115">
        <v>64.48</v>
      </c>
      <c r="J115">
        <v>35.6</v>
      </c>
      <c r="K115">
        <v>24.21</v>
      </c>
      <c r="L115">
        <v>129.66</v>
      </c>
      <c r="M115">
        <v>17.89</v>
      </c>
      <c r="N115">
        <v>56.276000000000003</v>
      </c>
      <c r="O115">
        <v>85.84</v>
      </c>
      <c r="P115">
        <v>106.04</v>
      </c>
      <c r="Q115">
        <v>74.53</v>
      </c>
    </row>
    <row r="116" spans="2:17" x14ac:dyDescent="0.35">
      <c r="B116" s="2">
        <v>45406</v>
      </c>
      <c r="C116">
        <v>706.68</v>
      </c>
      <c r="D116">
        <v>18.759</v>
      </c>
      <c r="E116">
        <v>124.63</v>
      </c>
      <c r="F116">
        <v>119.91</v>
      </c>
      <c r="G116">
        <v>86.58</v>
      </c>
      <c r="H116">
        <v>87.37</v>
      </c>
      <c r="I116">
        <v>63.48</v>
      </c>
      <c r="J116">
        <v>35.26</v>
      </c>
      <c r="K116">
        <v>24.4</v>
      </c>
      <c r="L116">
        <v>128.19</v>
      </c>
      <c r="M116">
        <v>17.89</v>
      </c>
      <c r="N116">
        <v>56.100002000000003</v>
      </c>
      <c r="O116">
        <v>84.93</v>
      </c>
      <c r="P116">
        <v>104.33</v>
      </c>
      <c r="Q116">
        <v>73.83</v>
      </c>
    </row>
    <row r="117" spans="2:17" x14ac:dyDescent="0.35">
      <c r="B117" s="2">
        <v>45405</v>
      </c>
      <c r="C117">
        <v>710</v>
      </c>
      <c r="D117">
        <v>18.759</v>
      </c>
      <c r="E117">
        <v>124.06</v>
      </c>
      <c r="F117">
        <v>119.76</v>
      </c>
      <c r="G117">
        <v>86.28</v>
      </c>
      <c r="H117">
        <v>86.04</v>
      </c>
      <c r="I117">
        <v>63.21</v>
      </c>
      <c r="J117">
        <v>34.72</v>
      </c>
      <c r="K117">
        <v>24.07</v>
      </c>
      <c r="L117">
        <v>127.66</v>
      </c>
      <c r="M117">
        <v>17.899999999999999</v>
      </c>
      <c r="N117">
        <v>55.942999999999998</v>
      </c>
      <c r="O117">
        <v>83.99</v>
      </c>
      <c r="P117">
        <v>103.51</v>
      </c>
      <c r="Q117">
        <v>73.36</v>
      </c>
    </row>
    <row r="118" spans="2:17" x14ac:dyDescent="0.35">
      <c r="B118" s="2">
        <v>45404</v>
      </c>
      <c r="C118">
        <v>706.89</v>
      </c>
      <c r="D118">
        <v>18.203001</v>
      </c>
      <c r="E118">
        <v>123.55</v>
      </c>
      <c r="F118">
        <v>119.22</v>
      </c>
      <c r="G118">
        <v>86.13</v>
      </c>
      <c r="H118">
        <v>86.33</v>
      </c>
      <c r="I118">
        <v>63.02</v>
      </c>
      <c r="J118">
        <v>35.049999999999997</v>
      </c>
      <c r="K118">
        <v>24.15</v>
      </c>
      <c r="L118">
        <v>127.62</v>
      </c>
      <c r="M118">
        <v>18.03</v>
      </c>
      <c r="N118">
        <v>55.53</v>
      </c>
      <c r="O118">
        <v>83.41</v>
      </c>
      <c r="P118">
        <v>103.24</v>
      </c>
      <c r="Q118">
        <v>73.260000000000005</v>
      </c>
    </row>
    <row r="119" spans="2:17" x14ac:dyDescent="0.35">
      <c r="B119" s="2">
        <v>45401</v>
      </c>
      <c r="C119">
        <v>689.85</v>
      </c>
      <c r="D119">
        <v>18.315000000000001</v>
      </c>
      <c r="E119">
        <v>122.84</v>
      </c>
      <c r="F119">
        <v>117.77</v>
      </c>
      <c r="G119">
        <v>85.17</v>
      </c>
      <c r="H119">
        <v>85.98</v>
      </c>
      <c r="I119">
        <v>62.08</v>
      </c>
      <c r="J119">
        <v>34.76</v>
      </c>
      <c r="K119">
        <v>23.83</v>
      </c>
      <c r="L119">
        <v>126.32</v>
      </c>
      <c r="M119">
        <v>17.61</v>
      </c>
      <c r="N119">
        <v>55.231000000000002</v>
      </c>
      <c r="O119">
        <v>83.23</v>
      </c>
      <c r="P119">
        <v>102.28</v>
      </c>
      <c r="Q119">
        <v>72.53</v>
      </c>
    </row>
    <row r="120" spans="2:17" x14ac:dyDescent="0.35">
      <c r="B120" s="2">
        <v>45400</v>
      </c>
      <c r="C120">
        <v>693.96</v>
      </c>
      <c r="D120">
        <v>18.606999999999999</v>
      </c>
      <c r="E120">
        <v>122.36</v>
      </c>
      <c r="F120">
        <v>118.8</v>
      </c>
      <c r="G120">
        <v>85.1</v>
      </c>
      <c r="H120">
        <v>86</v>
      </c>
      <c r="I120">
        <v>62.33</v>
      </c>
      <c r="J120">
        <v>34.93</v>
      </c>
      <c r="K120">
        <v>24.05</v>
      </c>
      <c r="L120">
        <v>126.55</v>
      </c>
      <c r="M120">
        <v>17.71</v>
      </c>
      <c r="N120">
        <v>54.978003999999999</v>
      </c>
      <c r="O120">
        <v>83.38</v>
      </c>
      <c r="P120">
        <v>102.26</v>
      </c>
      <c r="Q120">
        <v>72.680000000000007</v>
      </c>
    </row>
    <row r="121" spans="2:17" x14ac:dyDescent="0.35">
      <c r="B121" s="2">
        <v>45398</v>
      </c>
      <c r="C121">
        <v>689.77</v>
      </c>
      <c r="D121">
        <v>18.768000000000001</v>
      </c>
      <c r="E121">
        <v>123.48</v>
      </c>
      <c r="F121">
        <v>120</v>
      </c>
      <c r="G121">
        <v>85.21</v>
      </c>
      <c r="H121">
        <v>85.99</v>
      </c>
      <c r="I121">
        <v>63.09</v>
      </c>
      <c r="J121">
        <v>35.29</v>
      </c>
      <c r="K121">
        <v>23.9</v>
      </c>
      <c r="L121">
        <v>126.63</v>
      </c>
      <c r="M121">
        <v>17.989999999999998</v>
      </c>
      <c r="N121">
        <v>55.404000000000003</v>
      </c>
      <c r="O121">
        <v>84.62</v>
      </c>
      <c r="P121">
        <v>103.28</v>
      </c>
      <c r="Q121">
        <v>73.13</v>
      </c>
    </row>
    <row r="122" spans="2:17" x14ac:dyDescent="0.35">
      <c r="B122" s="2">
        <v>45397</v>
      </c>
      <c r="C122">
        <v>702.27</v>
      </c>
      <c r="D122">
        <v>18.77</v>
      </c>
      <c r="E122">
        <v>128.27000000000001</v>
      </c>
      <c r="F122">
        <v>121.01</v>
      </c>
      <c r="G122">
        <v>85.23</v>
      </c>
      <c r="H122">
        <v>86.39</v>
      </c>
      <c r="I122">
        <v>63</v>
      </c>
      <c r="J122">
        <v>35.29</v>
      </c>
      <c r="K122">
        <v>24.3</v>
      </c>
      <c r="L122">
        <v>126.86</v>
      </c>
      <c r="M122">
        <v>18.010000000000002</v>
      </c>
      <c r="N122">
        <v>55.327002999999998</v>
      </c>
      <c r="O122">
        <v>84.14</v>
      </c>
      <c r="P122">
        <v>103.38</v>
      </c>
      <c r="Q122">
        <v>73.569999999999993</v>
      </c>
    </row>
    <row r="123" spans="2:17" x14ac:dyDescent="0.35">
      <c r="B123" s="2">
        <v>45394</v>
      </c>
      <c r="C123">
        <v>717.21</v>
      </c>
      <c r="D123">
        <v>18.77</v>
      </c>
      <c r="E123">
        <v>130.11000000000001</v>
      </c>
      <c r="F123">
        <v>121.34</v>
      </c>
      <c r="G123">
        <v>86.12</v>
      </c>
      <c r="H123">
        <v>87.19</v>
      </c>
      <c r="I123">
        <v>63.51</v>
      </c>
      <c r="J123">
        <v>35.56</v>
      </c>
      <c r="K123">
        <v>24.37</v>
      </c>
      <c r="L123">
        <v>127.27</v>
      </c>
      <c r="M123">
        <v>18.23</v>
      </c>
      <c r="N123">
        <v>56.010998000000001</v>
      </c>
      <c r="O123">
        <v>84.09</v>
      </c>
      <c r="P123">
        <v>104.14</v>
      </c>
      <c r="Q123">
        <v>74.39</v>
      </c>
    </row>
    <row r="124" spans="2:17" x14ac:dyDescent="0.35">
      <c r="B124" s="2">
        <v>45392</v>
      </c>
      <c r="C124">
        <v>723</v>
      </c>
      <c r="D124">
        <v>18.800001000000002</v>
      </c>
      <c r="E124">
        <v>126.95</v>
      </c>
      <c r="F124">
        <v>123.09</v>
      </c>
      <c r="G124">
        <v>86.92</v>
      </c>
      <c r="H124">
        <v>87.64</v>
      </c>
      <c r="I124">
        <v>64</v>
      </c>
      <c r="J124">
        <v>35.950000000000003</v>
      </c>
      <c r="K124">
        <v>24.65</v>
      </c>
      <c r="L124">
        <v>128.1</v>
      </c>
      <c r="M124">
        <v>18.47</v>
      </c>
      <c r="N124">
        <v>56.294002999999996</v>
      </c>
      <c r="O124">
        <v>84.74</v>
      </c>
      <c r="P124">
        <v>105.26</v>
      </c>
      <c r="Q124">
        <v>74.84</v>
      </c>
    </row>
    <row r="125" spans="2:17" x14ac:dyDescent="0.35">
      <c r="B125" s="2">
        <v>45391</v>
      </c>
      <c r="C125">
        <v>714.57</v>
      </c>
      <c r="D125">
        <v>18.850000000000001</v>
      </c>
      <c r="E125">
        <v>126.45</v>
      </c>
      <c r="F125">
        <v>123.45</v>
      </c>
      <c r="G125">
        <v>86.16</v>
      </c>
      <c r="H125">
        <v>86.84</v>
      </c>
      <c r="I125">
        <v>63.52</v>
      </c>
      <c r="J125">
        <v>35.92</v>
      </c>
      <c r="K125">
        <v>24.6</v>
      </c>
      <c r="L125">
        <v>127.81</v>
      </c>
      <c r="M125">
        <v>18.3</v>
      </c>
      <c r="N125">
        <v>55.963999999999999</v>
      </c>
      <c r="O125">
        <v>83.81</v>
      </c>
      <c r="P125">
        <v>104.3</v>
      </c>
      <c r="Q125">
        <v>74.2</v>
      </c>
    </row>
    <row r="126" spans="2:17" x14ac:dyDescent="0.35">
      <c r="B126" s="2">
        <v>45390</v>
      </c>
      <c r="C126">
        <v>720.28</v>
      </c>
      <c r="D126">
        <v>18.924002000000002</v>
      </c>
      <c r="E126">
        <v>126.27</v>
      </c>
      <c r="F126">
        <v>122.37</v>
      </c>
      <c r="G126">
        <v>86.45</v>
      </c>
      <c r="H126">
        <v>86.54</v>
      </c>
      <c r="I126">
        <v>63.8</v>
      </c>
      <c r="J126">
        <v>35.799999999999997</v>
      </c>
      <c r="K126">
        <v>24.35</v>
      </c>
      <c r="L126">
        <v>127.51</v>
      </c>
      <c r="M126">
        <v>18.22</v>
      </c>
      <c r="N126">
        <v>56.076000000000001</v>
      </c>
      <c r="O126">
        <v>83.98</v>
      </c>
      <c r="P126">
        <v>104.55</v>
      </c>
      <c r="Q126">
        <v>74.23</v>
      </c>
    </row>
    <row r="127" spans="2:17" x14ac:dyDescent="0.35">
      <c r="B127" s="2">
        <v>45387</v>
      </c>
      <c r="C127">
        <v>726.99</v>
      </c>
      <c r="D127">
        <v>19</v>
      </c>
      <c r="E127">
        <v>125.71</v>
      </c>
      <c r="F127">
        <v>122.45</v>
      </c>
      <c r="G127">
        <v>85.47</v>
      </c>
      <c r="H127">
        <v>86.18</v>
      </c>
      <c r="I127">
        <v>63.63</v>
      </c>
      <c r="J127">
        <v>35.799999999999997</v>
      </c>
      <c r="K127">
        <v>24.25</v>
      </c>
      <c r="L127">
        <v>126.23</v>
      </c>
      <c r="M127">
        <v>18.22</v>
      </c>
      <c r="N127">
        <v>56.167999999999999</v>
      </c>
      <c r="O127">
        <v>83.41</v>
      </c>
      <c r="P127">
        <v>103.81</v>
      </c>
      <c r="Q127">
        <v>74.23</v>
      </c>
    </row>
    <row r="128" spans="2:17" x14ac:dyDescent="0.35">
      <c r="B128" s="2">
        <v>45386</v>
      </c>
      <c r="C128">
        <v>719.84</v>
      </c>
      <c r="D128">
        <v>18.910001999999999</v>
      </c>
      <c r="E128">
        <v>124.94</v>
      </c>
      <c r="F128">
        <v>122.86</v>
      </c>
      <c r="G128">
        <v>85.92</v>
      </c>
      <c r="H128">
        <v>86.5</v>
      </c>
      <c r="I128">
        <v>63.77</v>
      </c>
      <c r="J128">
        <v>35.619999999999997</v>
      </c>
      <c r="K128">
        <v>24.09</v>
      </c>
      <c r="L128">
        <v>126.58</v>
      </c>
      <c r="M128">
        <v>18.48</v>
      </c>
      <c r="N128">
        <v>55.777003999999998</v>
      </c>
      <c r="O128">
        <v>82.97</v>
      </c>
      <c r="P128">
        <v>103.3</v>
      </c>
      <c r="Q128">
        <v>74.09</v>
      </c>
    </row>
    <row r="129" spans="2:17" x14ac:dyDescent="0.35">
      <c r="B129" s="2">
        <v>45385</v>
      </c>
      <c r="C129">
        <v>723.12</v>
      </c>
      <c r="D129">
        <v>18.93</v>
      </c>
      <c r="E129">
        <v>125.25</v>
      </c>
      <c r="F129">
        <v>123.47</v>
      </c>
      <c r="G129">
        <v>86.47</v>
      </c>
      <c r="H129">
        <v>86.35</v>
      </c>
      <c r="I129">
        <v>63.73</v>
      </c>
      <c r="J129">
        <v>35.61</v>
      </c>
      <c r="K129">
        <v>23.89</v>
      </c>
      <c r="L129">
        <v>126.75</v>
      </c>
      <c r="M129">
        <v>18.46</v>
      </c>
      <c r="N129">
        <v>56.036999999999999</v>
      </c>
      <c r="O129">
        <v>83.25</v>
      </c>
      <c r="P129">
        <v>103.98</v>
      </c>
      <c r="Q129">
        <v>74.02</v>
      </c>
    </row>
    <row r="130" spans="2:17" x14ac:dyDescent="0.35">
      <c r="B130" s="2">
        <v>45384</v>
      </c>
      <c r="C130">
        <v>709.25</v>
      </c>
      <c r="D130">
        <v>18.652999999999999</v>
      </c>
      <c r="E130">
        <v>126.4</v>
      </c>
      <c r="F130">
        <v>123.35</v>
      </c>
      <c r="G130">
        <v>86.25</v>
      </c>
      <c r="H130">
        <v>86.04</v>
      </c>
      <c r="I130">
        <v>63.44</v>
      </c>
      <c r="J130">
        <v>35.729999999999997</v>
      </c>
      <c r="K130">
        <v>23.96</v>
      </c>
      <c r="L130">
        <v>126.19</v>
      </c>
      <c r="M130">
        <v>18.13</v>
      </c>
      <c r="N130">
        <v>56.204998000000003</v>
      </c>
      <c r="O130">
        <v>82.48</v>
      </c>
      <c r="P130">
        <v>102.98</v>
      </c>
      <c r="Q130">
        <v>73.680000000000007</v>
      </c>
    </row>
    <row r="131" spans="2:17" x14ac:dyDescent="0.35">
      <c r="B131" s="2">
        <v>45383</v>
      </c>
      <c r="C131">
        <v>705.36</v>
      </c>
      <c r="D131">
        <v>18.792999999999999</v>
      </c>
      <c r="E131">
        <v>125.63</v>
      </c>
      <c r="F131">
        <v>123.35</v>
      </c>
      <c r="G131">
        <v>85.86</v>
      </c>
      <c r="H131">
        <v>85.1</v>
      </c>
      <c r="I131">
        <v>63.05</v>
      </c>
      <c r="J131">
        <v>35.53</v>
      </c>
      <c r="K131">
        <v>24</v>
      </c>
      <c r="L131">
        <v>124.66</v>
      </c>
      <c r="M131">
        <v>18.489999999999998</v>
      </c>
      <c r="N131">
        <v>56.091999999999999</v>
      </c>
      <c r="O131">
        <v>81.37</v>
      </c>
      <c r="P131">
        <v>102.41</v>
      </c>
      <c r="Q131">
        <v>73.44</v>
      </c>
    </row>
    <row r="132" spans="2:17" x14ac:dyDescent="0.35">
      <c r="B132" s="2">
        <v>45379</v>
      </c>
      <c r="C132">
        <v>695.76</v>
      </c>
      <c r="D132">
        <v>18.503</v>
      </c>
      <c r="E132">
        <v>125.24</v>
      </c>
      <c r="F132">
        <v>122.18</v>
      </c>
      <c r="G132">
        <v>85.49</v>
      </c>
      <c r="H132">
        <v>83.78</v>
      </c>
      <c r="I132">
        <v>62.45</v>
      </c>
      <c r="J132">
        <v>35.299999999999997</v>
      </c>
      <c r="K132">
        <v>23.74</v>
      </c>
      <c r="L132">
        <v>123.55</v>
      </c>
      <c r="M132">
        <v>18.309999999999999</v>
      </c>
      <c r="N132">
        <v>55.859997</v>
      </c>
      <c r="O132">
        <v>79.92</v>
      </c>
      <c r="P132">
        <v>100.83</v>
      </c>
      <c r="Q132">
        <v>70.7</v>
      </c>
    </row>
    <row r="133" spans="2:17" x14ac:dyDescent="0.35">
      <c r="B133" s="2">
        <v>45378</v>
      </c>
      <c r="C133">
        <v>682.56</v>
      </c>
      <c r="D133">
        <v>18.588999999999999</v>
      </c>
      <c r="E133">
        <v>125.05</v>
      </c>
      <c r="F133">
        <v>119.97</v>
      </c>
      <c r="G133">
        <v>84.51</v>
      </c>
      <c r="H133">
        <v>82.92</v>
      </c>
      <c r="I133">
        <v>61.36</v>
      </c>
      <c r="J133">
        <v>34.380000000000003</v>
      </c>
      <c r="K133">
        <v>23.5</v>
      </c>
      <c r="L133">
        <v>122.65</v>
      </c>
      <c r="M133">
        <v>18.28</v>
      </c>
      <c r="N133">
        <v>55.548999999999999</v>
      </c>
      <c r="O133">
        <v>78.790000000000006</v>
      </c>
      <c r="P133">
        <v>99.92</v>
      </c>
      <c r="Q133">
        <v>71.760000000000005</v>
      </c>
    </row>
    <row r="134" spans="2:17" x14ac:dyDescent="0.35">
      <c r="B134" s="2">
        <v>45377</v>
      </c>
      <c r="C134">
        <v>688.95</v>
      </c>
      <c r="D134">
        <v>18.72</v>
      </c>
      <c r="E134">
        <v>123.61</v>
      </c>
      <c r="F134">
        <v>119.97</v>
      </c>
      <c r="G134">
        <v>83.45</v>
      </c>
      <c r="H134">
        <v>82.91</v>
      </c>
      <c r="I134">
        <v>61.65</v>
      </c>
      <c r="J134">
        <v>34.950000000000003</v>
      </c>
      <c r="K134">
        <v>23.5</v>
      </c>
      <c r="L134">
        <v>121.69</v>
      </c>
      <c r="M134">
        <v>18.21</v>
      </c>
      <c r="N134">
        <v>55.692999999999998</v>
      </c>
      <c r="O134">
        <v>78.87</v>
      </c>
      <c r="P134">
        <v>99.85</v>
      </c>
      <c r="Q134">
        <v>72.14</v>
      </c>
    </row>
    <row r="135" spans="2:17" x14ac:dyDescent="0.35">
      <c r="B135" s="2">
        <v>45373</v>
      </c>
      <c r="C135">
        <v>685.51</v>
      </c>
      <c r="D135">
        <v>18.704999999999998</v>
      </c>
      <c r="E135">
        <v>124.5</v>
      </c>
      <c r="F135">
        <v>122</v>
      </c>
      <c r="G135">
        <v>83.14</v>
      </c>
      <c r="H135">
        <v>82.03</v>
      </c>
      <c r="I135">
        <v>61.31</v>
      </c>
      <c r="J135">
        <v>34.85</v>
      </c>
      <c r="K135">
        <v>23.69</v>
      </c>
      <c r="L135">
        <v>122.11</v>
      </c>
      <c r="M135">
        <v>18.34</v>
      </c>
      <c r="N135">
        <v>56.006999999999998</v>
      </c>
      <c r="O135">
        <v>78.83</v>
      </c>
      <c r="P135">
        <v>99.54</v>
      </c>
      <c r="Q135">
        <v>72.13</v>
      </c>
    </row>
    <row r="136" spans="2:17" x14ac:dyDescent="0.35">
      <c r="B136" s="2">
        <v>45372</v>
      </c>
      <c r="C136">
        <v>675.3</v>
      </c>
      <c r="D136">
        <v>18.573</v>
      </c>
      <c r="E136">
        <v>124.78</v>
      </c>
      <c r="F136">
        <v>117.85</v>
      </c>
      <c r="G136">
        <v>82.6</v>
      </c>
      <c r="H136">
        <v>82.1</v>
      </c>
      <c r="I136">
        <v>60.49</v>
      </c>
      <c r="J136">
        <v>34.590000000000003</v>
      </c>
      <c r="K136">
        <v>23.6</v>
      </c>
      <c r="L136">
        <v>120.01</v>
      </c>
      <c r="M136">
        <v>17.96</v>
      </c>
      <c r="N136">
        <v>55.463999999999999</v>
      </c>
      <c r="O136">
        <v>78.37</v>
      </c>
      <c r="P136">
        <v>98.32</v>
      </c>
      <c r="Q136">
        <v>72.11</v>
      </c>
    </row>
    <row r="137" spans="2:17" x14ac:dyDescent="0.35">
      <c r="B137" s="2">
        <v>45371</v>
      </c>
      <c r="C137">
        <v>666.64</v>
      </c>
      <c r="D137">
        <v>18.453001</v>
      </c>
      <c r="E137">
        <v>123.01</v>
      </c>
      <c r="F137">
        <v>117.01</v>
      </c>
      <c r="G137">
        <v>81.27</v>
      </c>
      <c r="H137">
        <v>79.97</v>
      </c>
      <c r="I137">
        <v>59.05</v>
      </c>
      <c r="J137">
        <v>34.22</v>
      </c>
      <c r="K137">
        <v>23.25</v>
      </c>
      <c r="L137">
        <v>118.18</v>
      </c>
      <c r="M137">
        <v>17.97</v>
      </c>
      <c r="N137">
        <v>55.390003</v>
      </c>
      <c r="O137">
        <v>76.17</v>
      </c>
      <c r="P137">
        <v>96.19</v>
      </c>
      <c r="Q137">
        <v>70.64</v>
      </c>
    </row>
    <row r="138" spans="2:17" x14ac:dyDescent="0.35">
      <c r="B138" s="2">
        <v>45370</v>
      </c>
      <c r="C138">
        <v>663.36</v>
      </c>
      <c r="D138">
        <v>18.399999999999999</v>
      </c>
      <c r="E138">
        <v>123.9</v>
      </c>
      <c r="F138">
        <v>117.57</v>
      </c>
      <c r="G138">
        <v>81.040000000000006</v>
      </c>
      <c r="H138">
        <v>80.260000000000005</v>
      </c>
      <c r="I138">
        <v>59.03</v>
      </c>
      <c r="J138">
        <v>34</v>
      </c>
      <c r="K138">
        <v>23.45</v>
      </c>
      <c r="L138">
        <v>117.74</v>
      </c>
      <c r="M138">
        <v>17.98</v>
      </c>
      <c r="N138">
        <v>54.896999999999998</v>
      </c>
      <c r="O138">
        <v>75.540000000000006</v>
      </c>
      <c r="P138">
        <v>95.5</v>
      </c>
      <c r="Q138">
        <v>70.52</v>
      </c>
    </row>
    <row r="139" spans="2:17" x14ac:dyDescent="0.35">
      <c r="B139" s="2">
        <v>45369</v>
      </c>
      <c r="C139">
        <v>680.18</v>
      </c>
      <c r="D139">
        <v>18.800001000000002</v>
      </c>
      <c r="E139">
        <v>125.53</v>
      </c>
      <c r="F139">
        <v>119.7</v>
      </c>
      <c r="G139">
        <v>82.14</v>
      </c>
      <c r="H139">
        <v>81.09</v>
      </c>
      <c r="I139">
        <v>60.02</v>
      </c>
      <c r="J139">
        <v>34.39</v>
      </c>
      <c r="K139">
        <v>23.4</v>
      </c>
      <c r="L139">
        <v>118.64</v>
      </c>
      <c r="M139">
        <v>18.03</v>
      </c>
      <c r="N139">
        <v>56.091000000000001</v>
      </c>
      <c r="O139">
        <v>76.52</v>
      </c>
      <c r="P139">
        <v>97.16</v>
      </c>
      <c r="Q139">
        <v>71.930000000000007</v>
      </c>
    </row>
    <row r="140" spans="2:17" x14ac:dyDescent="0.35">
      <c r="B140" s="2">
        <v>45366</v>
      </c>
      <c r="C140">
        <v>670.46</v>
      </c>
      <c r="D140">
        <v>18.938002000000001</v>
      </c>
      <c r="E140">
        <v>126.77</v>
      </c>
      <c r="F140">
        <v>118.6</v>
      </c>
      <c r="G140">
        <v>81.73</v>
      </c>
      <c r="H140">
        <v>80.84</v>
      </c>
      <c r="I140">
        <v>59.74</v>
      </c>
      <c r="J140">
        <v>34.36</v>
      </c>
      <c r="K140">
        <v>23.55</v>
      </c>
      <c r="L140">
        <v>118.21</v>
      </c>
      <c r="M140">
        <v>18.239999999999998</v>
      </c>
      <c r="N140">
        <v>56.465004</v>
      </c>
      <c r="O140">
        <v>76.290000000000006</v>
      </c>
      <c r="P140">
        <v>97.2</v>
      </c>
      <c r="Q140">
        <v>72.150000000000006</v>
      </c>
    </row>
    <row r="141" spans="2:17" x14ac:dyDescent="0.35">
      <c r="B141" s="2">
        <v>45365</v>
      </c>
      <c r="C141">
        <v>677.99</v>
      </c>
      <c r="D141">
        <v>18.689001000000001</v>
      </c>
      <c r="E141">
        <v>130.06</v>
      </c>
      <c r="F141">
        <v>119.7</v>
      </c>
      <c r="G141">
        <v>82.35</v>
      </c>
      <c r="H141">
        <v>81.17</v>
      </c>
      <c r="I141">
        <v>60.81</v>
      </c>
      <c r="J141">
        <v>34.68</v>
      </c>
      <c r="K141">
        <v>23.55</v>
      </c>
      <c r="L141">
        <v>118.08</v>
      </c>
      <c r="M141">
        <v>18.22</v>
      </c>
      <c r="N141">
        <v>55.973999999999997</v>
      </c>
      <c r="O141">
        <v>77.66</v>
      </c>
      <c r="P141">
        <v>98.98</v>
      </c>
      <c r="Q141">
        <v>72.86</v>
      </c>
    </row>
    <row r="142" spans="2:17" x14ac:dyDescent="0.35">
      <c r="B142" s="2">
        <v>45364</v>
      </c>
      <c r="C142">
        <v>672.91</v>
      </c>
      <c r="D142">
        <v>18.672000000000001</v>
      </c>
      <c r="E142">
        <v>134.19</v>
      </c>
      <c r="F142">
        <v>113.01</v>
      </c>
      <c r="G142">
        <v>81.13</v>
      </c>
      <c r="H142">
        <v>81</v>
      </c>
      <c r="I142">
        <v>60.42</v>
      </c>
      <c r="J142">
        <v>34.22</v>
      </c>
      <c r="K142">
        <v>23.49</v>
      </c>
      <c r="L142">
        <v>117.07</v>
      </c>
      <c r="M142">
        <v>18.05</v>
      </c>
      <c r="N142">
        <v>55.684998</v>
      </c>
      <c r="O142">
        <v>75.72</v>
      </c>
      <c r="P142">
        <v>97.32</v>
      </c>
      <c r="Q142">
        <v>71.64</v>
      </c>
    </row>
    <row r="143" spans="2:17" x14ac:dyDescent="0.35">
      <c r="B143" s="2">
        <v>45363</v>
      </c>
      <c r="C143">
        <v>703.44</v>
      </c>
      <c r="D143">
        <v>18.832000000000001</v>
      </c>
      <c r="E143">
        <v>126.33</v>
      </c>
      <c r="F143">
        <v>121.11</v>
      </c>
      <c r="G143">
        <v>84.22</v>
      </c>
      <c r="H143">
        <v>83.59</v>
      </c>
      <c r="I143">
        <v>62.76</v>
      </c>
      <c r="J143">
        <v>35.07</v>
      </c>
      <c r="K143">
        <v>23.85</v>
      </c>
      <c r="L143">
        <v>121.34</v>
      </c>
      <c r="M143">
        <v>18.420000000000002</v>
      </c>
      <c r="N143">
        <v>55.721995999999997</v>
      </c>
      <c r="O143">
        <v>81.31</v>
      </c>
      <c r="P143">
        <v>101.97</v>
      </c>
      <c r="Q143">
        <v>73.89</v>
      </c>
    </row>
    <row r="144" spans="2:17" x14ac:dyDescent="0.35">
      <c r="B144" s="2">
        <v>45362</v>
      </c>
      <c r="C144">
        <v>722.25</v>
      </c>
      <c r="D144">
        <v>19.137</v>
      </c>
      <c r="E144">
        <v>127.93</v>
      </c>
      <c r="F144">
        <v>121.5</v>
      </c>
      <c r="G144">
        <v>84.75</v>
      </c>
      <c r="H144">
        <v>84.75</v>
      </c>
      <c r="I144">
        <v>63.59</v>
      </c>
      <c r="J144">
        <v>35.07</v>
      </c>
      <c r="K144">
        <v>23.74</v>
      </c>
      <c r="L144">
        <v>122.25</v>
      </c>
      <c r="M144">
        <v>18.38</v>
      </c>
      <c r="N144">
        <v>56.3</v>
      </c>
      <c r="O144">
        <v>82.75</v>
      </c>
      <c r="P144">
        <v>103.68</v>
      </c>
      <c r="Q144">
        <v>74.45</v>
      </c>
    </row>
    <row r="145" spans="2:17" x14ac:dyDescent="0.35">
      <c r="B145" s="2">
        <v>45358</v>
      </c>
      <c r="C145">
        <v>727.96</v>
      </c>
      <c r="D145">
        <v>19.172999999999998</v>
      </c>
      <c r="E145">
        <v>128.34</v>
      </c>
      <c r="F145">
        <v>121.1</v>
      </c>
      <c r="G145">
        <v>85.36</v>
      </c>
      <c r="H145">
        <v>85.07</v>
      </c>
      <c r="I145">
        <v>63.44</v>
      </c>
      <c r="J145">
        <v>35.31</v>
      </c>
      <c r="K145">
        <v>23.93</v>
      </c>
      <c r="L145">
        <v>123.05</v>
      </c>
      <c r="M145">
        <v>18.53</v>
      </c>
      <c r="N145">
        <v>56.311999999999998</v>
      </c>
      <c r="O145">
        <v>83.96</v>
      </c>
      <c r="P145">
        <v>105.03</v>
      </c>
      <c r="Q145">
        <v>75.23</v>
      </c>
    </row>
    <row r="146" spans="2:17" x14ac:dyDescent="0.35">
      <c r="B146" s="2">
        <v>45357</v>
      </c>
      <c r="C146">
        <v>728.54</v>
      </c>
      <c r="D146">
        <v>18.894000999999999</v>
      </c>
      <c r="E146">
        <v>127.16</v>
      </c>
      <c r="F146">
        <v>121.11</v>
      </c>
      <c r="G146">
        <v>85.27</v>
      </c>
      <c r="H146">
        <v>84.74</v>
      </c>
      <c r="I146">
        <v>63.03</v>
      </c>
      <c r="J146">
        <v>35.159999999999997</v>
      </c>
      <c r="K146">
        <v>24.15</v>
      </c>
      <c r="L146">
        <v>121.91</v>
      </c>
      <c r="M146">
        <v>18.28</v>
      </c>
      <c r="N146">
        <v>55.975002000000003</v>
      </c>
      <c r="O146">
        <v>84</v>
      </c>
      <c r="P146">
        <v>104.7</v>
      </c>
      <c r="Q146">
        <v>74.64</v>
      </c>
    </row>
    <row r="147" spans="2:17" x14ac:dyDescent="0.35">
      <c r="B147" s="2">
        <v>45356</v>
      </c>
      <c r="C147">
        <v>726.65</v>
      </c>
      <c r="D147">
        <v>18.772000999999999</v>
      </c>
      <c r="E147">
        <v>126.4</v>
      </c>
      <c r="F147">
        <v>120.3</v>
      </c>
      <c r="G147">
        <v>85.4</v>
      </c>
      <c r="H147">
        <v>84.95</v>
      </c>
      <c r="I147">
        <v>62.96</v>
      </c>
      <c r="J147">
        <v>35</v>
      </c>
      <c r="K147">
        <v>23.85</v>
      </c>
      <c r="L147">
        <v>122.15</v>
      </c>
      <c r="M147">
        <v>18.260000000000002</v>
      </c>
      <c r="N147">
        <v>55.827002999999998</v>
      </c>
      <c r="O147">
        <v>84.61</v>
      </c>
      <c r="P147">
        <v>104.93</v>
      </c>
      <c r="Q147">
        <v>74.55</v>
      </c>
    </row>
    <row r="148" spans="2:17" x14ac:dyDescent="0.35">
      <c r="B148" s="2">
        <v>45355</v>
      </c>
      <c r="C148">
        <v>707</v>
      </c>
      <c r="D148">
        <v>18.850000000000001</v>
      </c>
      <c r="E148">
        <v>127.99</v>
      </c>
      <c r="F148">
        <v>120.55</v>
      </c>
      <c r="G148">
        <v>85.1</v>
      </c>
      <c r="H148">
        <v>84.78</v>
      </c>
      <c r="I148">
        <v>62.94</v>
      </c>
      <c r="J148">
        <v>35.11</v>
      </c>
      <c r="K148">
        <v>23.85</v>
      </c>
      <c r="L148">
        <v>121.23</v>
      </c>
      <c r="M148">
        <v>18.28</v>
      </c>
      <c r="N148">
        <v>56.385998000000001</v>
      </c>
      <c r="O148">
        <v>83.68</v>
      </c>
      <c r="P148">
        <v>104.23</v>
      </c>
      <c r="Q148">
        <v>74.739999999999995</v>
      </c>
    </row>
    <row r="149" spans="2:17" x14ac:dyDescent="0.35">
      <c r="B149" s="2">
        <v>45352</v>
      </c>
      <c r="C149">
        <v>704.19</v>
      </c>
      <c r="D149">
        <v>18.876000000000001</v>
      </c>
      <c r="E149">
        <v>127</v>
      </c>
      <c r="F149">
        <v>120.07</v>
      </c>
      <c r="G149">
        <v>84.15</v>
      </c>
      <c r="H149">
        <v>83.65</v>
      </c>
      <c r="I149">
        <v>61.45</v>
      </c>
      <c r="J149">
        <v>35.25</v>
      </c>
      <c r="K149">
        <v>23.79</v>
      </c>
      <c r="L149">
        <v>120.64</v>
      </c>
      <c r="M149">
        <v>18.329999999999998</v>
      </c>
      <c r="N149">
        <v>56.4</v>
      </c>
      <c r="O149">
        <v>81.569999999999993</v>
      </c>
      <c r="P149">
        <v>102.68</v>
      </c>
      <c r="Q149">
        <v>74.150000000000006</v>
      </c>
    </row>
    <row r="150" spans="2:17" x14ac:dyDescent="0.35">
      <c r="B150" s="2">
        <v>45351</v>
      </c>
      <c r="C150">
        <v>689.46</v>
      </c>
      <c r="D150">
        <v>18.7</v>
      </c>
      <c r="E150">
        <v>124.75</v>
      </c>
      <c r="F150">
        <v>121.65</v>
      </c>
      <c r="G150">
        <v>82.57</v>
      </c>
      <c r="H150">
        <v>81.709999999999994</v>
      </c>
      <c r="I150">
        <v>60.48</v>
      </c>
      <c r="J150">
        <v>35.369999999999997</v>
      </c>
      <c r="K150">
        <v>23.48</v>
      </c>
      <c r="L150">
        <v>119.11</v>
      </c>
      <c r="M150">
        <v>18.079999999999998</v>
      </c>
      <c r="N150">
        <v>56.079000000000001</v>
      </c>
      <c r="O150">
        <v>80.150000000000006</v>
      </c>
      <c r="P150">
        <v>100.47</v>
      </c>
      <c r="Q150">
        <v>73.25</v>
      </c>
    </row>
    <row r="151" spans="2:17" x14ac:dyDescent="0.35">
      <c r="B151" s="2">
        <v>45350</v>
      </c>
      <c r="C151">
        <v>681.75</v>
      </c>
      <c r="D151">
        <v>18.670000000000002</v>
      </c>
      <c r="E151">
        <v>126.16</v>
      </c>
      <c r="F151">
        <v>122.72</v>
      </c>
      <c r="G151">
        <v>82.44</v>
      </c>
      <c r="H151">
        <v>81.680000000000007</v>
      </c>
      <c r="I151">
        <v>60.44</v>
      </c>
      <c r="J151">
        <v>35.64</v>
      </c>
      <c r="K151">
        <v>23.21</v>
      </c>
      <c r="L151">
        <v>118.53</v>
      </c>
      <c r="M151">
        <v>18.190000000000001</v>
      </c>
      <c r="N151">
        <v>56.024999999999999</v>
      </c>
      <c r="O151">
        <v>80.069999999999993</v>
      </c>
      <c r="P151">
        <v>100.1</v>
      </c>
      <c r="Q151">
        <v>73.040000000000006</v>
      </c>
    </row>
    <row r="152" spans="2:17" x14ac:dyDescent="0.35">
      <c r="B152" s="2">
        <v>45349</v>
      </c>
      <c r="C152">
        <v>695.88</v>
      </c>
      <c r="D152">
        <v>18.880001</v>
      </c>
      <c r="E152">
        <v>126.48</v>
      </c>
      <c r="F152">
        <v>123.25</v>
      </c>
      <c r="G152">
        <v>83.75</v>
      </c>
      <c r="H152">
        <v>83.08</v>
      </c>
      <c r="I152">
        <v>61.08</v>
      </c>
      <c r="J152">
        <v>36.200000000000003</v>
      </c>
      <c r="K152">
        <v>23.59</v>
      </c>
      <c r="L152">
        <v>119.66</v>
      </c>
      <c r="M152">
        <v>18.18</v>
      </c>
      <c r="N152">
        <v>56.296996999999998</v>
      </c>
      <c r="O152">
        <v>81.27</v>
      </c>
      <c r="P152">
        <v>101.24</v>
      </c>
      <c r="Q152">
        <v>73.95</v>
      </c>
    </row>
    <row r="153" spans="2:17" x14ac:dyDescent="0.35">
      <c r="B153" s="2">
        <v>45348</v>
      </c>
      <c r="C153">
        <v>702.62</v>
      </c>
      <c r="D153">
        <v>18.895</v>
      </c>
      <c r="E153">
        <v>125.6</v>
      </c>
      <c r="F153">
        <v>139.86000000000001</v>
      </c>
      <c r="G153">
        <v>83.42</v>
      </c>
      <c r="H153">
        <v>83.33</v>
      </c>
      <c r="I153">
        <v>61.16</v>
      </c>
      <c r="J153">
        <v>35.99</v>
      </c>
      <c r="K153">
        <v>23.5</v>
      </c>
      <c r="L153">
        <v>119.76</v>
      </c>
      <c r="M153">
        <v>18.3</v>
      </c>
      <c r="N153">
        <v>56.497996999999998</v>
      </c>
      <c r="O153">
        <v>81.22</v>
      </c>
      <c r="P153">
        <v>101.53</v>
      </c>
      <c r="Q153">
        <v>73.86</v>
      </c>
    </row>
    <row r="154" spans="2:17" x14ac:dyDescent="0.35">
      <c r="B154" s="2">
        <v>45345</v>
      </c>
      <c r="C154">
        <v>707.7</v>
      </c>
      <c r="D154">
        <v>19.085000999999998</v>
      </c>
      <c r="E154">
        <v>127</v>
      </c>
      <c r="F154">
        <v>123.2</v>
      </c>
      <c r="G154">
        <v>83.69</v>
      </c>
      <c r="H154">
        <v>83.32</v>
      </c>
      <c r="I154">
        <v>61.28</v>
      </c>
      <c r="J154">
        <v>36.14</v>
      </c>
      <c r="K154">
        <v>23.63</v>
      </c>
      <c r="L154">
        <v>119.67</v>
      </c>
      <c r="M154">
        <v>18.309999999999999</v>
      </c>
      <c r="N154">
        <v>56.415005000000001</v>
      </c>
      <c r="O154">
        <v>81.33</v>
      </c>
      <c r="P154">
        <v>101.36</v>
      </c>
      <c r="Q154">
        <v>74.150000000000006</v>
      </c>
    </row>
    <row r="155" spans="2:17" x14ac:dyDescent="0.35">
      <c r="B155" s="2">
        <v>45344</v>
      </c>
      <c r="C155">
        <v>713.81</v>
      </c>
      <c r="D155">
        <v>18.925001000000002</v>
      </c>
      <c r="E155">
        <v>128.07</v>
      </c>
      <c r="F155">
        <v>122.73</v>
      </c>
      <c r="G155">
        <v>83.13</v>
      </c>
      <c r="H155">
        <v>83.39</v>
      </c>
      <c r="I155">
        <v>61.01</v>
      </c>
      <c r="J155">
        <v>36.450000000000003</v>
      </c>
      <c r="K155">
        <v>23.94</v>
      </c>
      <c r="L155">
        <v>119.31</v>
      </c>
      <c r="M155">
        <v>18.39</v>
      </c>
      <c r="N155">
        <v>56.472999999999999</v>
      </c>
      <c r="O155">
        <v>81.23</v>
      </c>
      <c r="P155">
        <v>101.48</v>
      </c>
      <c r="Q155">
        <v>74.11</v>
      </c>
    </row>
    <row r="156" spans="2:17" x14ac:dyDescent="0.35">
      <c r="B156" s="2">
        <v>45343</v>
      </c>
      <c r="C156">
        <v>711.72</v>
      </c>
      <c r="D156">
        <v>18.710000999999998</v>
      </c>
      <c r="E156">
        <v>127.5</v>
      </c>
      <c r="F156">
        <v>122.72</v>
      </c>
      <c r="G156">
        <v>82.9</v>
      </c>
      <c r="H156">
        <v>83.07</v>
      </c>
      <c r="I156">
        <v>60.22</v>
      </c>
      <c r="J156">
        <v>36.04</v>
      </c>
      <c r="K156">
        <v>23.55</v>
      </c>
      <c r="L156">
        <v>118.26</v>
      </c>
      <c r="M156">
        <v>18.05</v>
      </c>
      <c r="N156">
        <v>56.055</v>
      </c>
      <c r="O156">
        <v>80</v>
      </c>
      <c r="P156">
        <v>100.32</v>
      </c>
      <c r="Q156">
        <v>73.319999999999993</v>
      </c>
    </row>
    <row r="157" spans="2:17" x14ac:dyDescent="0.35">
      <c r="B157" s="2">
        <v>45342</v>
      </c>
      <c r="C157">
        <v>708.25</v>
      </c>
      <c r="D157">
        <v>18.963999999999999</v>
      </c>
      <c r="E157">
        <v>125.83</v>
      </c>
      <c r="F157">
        <v>138.12</v>
      </c>
      <c r="G157">
        <v>83.37</v>
      </c>
      <c r="H157">
        <v>83.67</v>
      </c>
      <c r="I157">
        <v>61.13</v>
      </c>
      <c r="J157">
        <v>36.03</v>
      </c>
      <c r="K157">
        <v>23.62</v>
      </c>
      <c r="L157">
        <v>118.55</v>
      </c>
      <c r="M157">
        <v>18.45</v>
      </c>
      <c r="N157">
        <v>56.482999999999997</v>
      </c>
      <c r="O157">
        <v>81.709999999999994</v>
      </c>
      <c r="P157">
        <v>101.85</v>
      </c>
      <c r="Q157">
        <v>74.31</v>
      </c>
    </row>
    <row r="158" spans="2:17" x14ac:dyDescent="0.35">
      <c r="B158" s="2">
        <v>45341</v>
      </c>
      <c r="C158">
        <v>707.61</v>
      </c>
      <c r="D158">
        <v>19.114999999999998</v>
      </c>
      <c r="E158">
        <v>126.99</v>
      </c>
      <c r="F158">
        <v>122.7</v>
      </c>
      <c r="G158">
        <v>82.91</v>
      </c>
      <c r="H158">
        <v>83.65</v>
      </c>
      <c r="I158">
        <v>61.38</v>
      </c>
      <c r="J158">
        <v>36.25</v>
      </c>
      <c r="K158">
        <v>23.41</v>
      </c>
      <c r="L158">
        <v>118.98</v>
      </c>
      <c r="M158">
        <v>18.28</v>
      </c>
      <c r="N158">
        <v>56.103003999999999</v>
      </c>
      <c r="O158">
        <v>81.06</v>
      </c>
      <c r="P158">
        <v>101.2</v>
      </c>
      <c r="Q158">
        <v>74.48</v>
      </c>
    </row>
    <row r="159" spans="2:17" x14ac:dyDescent="0.35">
      <c r="B159" s="2">
        <v>45338</v>
      </c>
      <c r="C159">
        <v>712.25</v>
      </c>
      <c r="D159">
        <v>19.038</v>
      </c>
      <c r="E159">
        <v>127.75</v>
      </c>
      <c r="F159">
        <v>121.88</v>
      </c>
      <c r="G159">
        <v>82.53</v>
      </c>
      <c r="H159">
        <v>83.43</v>
      </c>
      <c r="I159">
        <v>61.47</v>
      </c>
      <c r="J159">
        <v>35.69</v>
      </c>
      <c r="K159">
        <v>23.5</v>
      </c>
      <c r="L159">
        <v>118.12</v>
      </c>
      <c r="M159">
        <v>18.100000000000001</v>
      </c>
      <c r="N159">
        <v>55.706000000000003</v>
      </c>
      <c r="O159">
        <v>81.02</v>
      </c>
      <c r="P159">
        <v>101.25</v>
      </c>
      <c r="Q159">
        <v>74.489999999999995</v>
      </c>
    </row>
    <row r="160" spans="2:17" x14ac:dyDescent="0.35">
      <c r="B160" s="2">
        <v>45337</v>
      </c>
      <c r="C160">
        <v>712.44</v>
      </c>
      <c r="D160">
        <v>18.962</v>
      </c>
      <c r="E160">
        <v>126.06</v>
      </c>
      <c r="F160">
        <v>121.5</v>
      </c>
      <c r="G160">
        <v>82.7</v>
      </c>
      <c r="H160">
        <v>83.01</v>
      </c>
      <c r="I160">
        <v>60.87</v>
      </c>
      <c r="J160">
        <v>35.39</v>
      </c>
      <c r="K160">
        <v>23.3</v>
      </c>
      <c r="L160">
        <v>117.2</v>
      </c>
      <c r="M160">
        <v>18.2</v>
      </c>
      <c r="N160">
        <v>55.350999999999999</v>
      </c>
      <c r="O160">
        <v>81.3</v>
      </c>
      <c r="P160">
        <v>101.14</v>
      </c>
      <c r="Q160">
        <v>74.17</v>
      </c>
    </row>
    <row r="161" spans="2:17" x14ac:dyDescent="0.35">
      <c r="B161" s="2">
        <v>45336</v>
      </c>
      <c r="C161">
        <v>687.73</v>
      </c>
      <c r="D161">
        <v>18.928999000000001</v>
      </c>
      <c r="E161">
        <v>123.58</v>
      </c>
      <c r="F161">
        <v>120.21</v>
      </c>
      <c r="G161">
        <v>81.55</v>
      </c>
      <c r="H161">
        <v>81.99</v>
      </c>
      <c r="I161">
        <v>60.06</v>
      </c>
      <c r="J161">
        <v>35.43</v>
      </c>
      <c r="K161">
        <v>23.01</v>
      </c>
      <c r="L161">
        <v>115.42</v>
      </c>
      <c r="M161">
        <v>18.149999999999999</v>
      </c>
      <c r="N161">
        <v>56.044002999999996</v>
      </c>
      <c r="O161">
        <v>78.58</v>
      </c>
      <c r="P161">
        <v>99.25</v>
      </c>
      <c r="Q161">
        <v>73.430000000000007</v>
      </c>
    </row>
    <row r="162" spans="2:17" x14ac:dyDescent="0.35">
      <c r="B162" s="2">
        <v>45335</v>
      </c>
      <c r="C162">
        <v>668.53</v>
      </c>
      <c r="D162">
        <v>18.600000000000001</v>
      </c>
      <c r="E162">
        <v>124</v>
      </c>
      <c r="F162">
        <v>122.35</v>
      </c>
      <c r="G162">
        <v>80.78</v>
      </c>
      <c r="H162">
        <v>80.930000000000007</v>
      </c>
      <c r="I162">
        <v>59.09</v>
      </c>
      <c r="J162">
        <v>35.56</v>
      </c>
      <c r="K162">
        <v>23.09</v>
      </c>
      <c r="L162">
        <v>115.29</v>
      </c>
      <c r="M162">
        <v>17.88</v>
      </c>
      <c r="N162">
        <v>55.565002</v>
      </c>
      <c r="O162">
        <v>76.23</v>
      </c>
      <c r="P162">
        <v>96.81</v>
      </c>
      <c r="Q162">
        <v>72.78</v>
      </c>
    </row>
    <row r="163" spans="2:17" x14ac:dyDescent="0.35">
      <c r="B163" s="2">
        <v>45334</v>
      </c>
      <c r="C163">
        <v>665.96</v>
      </c>
      <c r="D163">
        <v>18.402999999999999</v>
      </c>
      <c r="E163">
        <v>123.51</v>
      </c>
      <c r="F163">
        <v>103.29</v>
      </c>
      <c r="G163">
        <v>80.33</v>
      </c>
      <c r="H163">
        <v>80.95</v>
      </c>
      <c r="I163">
        <v>59.02</v>
      </c>
      <c r="J163">
        <v>35.340000000000003</v>
      </c>
      <c r="K163">
        <v>22.95</v>
      </c>
      <c r="L163">
        <v>115.26</v>
      </c>
      <c r="M163">
        <v>17.829999999999998</v>
      </c>
      <c r="N163">
        <v>55.476999999999997</v>
      </c>
      <c r="O163">
        <v>75.05</v>
      </c>
      <c r="P163">
        <v>95.94</v>
      </c>
      <c r="Q163">
        <v>72.209999999999994</v>
      </c>
    </row>
    <row r="164" spans="2:17" x14ac:dyDescent="0.35">
      <c r="B164" s="2">
        <v>45331</v>
      </c>
      <c r="C164">
        <v>689.31</v>
      </c>
      <c r="D164">
        <v>18.555</v>
      </c>
      <c r="E164">
        <v>124.2</v>
      </c>
      <c r="F164">
        <v>119.96</v>
      </c>
      <c r="G164">
        <v>81.48</v>
      </c>
      <c r="H164">
        <v>82.87</v>
      </c>
      <c r="I164">
        <v>59.96</v>
      </c>
      <c r="J164">
        <v>35.21</v>
      </c>
      <c r="K164">
        <v>23.39</v>
      </c>
      <c r="L164">
        <v>116.37</v>
      </c>
      <c r="M164">
        <v>17.8</v>
      </c>
      <c r="N164">
        <v>56.018000000000001</v>
      </c>
      <c r="O164">
        <v>78.680000000000007</v>
      </c>
      <c r="P164">
        <v>99.23</v>
      </c>
      <c r="Q164">
        <v>73.72</v>
      </c>
    </row>
    <row r="165" spans="2:17" x14ac:dyDescent="0.35">
      <c r="B165" s="2">
        <v>45330</v>
      </c>
      <c r="C165">
        <v>683.37</v>
      </c>
      <c r="D165">
        <v>18.704999999999998</v>
      </c>
      <c r="E165">
        <v>124.81</v>
      </c>
      <c r="F165">
        <v>119.81</v>
      </c>
      <c r="G165">
        <v>81.760000000000005</v>
      </c>
      <c r="H165">
        <v>83.4</v>
      </c>
      <c r="I165">
        <v>60.69</v>
      </c>
      <c r="J165">
        <v>35.020000000000003</v>
      </c>
      <c r="K165">
        <v>22.97</v>
      </c>
      <c r="L165">
        <v>116.81</v>
      </c>
      <c r="M165">
        <v>17.86</v>
      </c>
      <c r="N165">
        <v>55.8</v>
      </c>
      <c r="O165">
        <v>80.180000000000007</v>
      </c>
      <c r="P165">
        <v>100.58</v>
      </c>
      <c r="Q165">
        <v>74.45</v>
      </c>
    </row>
    <row r="166" spans="2:17" x14ac:dyDescent="0.35">
      <c r="B166" s="2">
        <v>45329</v>
      </c>
      <c r="C166">
        <v>673.98</v>
      </c>
      <c r="D166">
        <v>18.910001999999999</v>
      </c>
      <c r="E166">
        <v>124.3</v>
      </c>
      <c r="F166">
        <v>118.47</v>
      </c>
      <c r="G166">
        <v>81.709999999999994</v>
      </c>
      <c r="H166">
        <v>83.28</v>
      </c>
      <c r="I166">
        <v>60.08</v>
      </c>
      <c r="J166">
        <v>35.130000000000003</v>
      </c>
      <c r="K166">
        <v>23.51</v>
      </c>
      <c r="L166">
        <v>117.31</v>
      </c>
      <c r="M166">
        <v>17.96</v>
      </c>
      <c r="N166">
        <v>56.667000000000002</v>
      </c>
      <c r="O166">
        <v>79.03</v>
      </c>
      <c r="P166">
        <v>100.18</v>
      </c>
      <c r="Q166">
        <v>74.2</v>
      </c>
    </row>
    <row r="167" spans="2:17" x14ac:dyDescent="0.35">
      <c r="B167" s="2">
        <v>45328</v>
      </c>
      <c r="C167">
        <v>653.28</v>
      </c>
      <c r="D167">
        <v>18.908000000000001</v>
      </c>
      <c r="E167">
        <v>124.9</v>
      </c>
      <c r="F167">
        <v>118.5</v>
      </c>
      <c r="G167">
        <v>81.72</v>
      </c>
      <c r="H167">
        <v>82.6</v>
      </c>
      <c r="I167">
        <v>59.61</v>
      </c>
      <c r="J167">
        <v>34.76</v>
      </c>
      <c r="K167">
        <v>23.53</v>
      </c>
      <c r="L167">
        <v>116.63</v>
      </c>
      <c r="M167">
        <v>17.8</v>
      </c>
      <c r="N167">
        <v>56.546996999999998</v>
      </c>
      <c r="O167">
        <v>79.56</v>
      </c>
      <c r="P167">
        <v>100.24</v>
      </c>
      <c r="Q167">
        <v>74.400000000000006</v>
      </c>
    </row>
    <row r="168" spans="2:17" x14ac:dyDescent="0.35">
      <c r="B168" s="2">
        <v>45327</v>
      </c>
      <c r="C168">
        <v>654.39</v>
      </c>
      <c r="D168">
        <v>18.789000000000001</v>
      </c>
      <c r="E168">
        <v>123.5</v>
      </c>
      <c r="F168">
        <v>116.99</v>
      </c>
      <c r="G168">
        <v>80.94</v>
      </c>
      <c r="H168">
        <v>81.27</v>
      </c>
      <c r="I168">
        <v>59.61</v>
      </c>
      <c r="J168">
        <v>34.56</v>
      </c>
      <c r="K168">
        <v>23.59</v>
      </c>
      <c r="L168">
        <v>115.48</v>
      </c>
      <c r="M168">
        <v>17.79</v>
      </c>
      <c r="N168">
        <v>56.984005000000003</v>
      </c>
      <c r="O168">
        <v>79.28</v>
      </c>
      <c r="P168">
        <v>99.24</v>
      </c>
      <c r="Q168">
        <v>73.36</v>
      </c>
    </row>
    <row r="169" spans="2:17" x14ac:dyDescent="0.35">
      <c r="B169" s="2">
        <v>45324</v>
      </c>
      <c r="C169">
        <v>658.3</v>
      </c>
      <c r="D169">
        <v>18.453001</v>
      </c>
      <c r="E169">
        <v>124.21</v>
      </c>
      <c r="F169">
        <v>114.71</v>
      </c>
      <c r="G169">
        <v>81.27</v>
      </c>
      <c r="H169">
        <v>81.27</v>
      </c>
      <c r="I169">
        <v>58.98</v>
      </c>
      <c r="J169">
        <v>33.99</v>
      </c>
      <c r="K169">
        <v>23.82</v>
      </c>
      <c r="L169">
        <v>114.9</v>
      </c>
      <c r="M169">
        <v>17.66</v>
      </c>
      <c r="N169">
        <v>57.015003</v>
      </c>
      <c r="O169">
        <v>77.650000000000006</v>
      </c>
      <c r="P169">
        <v>98.91</v>
      </c>
      <c r="Q169">
        <v>72.760000000000005</v>
      </c>
    </row>
    <row r="170" spans="2:17" x14ac:dyDescent="0.35">
      <c r="B170" s="2">
        <v>45323</v>
      </c>
      <c r="C170">
        <v>644.99</v>
      </c>
      <c r="D170">
        <v>18.555</v>
      </c>
      <c r="E170">
        <v>122.05</v>
      </c>
      <c r="F170">
        <v>115.45</v>
      </c>
      <c r="G170">
        <v>80.27</v>
      </c>
      <c r="H170">
        <v>79.760000000000005</v>
      </c>
      <c r="I170">
        <v>58.01</v>
      </c>
      <c r="J170">
        <v>34.1</v>
      </c>
      <c r="K170">
        <v>23.686</v>
      </c>
      <c r="L170">
        <v>113.85</v>
      </c>
      <c r="M170">
        <v>17.75</v>
      </c>
      <c r="N170">
        <v>57.146999999999998</v>
      </c>
      <c r="O170">
        <v>74.77</v>
      </c>
      <c r="P170">
        <v>96.17</v>
      </c>
      <c r="Q170">
        <v>71.72</v>
      </c>
    </row>
    <row r="171" spans="2:17" x14ac:dyDescent="0.35">
      <c r="B171" s="2">
        <v>45322</v>
      </c>
      <c r="C171">
        <v>622.84</v>
      </c>
      <c r="D171">
        <v>18.233000000000001</v>
      </c>
      <c r="E171">
        <v>121</v>
      </c>
      <c r="F171">
        <v>116.07</v>
      </c>
      <c r="G171">
        <v>80.14</v>
      </c>
      <c r="H171">
        <v>79.680000000000007</v>
      </c>
      <c r="I171">
        <v>58.46</v>
      </c>
      <c r="J171">
        <v>34.08</v>
      </c>
      <c r="K171">
        <v>23.800001000000002</v>
      </c>
      <c r="L171">
        <v>113.81</v>
      </c>
      <c r="M171">
        <v>17.47</v>
      </c>
      <c r="N171">
        <v>56.982999999999997</v>
      </c>
      <c r="O171">
        <v>74.39</v>
      </c>
      <c r="P171">
        <v>95.88</v>
      </c>
      <c r="Q171">
        <v>71.58</v>
      </c>
    </row>
    <row r="172" spans="2:17" x14ac:dyDescent="0.35">
      <c r="B172" s="2">
        <v>45321</v>
      </c>
      <c r="C172">
        <v>612.4</v>
      </c>
      <c r="D172">
        <v>18.233000000000001</v>
      </c>
      <c r="E172">
        <v>120.5</v>
      </c>
      <c r="F172">
        <v>112.29</v>
      </c>
      <c r="G172">
        <v>80.13</v>
      </c>
      <c r="H172">
        <v>79.25</v>
      </c>
      <c r="I172">
        <v>58.18</v>
      </c>
      <c r="J172">
        <v>33.020000000000003</v>
      </c>
      <c r="K172">
        <v>23.5</v>
      </c>
      <c r="L172">
        <v>112.8</v>
      </c>
      <c r="M172">
        <v>17.46</v>
      </c>
      <c r="N172">
        <v>56.864001999999999</v>
      </c>
      <c r="O172">
        <v>73.61</v>
      </c>
      <c r="P172">
        <v>95.75</v>
      </c>
      <c r="Q172">
        <v>70.930000000000007</v>
      </c>
    </row>
    <row r="173" spans="2:17" x14ac:dyDescent="0.35">
      <c r="B173" s="2">
        <v>45320</v>
      </c>
      <c r="C173">
        <v>604.01</v>
      </c>
      <c r="D173">
        <v>18.36</v>
      </c>
      <c r="E173">
        <v>121.05</v>
      </c>
      <c r="F173">
        <v>112.26</v>
      </c>
      <c r="G173">
        <v>80.94</v>
      </c>
      <c r="H173">
        <v>79.739999999999995</v>
      </c>
      <c r="I173">
        <v>58.15</v>
      </c>
      <c r="J173">
        <v>33.380000000000003</v>
      </c>
      <c r="K173">
        <v>23.504000000000001</v>
      </c>
      <c r="L173">
        <v>112.68</v>
      </c>
      <c r="M173">
        <v>17.36</v>
      </c>
      <c r="N173">
        <v>57.03</v>
      </c>
      <c r="O173">
        <v>74.31</v>
      </c>
      <c r="P173">
        <v>96.56</v>
      </c>
      <c r="Q173">
        <v>71.23</v>
      </c>
    </row>
    <row r="174" spans="2:17" x14ac:dyDescent="0.35">
      <c r="B174" s="2">
        <v>45316</v>
      </c>
      <c r="C174">
        <v>591.55999999999995</v>
      </c>
      <c r="D174">
        <v>18.152999999999999</v>
      </c>
      <c r="E174">
        <v>119.55</v>
      </c>
      <c r="F174">
        <v>111.7</v>
      </c>
      <c r="G174">
        <v>77.95</v>
      </c>
      <c r="H174">
        <v>77.25</v>
      </c>
      <c r="I174">
        <v>56.91</v>
      </c>
      <c r="J174">
        <v>33.700000000000003</v>
      </c>
      <c r="K174">
        <v>23.419</v>
      </c>
      <c r="L174">
        <v>111.73</v>
      </c>
      <c r="M174">
        <v>17.27</v>
      </c>
      <c r="N174">
        <v>57.079000000000001</v>
      </c>
      <c r="O174">
        <v>71.38</v>
      </c>
      <c r="P174">
        <v>94.19</v>
      </c>
      <c r="Q174">
        <v>70.19</v>
      </c>
    </row>
    <row r="175" spans="2:17" x14ac:dyDescent="0.35">
      <c r="B175" s="2">
        <v>45315</v>
      </c>
      <c r="C175">
        <v>591.05999999999995</v>
      </c>
      <c r="D175">
        <v>18.460000999999998</v>
      </c>
      <c r="E175">
        <v>120.6</v>
      </c>
      <c r="F175">
        <v>113.33</v>
      </c>
      <c r="G175">
        <v>78.150000000000006</v>
      </c>
      <c r="H175">
        <v>76.8</v>
      </c>
      <c r="I175">
        <v>56.65</v>
      </c>
      <c r="J175">
        <v>33.68</v>
      </c>
      <c r="K175">
        <v>23.302</v>
      </c>
      <c r="L175">
        <v>111.59</v>
      </c>
      <c r="M175">
        <v>17.37</v>
      </c>
      <c r="N175">
        <v>57.786000000000001</v>
      </c>
      <c r="O175">
        <v>70.569999999999993</v>
      </c>
      <c r="P175">
        <v>93.7</v>
      </c>
      <c r="Q175">
        <v>70.37</v>
      </c>
    </row>
    <row r="176" spans="2:17" x14ac:dyDescent="0.35">
      <c r="B176" s="2">
        <v>45314</v>
      </c>
      <c r="C176">
        <v>580.22</v>
      </c>
      <c r="D176">
        <v>18.291</v>
      </c>
      <c r="E176">
        <v>119.6</v>
      </c>
      <c r="F176">
        <v>112.15</v>
      </c>
      <c r="G176">
        <v>76.849999999999994</v>
      </c>
      <c r="H176">
        <v>75.62</v>
      </c>
      <c r="I176">
        <v>55.3</v>
      </c>
      <c r="J176">
        <v>33.14</v>
      </c>
      <c r="K176">
        <v>23.370999999999999</v>
      </c>
      <c r="L176">
        <v>109.57</v>
      </c>
      <c r="M176">
        <v>17</v>
      </c>
      <c r="N176">
        <v>56.809002</v>
      </c>
      <c r="O176">
        <v>68.849999999999994</v>
      </c>
      <c r="P176">
        <v>91.85</v>
      </c>
      <c r="Q176">
        <v>69.02</v>
      </c>
    </row>
    <row r="177" spans="2:17" x14ac:dyDescent="0.35">
      <c r="B177" s="2">
        <v>45310</v>
      </c>
      <c r="C177">
        <v>592.76</v>
      </c>
      <c r="D177">
        <v>18.728000000000002</v>
      </c>
      <c r="E177">
        <v>121.27</v>
      </c>
      <c r="F177">
        <v>113</v>
      </c>
      <c r="G177">
        <v>78.180000000000007</v>
      </c>
      <c r="H177">
        <v>77.59</v>
      </c>
      <c r="I177">
        <v>56.59</v>
      </c>
      <c r="J177">
        <v>33</v>
      </c>
      <c r="K177">
        <v>23.758001</v>
      </c>
      <c r="L177">
        <v>111.87</v>
      </c>
      <c r="M177">
        <v>17.45</v>
      </c>
      <c r="N177">
        <v>58.463000000000001</v>
      </c>
      <c r="O177">
        <v>70.08</v>
      </c>
      <c r="P177">
        <v>94.3</v>
      </c>
      <c r="Q177">
        <v>70.73</v>
      </c>
    </row>
    <row r="178" spans="2:17" x14ac:dyDescent="0.35">
      <c r="B178" s="2">
        <v>45309</v>
      </c>
      <c r="C178">
        <v>585.36</v>
      </c>
      <c r="D178">
        <v>18.263000000000002</v>
      </c>
      <c r="E178">
        <v>120.44</v>
      </c>
      <c r="F178">
        <v>110.02</v>
      </c>
      <c r="G178">
        <v>77.290000000000006</v>
      </c>
      <c r="H178">
        <v>76.489999999999995</v>
      </c>
      <c r="I178">
        <v>55.93</v>
      </c>
      <c r="J178">
        <v>32.97</v>
      </c>
      <c r="K178">
        <v>23.796001</v>
      </c>
      <c r="L178">
        <v>110.8</v>
      </c>
      <c r="M178">
        <v>17.32</v>
      </c>
      <c r="N178">
        <v>57.887</v>
      </c>
      <c r="O178">
        <v>68.59</v>
      </c>
      <c r="P178">
        <v>92.55</v>
      </c>
      <c r="Q178">
        <v>69.55</v>
      </c>
    </row>
    <row r="179" spans="2:17" x14ac:dyDescent="0.35">
      <c r="B179" s="2">
        <v>45308</v>
      </c>
      <c r="C179">
        <v>579.62</v>
      </c>
      <c r="D179">
        <v>18.402999999999999</v>
      </c>
      <c r="E179">
        <v>120</v>
      </c>
      <c r="F179">
        <v>110.3</v>
      </c>
      <c r="G179">
        <v>77.05</v>
      </c>
      <c r="H179">
        <v>76.989999999999995</v>
      </c>
      <c r="I179">
        <v>56.09</v>
      </c>
      <c r="J179">
        <v>32.770000000000003</v>
      </c>
      <c r="K179">
        <v>24.079000000000001</v>
      </c>
      <c r="L179">
        <v>111.34</v>
      </c>
      <c r="M179">
        <v>17.190000000000001</v>
      </c>
      <c r="N179">
        <v>55.289000000000001</v>
      </c>
      <c r="O179">
        <v>69.17</v>
      </c>
      <c r="P179">
        <v>92.87</v>
      </c>
      <c r="Q179">
        <v>69.89</v>
      </c>
    </row>
    <row r="180" spans="2:17" x14ac:dyDescent="0.35">
      <c r="B180" s="2">
        <v>45307</v>
      </c>
      <c r="C180">
        <v>591.25</v>
      </c>
      <c r="D180">
        <v>18.704999999999998</v>
      </c>
      <c r="E180">
        <v>120.66</v>
      </c>
      <c r="F180">
        <v>110.86</v>
      </c>
      <c r="G180">
        <v>77.739999999999995</v>
      </c>
      <c r="H180">
        <v>78.44</v>
      </c>
      <c r="I180">
        <v>56.34</v>
      </c>
      <c r="J180">
        <v>32.96</v>
      </c>
      <c r="K180">
        <v>24.916</v>
      </c>
      <c r="L180">
        <v>112.3</v>
      </c>
      <c r="M180">
        <v>17.48</v>
      </c>
      <c r="N180">
        <v>58.626002999999997</v>
      </c>
      <c r="O180">
        <v>69.5</v>
      </c>
      <c r="P180">
        <v>93.82</v>
      </c>
      <c r="Q180">
        <v>70.209999999999994</v>
      </c>
    </row>
    <row r="181" spans="2:17" x14ac:dyDescent="0.35">
      <c r="B181" s="2">
        <v>45306</v>
      </c>
      <c r="C181">
        <v>589.88</v>
      </c>
      <c r="D181">
        <v>18.919</v>
      </c>
      <c r="E181">
        <v>121.78</v>
      </c>
      <c r="F181">
        <v>112.86</v>
      </c>
      <c r="G181">
        <v>78.13</v>
      </c>
      <c r="H181">
        <v>78.03</v>
      </c>
      <c r="I181">
        <v>56.64</v>
      </c>
      <c r="J181">
        <v>33.19</v>
      </c>
      <c r="K181">
        <v>25.155000000000001</v>
      </c>
      <c r="L181">
        <v>112.77</v>
      </c>
      <c r="M181">
        <v>17.489999999999998</v>
      </c>
      <c r="N181">
        <v>58.506</v>
      </c>
      <c r="O181">
        <v>69.92</v>
      </c>
      <c r="P181">
        <v>93.47</v>
      </c>
      <c r="Q181">
        <v>70.3</v>
      </c>
    </row>
    <row r="182" spans="2:17" x14ac:dyDescent="0.35">
      <c r="B182" s="2">
        <v>45303</v>
      </c>
      <c r="C182">
        <v>581.65</v>
      </c>
      <c r="D182">
        <v>18.739999999999998</v>
      </c>
      <c r="E182">
        <v>119.96</v>
      </c>
      <c r="F182">
        <v>113.86</v>
      </c>
      <c r="G182">
        <v>77.34</v>
      </c>
      <c r="H182">
        <v>77.680000000000007</v>
      </c>
      <c r="I182">
        <v>56.26</v>
      </c>
      <c r="J182">
        <v>32.979999999999997</v>
      </c>
      <c r="K182">
        <v>24.728999999999999</v>
      </c>
      <c r="L182">
        <v>112.36</v>
      </c>
      <c r="M182">
        <v>17.52</v>
      </c>
      <c r="N182">
        <v>58.362000000000002</v>
      </c>
      <c r="O182">
        <v>68.37</v>
      </c>
      <c r="P182">
        <v>92.6</v>
      </c>
      <c r="Q182">
        <v>69.349999999999994</v>
      </c>
    </row>
    <row r="183" spans="2:17" x14ac:dyDescent="0.35">
      <c r="B183" s="2">
        <v>45302</v>
      </c>
      <c r="C183">
        <v>568.49</v>
      </c>
      <c r="D183">
        <v>18.513999999999999</v>
      </c>
      <c r="E183">
        <v>117.29</v>
      </c>
      <c r="F183">
        <v>111.5</v>
      </c>
      <c r="G183">
        <v>76.69</v>
      </c>
      <c r="H183">
        <v>77.55</v>
      </c>
      <c r="I183">
        <v>56.09</v>
      </c>
      <c r="J183">
        <v>33.03</v>
      </c>
      <c r="K183">
        <v>24.7</v>
      </c>
      <c r="L183">
        <v>111.95</v>
      </c>
      <c r="M183">
        <v>17.39</v>
      </c>
      <c r="N183">
        <v>58.241999999999997</v>
      </c>
      <c r="O183">
        <v>68.12</v>
      </c>
      <c r="P183">
        <v>91.85</v>
      </c>
      <c r="Q183">
        <v>68.23</v>
      </c>
    </row>
    <row r="184" spans="2:17" x14ac:dyDescent="0.35">
      <c r="B184" s="2">
        <v>45301</v>
      </c>
      <c r="C184">
        <v>564.79</v>
      </c>
      <c r="D184">
        <v>18.352001000000001</v>
      </c>
      <c r="E184">
        <v>116.4</v>
      </c>
      <c r="F184">
        <v>111</v>
      </c>
      <c r="G184">
        <v>75.959999999999994</v>
      </c>
      <c r="H184">
        <v>76.48</v>
      </c>
      <c r="I184">
        <v>56.11</v>
      </c>
      <c r="J184">
        <v>32.9</v>
      </c>
      <c r="K184">
        <v>24.582000000000001</v>
      </c>
      <c r="L184">
        <v>111.81</v>
      </c>
      <c r="M184">
        <v>17.23</v>
      </c>
      <c r="N184">
        <v>58.164000000000001</v>
      </c>
      <c r="O184">
        <v>68</v>
      </c>
      <c r="P184">
        <v>91.7</v>
      </c>
      <c r="Q184">
        <v>67.97</v>
      </c>
    </row>
    <row r="185" spans="2:17" x14ac:dyDescent="0.35">
      <c r="B185" s="2">
        <v>45300</v>
      </c>
      <c r="C185">
        <v>566.61</v>
      </c>
      <c r="D185">
        <v>18.103000000000002</v>
      </c>
      <c r="E185">
        <v>117.41</v>
      </c>
      <c r="F185">
        <v>110.68</v>
      </c>
      <c r="G185">
        <v>76.06</v>
      </c>
      <c r="H185">
        <v>76.59</v>
      </c>
      <c r="I185">
        <v>56.15</v>
      </c>
      <c r="J185">
        <v>32.700000000000003</v>
      </c>
      <c r="K185">
        <v>24.469000000000001</v>
      </c>
      <c r="L185">
        <v>110.96</v>
      </c>
      <c r="M185">
        <v>17.22</v>
      </c>
      <c r="N185">
        <v>58.604999999999997</v>
      </c>
      <c r="O185">
        <v>68.569999999999993</v>
      </c>
      <c r="P185">
        <v>92.36</v>
      </c>
      <c r="Q185">
        <v>68.2</v>
      </c>
    </row>
    <row r="186" spans="2:17" x14ac:dyDescent="0.35">
      <c r="B186" s="2">
        <v>45299</v>
      </c>
      <c r="C186">
        <v>567.13</v>
      </c>
      <c r="D186">
        <v>18.28</v>
      </c>
      <c r="E186">
        <v>116.81</v>
      </c>
      <c r="F186">
        <v>109.25</v>
      </c>
      <c r="G186">
        <v>75.25</v>
      </c>
      <c r="H186">
        <v>76.760000000000005</v>
      </c>
      <c r="I186">
        <v>56</v>
      </c>
      <c r="J186">
        <v>32.46</v>
      </c>
      <c r="K186">
        <v>24.707999999999998</v>
      </c>
      <c r="L186">
        <v>111</v>
      </c>
      <c r="M186">
        <v>17.239999999999998</v>
      </c>
      <c r="N186">
        <v>58.645000000000003</v>
      </c>
      <c r="O186">
        <v>68.36</v>
      </c>
      <c r="P186">
        <v>91.98</v>
      </c>
      <c r="Q186">
        <v>68.03</v>
      </c>
    </row>
    <row r="187" spans="2:17" x14ac:dyDescent="0.35">
      <c r="B187" s="2">
        <v>45296</v>
      </c>
      <c r="C187">
        <v>582.35</v>
      </c>
      <c r="D187">
        <v>18.600999999999999</v>
      </c>
      <c r="E187">
        <v>117.57</v>
      </c>
      <c r="F187">
        <v>110.65</v>
      </c>
      <c r="G187">
        <v>75.58</v>
      </c>
      <c r="H187">
        <v>77.23</v>
      </c>
      <c r="I187">
        <v>56.19</v>
      </c>
      <c r="J187">
        <v>32.79</v>
      </c>
      <c r="K187">
        <v>24.937000000000001</v>
      </c>
      <c r="L187">
        <v>111.4</v>
      </c>
      <c r="M187">
        <v>17.399999999999999</v>
      </c>
      <c r="N187">
        <v>59.625</v>
      </c>
      <c r="O187">
        <v>68.56</v>
      </c>
      <c r="P187">
        <v>92.62</v>
      </c>
      <c r="Q187">
        <v>68.569999999999993</v>
      </c>
    </row>
    <row r="188" spans="2:17" x14ac:dyDescent="0.35">
      <c r="B188" s="2">
        <v>45295</v>
      </c>
      <c r="C188">
        <v>583.72</v>
      </c>
      <c r="D188">
        <v>18.213000999999998</v>
      </c>
      <c r="E188">
        <v>117.5</v>
      </c>
      <c r="F188">
        <v>111.62</v>
      </c>
      <c r="G188">
        <v>75.25</v>
      </c>
      <c r="H188">
        <v>77.61</v>
      </c>
      <c r="I188">
        <v>55.93</v>
      </c>
      <c r="J188">
        <v>32.880000000000003</v>
      </c>
      <c r="K188">
        <v>25.047000000000001</v>
      </c>
      <c r="L188">
        <v>111.27</v>
      </c>
      <c r="M188">
        <v>17.32</v>
      </c>
      <c r="N188">
        <v>59.716999999999999</v>
      </c>
      <c r="O188">
        <v>68.44</v>
      </c>
      <c r="P188">
        <v>92.51</v>
      </c>
      <c r="Q188">
        <v>68.319999999999993</v>
      </c>
    </row>
    <row r="189" spans="2:17" x14ac:dyDescent="0.35">
      <c r="B189" s="2">
        <v>45294</v>
      </c>
      <c r="C189">
        <v>580.15</v>
      </c>
      <c r="D189">
        <v>18.398</v>
      </c>
      <c r="E189">
        <v>116.9</v>
      </c>
      <c r="F189">
        <v>109.42</v>
      </c>
      <c r="G189">
        <v>74.55</v>
      </c>
      <c r="H189">
        <v>77.05</v>
      </c>
      <c r="I189">
        <v>55.3</v>
      </c>
      <c r="J189">
        <v>32.43</v>
      </c>
      <c r="K189">
        <v>24.709</v>
      </c>
      <c r="L189">
        <v>111.43</v>
      </c>
      <c r="M189">
        <v>17.239999999999998</v>
      </c>
      <c r="N189">
        <v>59.216999999999999</v>
      </c>
      <c r="O189">
        <v>67.12</v>
      </c>
      <c r="P189">
        <v>91.5</v>
      </c>
      <c r="Q189">
        <v>67.89</v>
      </c>
    </row>
    <row r="190" spans="2:17" x14ac:dyDescent="0.35">
      <c r="B190" s="2">
        <v>45293</v>
      </c>
      <c r="C190">
        <v>572.19000000000005</v>
      </c>
      <c r="D190">
        <v>18.495000000000001</v>
      </c>
      <c r="E190">
        <v>118.16</v>
      </c>
      <c r="F190">
        <v>110.04</v>
      </c>
      <c r="G190">
        <v>74.34</v>
      </c>
      <c r="H190">
        <v>77.44</v>
      </c>
      <c r="I190">
        <v>55.08</v>
      </c>
      <c r="J190">
        <v>32.39</v>
      </c>
      <c r="K190">
        <v>24.84</v>
      </c>
      <c r="L190">
        <v>111.78</v>
      </c>
      <c r="M190">
        <v>17.43</v>
      </c>
      <c r="N190">
        <v>59.163001999999999</v>
      </c>
      <c r="O190">
        <v>67.290000000000006</v>
      </c>
      <c r="P190">
        <v>91.39</v>
      </c>
      <c r="Q190">
        <v>68.239999999999995</v>
      </c>
    </row>
    <row r="191" spans="2:17" x14ac:dyDescent="0.35">
      <c r="B191" s="2">
        <v>45292</v>
      </c>
      <c r="C191">
        <v>572.92999999999995</v>
      </c>
      <c r="D191">
        <v>18.599</v>
      </c>
      <c r="E191">
        <v>118.92</v>
      </c>
      <c r="F191">
        <v>107.52</v>
      </c>
      <c r="G191">
        <v>74.819999999999993</v>
      </c>
      <c r="H191">
        <v>77.48</v>
      </c>
      <c r="I191">
        <v>55.47</v>
      </c>
      <c r="J191">
        <v>31.93</v>
      </c>
      <c r="K191">
        <v>25.14</v>
      </c>
      <c r="L191">
        <v>111.76</v>
      </c>
      <c r="M191">
        <v>17.489999999999998</v>
      </c>
      <c r="N191">
        <v>59.218000000000004</v>
      </c>
      <c r="O191">
        <v>67.12</v>
      </c>
      <c r="P191">
        <v>91.7</v>
      </c>
      <c r="Q191">
        <v>68.58</v>
      </c>
    </row>
    <row r="192" spans="2:17" x14ac:dyDescent="0.35">
      <c r="B192" s="2">
        <v>45289</v>
      </c>
      <c r="C192">
        <v>568.91999999999996</v>
      </c>
      <c r="D192">
        <v>18.471</v>
      </c>
      <c r="E192">
        <v>118.47</v>
      </c>
      <c r="F192">
        <v>107.49</v>
      </c>
      <c r="G192">
        <v>74.38</v>
      </c>
      <c r="H192">
        <v>77.260000000000005</v>
      </c>
      <c r="I192">
        <v>55.37</v>
      </c>
      <c r="J192">
        <v>31.49</v>
      </c>
      <c r="K192">
        <v>25.2</v>
      </c>
      <c r="L192">
        <v>111.77</v>
      </c>
      <c r="M192">
        <v>17.32</v>
      </c>
      <c r="N192">
        <v>58.9</v>
      </c>
      <c r="O192">
        <v>66.91</v>
      </c>
      <c r="P192">
        <v>91.24</v>
      </c>
      <c r="Q192">
        <v>68.19</v>
      </c>
    </row>
    <row r="193" spans="2:17" x14ac:dyDescent="0.35">
      <c r="B193" s="2">
        <v>45288</v>
      </c>
      <c r="C193">
        <v>572.11</v>
      </c>
      <c r="D193">
        <v>18.498999999999999</v>
      </c>
      <c r="E193">
        <v>118.03</v>
      </c>
      <c r="F193">
        <v>107.52</v>
      </c>
      <c r="G193">
        <v>74.86</v>
      </c>
      <c r="H193">
        <v>77.73</v>
      </c>
      <c r="I193">
        <v>55.02</v>
      </c>
      <c r="J193">
        <v>31.71</v>
      </c>
      <c r="K193">
        <v>25.056000000000001</v>
      </c>
      <c r="L193">
        <v>111.24</v>
      </c>
      <c r="M193">
        <v>17.38</v>
      </c>
      <c r="N193">
        <v>58.221004000000001</v>
      </c>
      <c r="O193">
        <v>67.260000000000005</v>
      </c>
      <c r="P193">
        <v>91.46</v>
      </c>
      <c r="Q193">
        <v>68.150000000000006</v>
      </c>
    </row>
    <row r="194" spans="2:17" x14ac:dyDescent="0.35">
      <c r="B194" s="2">
        <v>45287</v>
      </c>
      <c r="C194">
        <v>565.09</v>
      </c>
      <c r="D194">
        <v>18.285001999999999</v>
      </c>
      <c r="E194">
        <v>118.3</v>
      </c>
      <c r="F194">
        <v>106.31</v>
      </c>
      <c r="G194">
        <v>74</v>
      </c>
      <c r="H194">
        <v>76.25</v>
      </c>
      <c r="I194">
        <v>54.99</v>
      </c>
      <c r="J194">
        <v>31.4</v>
      </c>
      <c r="K194">
        <v>24.936</v>
      </c>
      <c r="L194">
        <v>109.91</v>
      </c>
      <c r="M194">
        <v>17.2</v>
      </c>
      <c r="N194">
        <v>57.505000000000003</v>
      </c>
      <c r="O194">
        <v>66.05</v>
      </c>
      <c r="P194">
        <v>89.99</v>
      </c>
      <c r="Q194">
        <v>67.59</v>
      </c>
    </row>
    <row r="195" spans="2:17" x14ac:dyDescent="0.35">
      <c r="B195" s="2">
        <v>45286</v>
      </c>
      <c r="C195">
        <v>556.72</v>
      </c>
      <c r="D195">
        <v>17.902999999999999</v>
      </c>
      <c r="E195">
        <v>117.29</v>
      </c>
      <c r="F195">
        <v>105.98</v>
      </c>
      <c r="G195">
        <v>73.58</v>
      </c>
      <c r="H195">
        <v>75.67</v>
      </c>
      <c r="I195">
        <v>54.82</v>
      </c>
      <c r="J195">
        <v>31.25</v>
      </c>
      <c r="K195">
        <v>24.685001</v>
      </c>
      <c r="L195">
        <v>109.2</v>
      </c>
      <c r="M195">
        <v>16.98</v>
      </c>
      <c r="N195">
        <v>57.246997999999998</v>
      </c>
      <c r="O195">
        <v>66.28</v>
      </c>
      <c r="P195">
        <v>89.77</v>
      </c>
      <c r="Q195">
        <v>67.36</v>
      </c>
    </row>
    <row r="196" spans="2:17" x14ac:dyDescent="0.35">
      <c r="B196" s="2">
        <v>45282</v>
      </c>
      <c r="C196">
        <v>557.07000000000005</v>
      </c>
      <c r="D196">
        <v>18.100999999999999</v>
      </c>
      <c r="E196">
        <v>116.42</v>
      </c>
      <c r="F196">
        <v>105.02</v>
      </c>
      <c r="G196">
        <v>72.77</v>
      </c>
      <c r="H196">
        <v>74.89</v>
      </c>
      <c r="I196">
        <v>54.38</v>
      </c>
      <c r="J196">
        <v>30.74</v>
      </c>
      <c r="K196">
        <v>24.818999999999999</v>
      </c>
      <c r="L196">
        <v>108.45</v>
      </c>
      <c r="M196">
        <v>16.989999999999998</v>
      </c>
      <c r="N196">
        <v>56.747996999999998</v>
      </c>
      <c r="O196">
        <v>64.94</v>
      </c>
      <c r="P196">
        <v>88.5</v>
      </c>
      <c r="Q196">
        <v>66.81</v>
      </c>
    </row>
    <row r="197" spans="2:17" x14ac:dyDescent="0.35">
      <c r="B197" s="2">
        <v>45281</v>
      </c>
      <c r="C197">
        <v>558.12</v>
      </c>
      <c r="D197">
        <v>17.885000000000002</v>
      </c>
      <c r="E197">
        <v>114.77</v>
      </c>
      <c r="F197">
        <v>103.45</v>
      </c>
      <c r="G197">
        <v>72.319999999999993</v>
      </c>
      <c r="H197">
        <v>74.47</v>
      </c>
      <c r="I197">
        <v>53.92</v>
      </c>
      <c r="J197">
        <v>30.41</v>
      </c>
      <c r="K197">
        <v>24.841002</v>
      </c>
      <c r="L197">
        <v>107.03</v>
      </c>
      <c r="M197">
        <v>16.77</v>
      </c>
      <c r="N197">
        <v>56.542999999999999</v>
      </c>
      <c r="O197">
        <v>64.56</v>
      </c>
      <c r="P197">
        <v>87.82</v>
      </c>
      <c r="Q197">
        <v>66.11</v>
      </c>
    </row>
    <row r="198" spans="2:17" x14ac:dyDescent="0.35">
      <c r="B198" s="2">
        <v>45280</v>
      </c>
      <c r="C198">
        <v>550.51</v>
      </c>
      <c r="D198">
        <v>17.883001</v>
      </c>
      <c r="E198">
        <v>114.98</v>
      </c>
      <c r="F198">
        <v>103.15</v>
      </c>
      <c r="G198">
        <v>71.45</v>
      </c>
      <c r="H198">
        <v>73.430000000000007</v>
      </c>
      <c r="I198">
        <v>53.33</v>
      </c>
      <c r="J198">
        <v>30.65</v>
      </c>
      <c r="K198">
        <v>24.763000000000002</v>
      </c>
      <c r="L198">
        <v>106.33</v>
      </c>
      <c r="M198">
        <v>16.829999999999998</v>
      </c>
      <c r="N198">
        <v>56.475999999999999</v>
      </c>
      <c r="O198">
        <v>63.49</v>
      </c>
      <c r="P198">
        <v>86.9</v>
      </c>
      <c r="Q198">
        <v>65.72</v>
      </c>
    </row>
    <row r="199" spans="2:17" x14ac:dyDescent="0.35">
      <c r="B199" s="2">
        <v>45279</v>
      </c>
      <c r="C199">
        <v>574.96</v>
      </c>
      <c r="D199">
        <v>18.164999000000002</v>
      </c>
      <c r="E199">
        <v>116.2</v>
      </c>
      <c r="F199">
        <v>104.91</v>
      </c>
      <c r="G199">
        <v>73.209999999999994</v>
      </c>
      <c r="H199">
        <v>75.849999999999994</v>
      </c>
      <c r="I199">
        <v>55.23</v>
      </c>
      <c r="J199">
        <v>31</v>
      </c>
      <c r="K199">
        <v>24.603999999999999</v>
      </c>
      <c r="L199">
        <v>108.35</v>
      </c>
      <c r="M199">
        <v>16.87</v>
      </c>
      <c r="N199">
        <v>56.544002999999996</v>
      </c>
      <c r="O199">
        <v>65.06</v>
      </c>
      <c r="P199">
        <v>89.25</v>
      </c>
      <c r="Q199">
        <v>67.28</v>
      </c>
    </row>
    <row r="200" spans="2:17" x14ac:dyDescent="0.35">
      <c r="B200" s="2">
        <v>45278</v>
      </c>
      <c r="C200">
        <v>570.54999999999995</v>
      </c>
      <c r="D200">
        <v>17.925999999999998</v>
      </c>
      <c r="E200">
        <v>116.1</v>
      </c>
      <c r="F200">
        <v>104.94</v>
      </c>
      <c r="G200">
        <v>72.94</v>
      </c>
      <c r="H200">
        <v>75.55</v>
      </c>
      <c r="I200">
        <v>55.28</v>
      </c>
      <c r="J200">
        <v>31.2</v>
      </c>
      <c r="K200">
        <v>24.703001</v>
      </c>
      <c r="L200">
        <v>108.84</v>
      </c>
      <c r="M200">
        <v>16.829999999999998</v>
      </c>
      <c r="N200">
        <v>56.303004999999999</v>
      </c>
      <c r="O200">
        <v>64.06</v>
      </c>
      <c r="P200">
        <v>88.76</v>
      </c>
      <c r="Q200">
        <v>67.180000000000007</v>
      </c>
    </row>
    <row r="201" spans="2:17" x14ac:dyDescent="0.35">
      <c r="B201" s="2">
        <v>45275</v>
      </c>
      <c r="C201">
        <v>574.84</v>
      </c>
      <c r="D201">
        <v>17.603000000000002</v>
      </c>
      <c r="E201">
        <v>116.75</v>
      </c>
      <c r="F201">
        <v>103.57</v>
      </c>
      <c r="G201">
        <v>72.8</v>
      </c>
      <c r="H201">
        <v>75.11</v>
      </c>
      <c r="I201">
        <v>55.17</v>
      </c>
      <c r="J201">
        <v>31.22</v>
      </c>
      <c r="K201">
        <v>24.917999999999999</v>
      </c>
      <c r="L201">
        <v>108.21</v>
      </c>
      <c r="M201">
        <v>16.78</v>
      </c>
      <c r="N201">
        <v>55.869</v>
      </c>
      <c r="O201">
        <v>64.27</v>
      </c>
      <c r="P201">
        <v>88.99</v>
      </c>
      <c r="Q201">
        <v>67.08</v>
      </c>
    </row>
    <row r="202" spans="2:17" x14ac:dyDescent="0.35">
      <c r="B202" s="2">
        <v>45274</v>
      </c>
      <c r="C202">
        <v>557.51</v>
      </c>
      <c r="D202">
        <v>17.453001</v>
      </c>
      <c r="E202">
        <v>110.13</v>
      </c>
      <c r="F202">
        <v>104.17</v>
      </c>
      <c r="G202">
        <v>72.459999999999994</v>
      </c>
      <c r="H202">
        <v>74.11</v>
      </c>
      <c r="I202">
        <v>54.88</v>
      </c>
      <c r="J202">
        <v>30.58</v>
      </c>
      <c r="K202">
        <v>24.883001</v>
      </c>
      <c r="L202">
        <v>107.63</v>
      </c>
      <c r="M202">
        <v>16.72</v>
      </c>
      <c r="N202">
        <v>56.096995999999997</v>
      </c>
      <c r="O202">
        <v>63.07</v>
      </c>
      <c r="P202">
        <v>87.27</v>
      </c>
      <c r="Q202">
        <v>65.89</v>
      </c>
    </row>
    <row r="203" spans="2:17" x14ac:dyDescent="0.35">
      <c r="B203" s="2">
        <v>45273</v>
      </c>
      <c r="C203">
        <v>556.24</v>
      </c>
      <c r="D203">
        <v>17.508001</v>
      </c>
      <c r="E203">
        <v>111.82</v>
      </c>
      <c r="F203">
        <v>103.95</v>
      </c>
      <c r="G203">
        <v>71.77</v>
      </c>
      <c r="H203">
        <v>72.849999999999994</v>
      </c>
      <c r="I203">
        <v>54.51</v>
      </c>
      <c r="J203">
        <v>30.94</v>
      </c>
      <c r="K203">
        <v>24.594999999999999</v>
      </c>
      <c r="L203">
        <v>106.73</v>
      </c>
      <c r="M203">
        <v>16.48</v>
      </c>
      <c r="N203">
        <v>55.984997</v>
      </c>
      <c r="O203">
        <v>62.66</v>
      </c>
      <c r="P203">
        <v>86.66</v>
      </c>
      <c r="Q203">
        <v>65.040000000000006</v>
      </c>
    </row>
    <row r="204" spans="2:17" x14ac:dyDescent="0.35">
      <c r="B204" s="2">
        <v>45272</v>
      </c>
      <c r="C204">
        <v>551.04</v>
      </c>
      <c r="D204">
        <v>17.644000999999999</v>
      </c>
      <c r="E204">
        <v>112.78</v>
      </c>
      <c r="F204">
        <v>103.7</v>
      </c>
      <c r="G204">
        <v>71.069999999999993</v>
      </c>
      <c r="H204">
        <v>72.75</v>
      </c>
      <c r="I204">
        <v>53.38</v>
      </c>
      <c r="J204">
        <v>30.08</v>
      </c>
      <c r="K204">
        <v>24.516999999999999</v>
      </c>
      <c r="L204">
        <v>105.8</v>
      </c>
      <c r="M204">
        <v>16.38</v>
      </c>
      <c r="N204">
        <v>55.555</v>
      </c>
      <c r="O204">
        <v>62.04</v>
      </c>
      <c r="P204">
        <v>85.67</v>
      </c>
      <c r="Q204">
        <v>64.66</v>
      </c>
    </row>
    <row r="205" spans="2:17" x14ac:dyDescent="0.35">
      <c r="B205" s="2">
        <v>45271</v>
      </c>
      <c r="C205">
        <v>554.25</v>
      </c>
      <c r="D205">
        <v>17.481999999999999</v>
      </c>
      <c r="E205">
        <v>112.4</v>
      </c>
      <c r="F205">
        <v>103.19</v>
      </c>
      <c r="G205">
        <v>71.400000000000006</v>
      </c>
      <c r="H205">
        <v>73.42</v>
      </c>
      <c r="I205">
        <v>53.5</v>
      </c>
      <c r="J205">
        <v>30.42</v>
      </c>
      <c r="K205">
        <v>24.791</v>
      </c>
      <c r="L205">
        <v>106.82</v>
      </c>
      <c r="M205">
        <v>16.48</v>
      </c>
      <c r="N205">
        <v>55.850999999999999</v>
      </c>
      <c r="O205">
        <v>62.67</v>
      </c>
      <c r="P205">
        <v>85.98</v>
      </c>
      <c r="Q205">
        <v>64.86</v>
      </c>
    </row>
    <row r="206" spans="2:17" x14ac:dyDescent="0.35">
      <c r="B206" s="2">
        <v>45268</v>
      </c>
      <c r="C206">
        <v>544.1</v>
      </c>
      <c r="D206">
        <v>17.599</v>
      </c>
      <c r="E206">
        <v>111.65</v>
      </c>
      <c r="F206">
        <v>103.76</v>
      </c>
      <c r="G206">
        <v>70.88</v>
      </c>
      <c r="H206">
        <v>72.760000000000005</v>
      </c>
      <c r="I206">
        <v>53.17</v>
      </c>
      <c r="J206">
        <v>30.51</v>
      </c>
      <c r="K206">
        <v>24.614000000000001</v>
      </c>
      <c r="L206">
        <v>106.4</v>
      </c>
      <c r="M206">
        <v>16.37</v>
      </c>
      <c r="N206">
        <v>55.501002999999997</v>
      </c>
      <c r="O206">
        <v>62.03</v>
      </c>
      <c r="P206">
        <v>85.66</v>
      </c>
      <c r="Q206">
        <v>64.58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667.52</v>
      </c>
      <c r="D209" s="15">
        <f t="shared" si="0"/>
        <v>23.63</v>
      </c>
      <c r="E209" s="15">
        <f t="shared" si="0"/>
        <v>149.68</v>
      </c>
      <c r="F209" s="15">
        <f t="shared" si="0"/>
        <v>148.58000000000001</v>
      </c>
      <c r="G209" s="15">
        <f t="shared" si="0"/>
        <v>96.6</v>
      </c>
      <c r="H209" s="15">
        <f t="shared" si="0"/>
        <v>97.84</v>
      </c>
      <c r="I209" s="15">
        <f t="shared" si="0"/>
        <v>75.38</v>
      </c>
      <c r="J209" s="15">
        <f t="shared" si="0"/>
        <v>44.35</v>
      </c>
      <c r="K209" s="15">
        <f t="shared" si="0"/>
        <v>26.52</v>
      </c>
      <c r="L209" s="15">
        <f t="shared" si="0"/>
        <v>155.19</v>
      </c>
      <c r="M209" s="15">
        <f t="shared" si="0"/>
        <v>21.75</v>
      </c>
      <c r="N209" s="15">
        <f t="shared" si="0"/>
        <v>67.819999999999993</v>
      </c>
      <c r="O209" s="15">
        <f t="shared" si="0"/>
        <v>99.58</v>
      </c>
      <c r="P209" s="15">
        <f t="shared" si="0"/>
        <v>117.87</v>
      </c>
      <c r="Q209" s="15">
        <f t="shared" ref="Q209" si="2">Q6</f>
        <v>88</v>
      </c>
    </row>
    <row r="210" spans="2:17" x14ac:dyDescent="0.35">
      <c r="B210" t="s">
        <v>33</v>
      </c>
      <c r="C210" s="15">
        <f>AVERAGE(C6:C35)</f>
        <v>679.14033333333339</v>
      </c>
      <c r="D210" s="15">
        <f t="shared" ref="D210:P210" si="3">AVERAGE(D6:D35)</f>
        <v>23.382999999999999</v>
      </c>
      <c r="E210" s="15">
        <f t="shared" si="3"/>
        <v>147.69733333333335</v>
      </c>
      <c r="F210" s="15">
        <f t="shared" si="3"/>
        <v>147.54133333333331</v>
      </c>
      <c r="G210" s="15">
        <f t="shared" si="3"/>
        <v>96.104999999999976</v>
      </c>
      <c r="H210" s="15">
        <f t="shared" si="3"/>
        <v>95.449000000000026</v>
      </c>
      <c r="I210" s="15">
        <f t="shared" si="3"/>
        <v>74.579333333333352</v>
      </c>
      <c r="J210" s="15">
        <f t="shared" si="3"/>
        <v>44.089666666666673</v>
      </c>
      <c r="K210" s="15">
        <f t="shared" si="3"/>
        <v>26.439</v>
      </c>
      <c r="L210" s="15">
        <f t="shared" si="3"/>
        <v>153.9083333333333</v>
      </c>
      <c r="M210" s="15">
        <f t="shared" si="3"/>
        <v>21.195000000000004</v>
      </c>
      <c r="N210" s="15">
        <f t="shared" si="3"/>
        <v>67.627666666666684</v>
      </c>
      <c r="O210" s="15">
        <f t="shared" si="3"/>
        <v>100.25399999999999</v>
      </c>
      <c r="P210" s="15">
        <f t="shared" si="3"/>
        <v>117.58799999999999</v>
      </c>
      <c r="Q210" s="15">
        <f t="shared" ref="Q210" si="4">AVERAGE(Q6:Q35)</f>
        <v>87.765000000000015</v>
      </c>
    </row>
    <row r="211" spans="2:17" x14ac:dyDescent="0.35">
      <c r="B211" t="s">
        <v>34</v>
      </c>
      <c r="C211" s="15">
        <f>AVERAGE(C6:C65)</f>
        <v>696.78800000000024</v>
      </c>
      <c r="D211" s="15">
        <f t="shared" ref="D211:P211" si="5">AVERAGE(D6:D65)</f>
        <v>22.779499999999999</v>
      </c>
      <c r="E211" s="15">
        <f t="shared" si="5"/>
        <v>144.95316666666665</v>
      </c>
      <c r="F211" s="15">
        <f t="shared" si="5"/>
        <v>142.8175</v>
      </c>
      <c r="G211" s="15">
        <f t="shared" si="5"/>
        <v>95.299499999999995</v>
      </c>
      <c r="H211" s="15">
        <f t="shared" si="5"/>
        <v>94.737166666666695</v>
      </c>
      <c r="I211" s="15">
        <f t="shared" si="5"/>
        <v>73.566166666666689</v>
      </c>
      <c r="J211" s="15">
        <f t="shared" si="5"/>
        <v>42.230999999999987</v>
      </c>
      <c r="K211" s="15">
        <f t="shared" si="5"/>
        <v>26.163</v>
      </c>
      <c r="L211" s="15">
        <f t="shared" si="5"/>
        <v>151.70933333333335</v>
      </c>
      <c r="M211" s="15">
        <f t="shared" si="5"/>
        <v>20.664999999999999</v>
      </c>
      <c r="N211" s="15">
        <f t="shared" si="5"/>
        <v>66.033166666666673</v>
      </c>
      <c r="O211" s="15">
        <f t="shared" si="5"/>
        <v>101.01433333333334</v>
      </c>
      <c r="P211" s="15">
        <f t="shared" si="5"/>
        <v>117.36283333333331</v>
      </c>
      <c r="Q211" s="15">
        <f t="shared" ref="Q211" si="6">AVERAGE(Q6:Q65)</f>
        <v>86.286999999999992</v>
      </c>
    </row>
    <row r="212" spans="2:17" x14ac:dyDescent="0.35">
      <c r="B212" t="s">
        <v>35</v>
      </c>
      <c r="C212" s="15">
        <f>AVERAGE(C6:C206)</f>
        <v>683.11606965174133</v>
      </c>
      <c r="D212" s="15">
        <f t="shared" ref="D212:P212" si="7">AVERAGE(D6:D206)</f>
        <v>20.184741442786066</v>
      </c>
      <c r="E212" s="15">
        <f t="shared" si="7"/>
        <v>130.97995024875627</v>
      </c>
      <c r="F212" s="15">
        <f t="shared" si="7"/>
        <v>125.9603980099503</v>
      </c>
      <c r="G212" s="15">
        <f t="shared" si="7"/>
        <v>87.105074626865687</v>
      </c>
      <c r="H212" s="15">
        <f t="shared" si="7"/>
        <v>87.328009950248756</v>
      </c>
      <c r="I212" s="15">
        <f t="shared" si="7"/>
        <v>66.049651741293516</v>
      </c>
      <c r="J212" s="15">
        <f t="shared" si="7"/>
        <v>37.024378109452755</v>
      </c>
      <c r="K212" s="15">
        <f t="shared" si="7"/>
        <v>24.909562228855712</v>
      </c>
      <c r="L212" s="15">
        <f t="shared" si="7"/>
        <v>133.15781094527361</v>
      </c>
      <c r="M212" s="15">
        <f t="shared" si="7"/>
        <v>18.816766169154224</v>
      </c>
      <c r="N212" s="15">
        <f t="shared" si="7"/>
        <v>59.849542492537324</v>
      </c>
      <c r="O212" s="15">
        <f t="shared" si="7"/>
        <v>86.955124378109446</v>
      </c>
      <c r="P212" s="15">
        <f t="shared" si="7"/>
        <v>106.13885572139306</v>
      </c>
      <c r="Q212" s="15">
        <f t="shared" ref="Q212" si="8">AVERAGE(Q6:Q206)</f>
        <v>77.314029850746252</v>
      </c>
    </row>
    <row r="213" spans="2:17" x14ac:dyDescent="0.35">
      <c r="B213" t="s">
        <v>36</v>
      </c>
      <c r="C213" s="56">
        <f>C209/C210</f>
        <v>0.98288964332850193</v>
      </c>
      <c r="D213" s="56">
        <f t="shared" ref="D213:P213" si="9">D209/D210</f>
        <v>1.0105632296967884</v>
      </c>
      <c r="E213" s="56">
        <f t="shared" si="9"/>
        <v>1.0134238487718126</v>
      </c>
      <c r="F213" s="56">
        <f t="shared" si="9"/>
        <v>1.0070398351648353</v>
      </c>
      <c r="G213" s="56">
        <f t="shared" si="9"/>
        <v>1.0051506165131889</v>
      </c>
      <c r="H213" s="56">
        <f t="shared" si="9"/>
        <v>1.0250500267158376</v>
      </c>
      <c r="I213" s="56">
        <f t="shared" si="9"/>
        <v>1.0107357713039355</v>
      </c>
      <c r="J213" s="56">
        <f t="shared" si="9"/>
        <v>1.00590463373882</v>
      </c>
      <c r="K213" s="56">
        <f t="shared" si="9"/>
        <v>1.0030636559627821</v>
      </c>
      <c r="L213" s="56">
        <f t="shared" si="9"/>
        <v>1.0083274676484923</v>
      </c>
      <c r="M213" s="56">
        <f t="shared" si="9"/>
        <v>1.0261854210898795</v>
      </c>
      <c r="N213" s="56">
        <f t="shared" si="9"/>
        <v>1.0028440036868536</v>
      </c>
      <c r="O213" s="56">
        <f t="shared" si="9"/>
        <v>0.99327707622638506</v>
      </c>
      <c r="P213" s="56">
        <f t="shared" si="9"/>
        <v>1.002398203898357</v>
      </c>
      <c r="Q213" s="56">
        <f t="shared" ref="Q213" si="10">Q209/Q210</f>
        <v>1.0026776049678117</v>
      </c>
    </row>
    <row r="214" spans="2:17" x14ac:dyDescent="0.35">
      <c r="B214" t="s">
        <v>37</v>
      </c>
      <c r="C214" s="56">
        <f>C209/C211</f>
        <v>0.95799583230480401</v>
      </c>
      <c r="D214" s="56">
        <f t="shared" ref="D214:P214" si="11">D209/D211</f>
        <v>1.0373362014091618</v>
      </c>
      <c r="E214" s="56">
        <f t="shared" si="11"/>
        <v>1.0326093830306111</v>
      </c>
      <c r="F214" s="56">
        <f t="shared" si="11"/>
        <v>1.040348696763352</v>
      </c>
      <c r="G214" s="56">
        <f t="shared" si="11"/>
        <v>1.0136464514504273</v>
      </c>
      <c r="H214" s="56">
        <f t="shared" si="11"/>
        <v>1.0327520174236438</v>
      </c>
      <c r="I214" s="56">
        <f t="shared" si="11"/>
        <v>1.0246558087164159</v>
      </c>
      <c r="J214" s="56">
        <f t="shared" si="11"/>
        <v>1.0501764106935667</v>
      </c>
      <c r="K214" s="56">
        <f t="shared" si="11"/>
        <v>1.0136452241715399</v>
      </c>
      <c r="L214" s="56">
        <f t="shared" si="11"/>
        <v>1.0229429962559982</v>
      </c>
      <c r="M214" s="56">
        <f t="shared" si="11"/>
        <v>1.0525042342124364</v>
      </c>
      <c r="N214" s="56">
        <f t="shared" si="11"/>
        <v>1.0270596341737357</v>
      </c>
      <c r="O214" s="56">
        <f t="shared" si="11"/>
        <v>0.98580069495088152</v>
      </c>
      <c r="P214" s="56">
        <f t="shared" si="11"/>
        <v>1.0043213567043516</v>
      </c>
      <c r="Q214" s="56">
        <f t="shared" ref="Q214" si="12">Q209/Q211</f>
        <v>1.0198523531934127</v>
      </c>
    </row>
    <row r="215" spans="2:17" x14ac:dyDescent="0.35">
      <c r="B215" t="s">
        <v>38</v>
      </c>
      <c r="C215" s="56">
        <f>C209/C212</f>
        <v>0.9771692244632858</v>
      </c>
      <c r="D215" s="56">
        <f t="shared" ref="D215:P215" si="13">D209/D212</f>
        <v>1.1706862863207619</v>
      </c>
      <c r="E215" s="56">
        <f t="shared" si="13"/>
        <v>1.1427703226007395</v>
      </c>
      <c r="F215" s="56">
        <f t="shared" si="13"/>
        <v>1.1795770920655781</v>
      </c>
      <c r="G215" s="56">
        <f t="shared" si="13"/>
        <v>1.1090054214844309</v>
      </c>
      <c r="H215" s="56">
        <f t="shared" si="13"/>
        <v>1.1203736356266447</v>
      </c>
      <c r="I215" s="56">
        <f t="shared" si="13"/>
        <v>1.1412626412513429</v>
      </c>
      <c r="J215" s="56">
        <f t="shared" si="13"/>
        <v>1.1978594176218433</v>
      </c>
      <c r="K215" s="56">
        <f t="shared" si="13"/>
        <v>1.064651387942849</v>
      </c>
      <c r="L215" s="56">
        <f t="shared" si="13"/>
        <v>1.1654592314061198</v>
      </c>
      <c r="M215" s="56">
        <f t="shared" si="13"/>
        <v>1.1558840559784465</v>
      </c>
      <c r="N215" s="56">
        <f t="shared" si="13"/>
        <v>1.1331749112110006</v>
      </c>
      <c r="O215" s="56">
        <f t="shared" si="13"/>
        <v>1.1451884027788108</v>
      </c>
      <c r="P215" s="56">
        <f t="shared" si="13"/>
        <v>1.1105263873335922</v>
      </c>
      <c r="Q215" s="56">
        <f t="shared" ref="Q215" si="14">Q209/Q212</f>
        <v>1.1382151489177692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8032080"><![CDATA[{"DIVOPPBEES-IN^P_PRICE(0,-200D)":[88.0,88.96,88.77,89.04,88.72,88.18,88.29,87.9,87.19,86.44,86.91,87.76,87.78,87.9,87.74,86.3,86.87,86.46,86.71,88.08,87.95,88.49,88.64,88.27,87.91,87.69,87.62,87.36,87.14,87.88,86.9,86.62,86.19,85.45,83.87,83.8,84.5,84.67,83.72,84.61,82.76,83.41,85.8,87.22,87.29,86.87,86.77,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],"540787-IN^P_PRICE(0,-200D)":[117.87,120.34,120.42,120.62,120.05,119.5,118.44,117.92,116.59,115.35,116.09,116.37,116.53,116.08,116.26,114.25,115.51,114.66,115.28,117.43,117.57,118.57,118.86,118.91,118.43,118.2,118.5,118.21,117.39,117.44,117.78,117.46,116.67,116.0,114.44,115.03,116.5,116.92,116.15,117.25,114.25,115.93,118.97,120.96,120.74,120.01,119.35,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],"538057-IN^P_PRICE(0,-200D)":[99.58,100.96,101.31,101.79,101.26,101.57,100.65,99.46,98.2,96.84,97.63,98.46,98.56,97.87,98.21,96.54,97.5,96.74,98.0,99.87,100.9,102.31,102.73,103.33,102.79,103.02,103.32,103.62,102.38,102.22,102.73,102.71,102.71,101.76,100.47,101.87,102.78,103.21,101.61,103.39,99.18,100.28,104.52,106.13,104.46,104.27,102.69,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],"543326-IN^P_PRICE(0,-200D)":[67.82,68.73,68.74,69.27,69.2,68.61,69.07,69.56,69.09,68.2,67.62,67.89,67.85,68.33,68.53,68.0,67.72,67.54,66.18,66.72,66.86,66.51,66.69,66.17,66.25,65.76,66.14,66.77,66.46,66.55,66.14,65.28,65.15,65.03,64.31,64.51,64.63,64.86,65.26,65.37,64.45,64.57,64.7,65.18,65.0,64.85,65.46,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],"543627-IN^P_PRICE(0,-200D)":[21.75,21.74,21.78,22.1,21.91,21.84,21.89,21.84,21.65,21.35,21.28,21.52,21.49,21.36,21.36,21.23,21.23,21.1,21.01,21.08,21.03,21.06,20.99,20.95,20.83,20.84,17.6,20.73,20.68,20.63,20.63,20.59,20.34,20.32,20.08,20.15,20.18,20.02,20.25,20.25,19.88,20.14,20.24,20.53,20.34,20.43,20.35,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],"543454-IN^P_PRICE(0,-200D)":[155.19,158.27,158.17,159.51,157.7,156.32,156.63,155.36,154.56,152.05,152.79,153.95,154.13,153.66,153.7,150.76,151.13,150.54,151.05,152.8,152.89,152.97,153.14,153.86,152.35,152.93,153.11,153.04,152.7,151.99,151.95,150.72,149.84,149.6,147.49,148.01,149.13,149.12,147.44,148.43,144.97,145.54,150.5,153.17,153.4,152.88,152.25,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],"543666-IN^P_PRICE(0,-200D)":[26.52,26.91,26.9,27.39,27.51,27.35,27.42,27.43,27.28,26.9,26.78,26.47,26.52,26.39,26.14,25.88,26.1,25.95,25.72,26.08,26.05,25.99,26.05,26.0,25.86,26.03,25.98,25.9,25.85,25.82,25.69,25.81,25.5,25.58,25.16,25.35,25.63,25.4,25.35,25.22,25.19,25.43,25.9,26.03,26.0,26.01,25.94,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],"543563-IN^P_PRICE(0,-200D)":[44.35,44.72,44.79,44.9,44.56,44.7,44.7,44.7,44.67,44.17,44.31,44.78,44.9,45.36,44.73,44.35,44.14,43.86,44.07,44.1,43.91,43.7,43.68,43.67,43.13,43.05,42.8,42.78,42.71,42.4,42.26,42.1,41.81,41.63,42.34,41.23,41.45,41.62,41.69,41.08,40.8,40.6,41.33,41.04,40.84,40.46,40.82,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],"543465-IN^P_PRICE(0,-200D)":[75.38,76.73,76.39,77.08,76.5,75.96,75.95,75.51,73.8,73.13,73.8,74.0,74.23,74.01,73.87,72.44,73.15,72.81,73.13,74.37,74.44,74.97,74.93,75.19,74.69,74.54,74.24,74.34,74.17,73.63,73.49,73.28,72.82,72.6,71.46,71.6,72.33,72.39,71.33,71.4,69.5,70.8,73.05,74.53,74.67,74.34,73.89,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],"543710-IN^P_PRICE(0,-200D)":[97.84,98.62,98.61,98.94,97.83,96.92,96.87,95.5,95.09,93.81,94.1,95.01,94.96,94.48,94.02,92.45,93.54,93.24,93.89,95.09,94.89,95.47,95.55,95.57,95.06,95.3,95.3,95.59,95.0,94.93,94.89,94.3,93.73,92.97,91.47,92.07,93.25,93.51,94.51,94.11,92.13,92.37,96.11,97.47,96.75,96.06,95.47,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],"543571-IN^P_PRICE(0,-200D)":[96.6,97.99,98.12,98.91,98.65,98.57,97.32,97.6,96.58,95.06,95.39,95.86,95.84,95.64,96.04,93.73,94.67,93.65,94.3,95.6,95.82,96.03,96.19,96.31,95.75,95.49,95.71,95.74,94.97,95.02,94.67,94.39,94.14,93.77,92.51,92.76,93.49,94.01,93.19,94.0,92.64,93.54,96.0,97.25,96.94,96.79,96.15,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],"543348-IN^P_PRICE(0,-200D)":[148.58,149.8,149.78,150.47,148.82,148.65,148.68,148.65,148.99,147.69,147.88,149.35,149.68,148.86,148.85,147.51,147.9,147.13,147.39,147.5,146.86,147.35,146.54,146.96,146.39,146.04,143.42,143.13,143.1,144.29,143.5,143.91,141.5,140.9,139.42,141.0,141.02,142.0,141.25,140.15,137.87,138.91,140.37,139.37,139.68,139.69,138.38,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],"543608-IN^P_PRICE(0,-200D)":[149.68,149.64,149.11,150.5,150.35,148.6,148.63,147.92,148.0,147.0,147.31,148.83,147.7,147.53,147.92,145.87,145.32,145.41,144.97,147.47,147.35,148.68,149.0,148.1,147.4,147.3,146.96,146.58,145.67,146.12,145.25,144.7,144.45,142.65,140.5,141.19,142.57,141.35,139.6,141.3,140.56,139.74,143.05,144.97,145.89,144.23,145.11,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],"543956-IN^P_PRICE(0,-200D)":[23.63,23.71,23.73,23.8,23.68,23.51,23.69,23.69,23.47,23.34,23.4,23.7,23.86,23.73,23.69,23.33,23.35,23.19,23.16,23.28,23.26,23.3,23.25,23.11,23.04,22.89,22.95,22.98,22.88,22.89,22.89,22.64,22.56,22.5,22.04,22.01,22.07,22.5,22.0,22.25,21.77,21.94,22.22,22.56,22.57,22.5,22.42,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],"590107-IN^P_PRICE(0,-200D)":[667.52,675.75,674.62,677.92,677.47,674.29,680.18,682.35,661.49,662.88,663.63,667.58,670.77,669.24,663.22,651.28,660.7,666.13,665.95,687.73,686.24,697.11,699.66,698.22,695.32,696.58,698.58,698.73,700.68,702.39,700.6,702.75,695.16,686.58,679.25,681.06,691.97,698.57,688.45,688.45,683.53,695.53,721.9,738.69,735.96,740.7,741.36,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],"590107-IN^JULIAN(P_PRICE(0,-200D).DATES)":[45568,45566,45565,45562,45561,45560,45559,45558,45555,45554,45553,45552,45551,45548,45547,45546,45545,45544,45541,45540,45539,45538,45537,45534,45533,45532,45531,45530,45527,45526,45525,45524,45523,45520,45518,45517,45516,45513,45512,45511,45510,45509,45506,45505,45504,45503,45502,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],"DIVOPPBEES-IN^P_PRICE(0)/P_PRICE_LOW_PR(0,,,,,,\"PRICE\",\"CLOSE\",\"52W\")":1.5647225,"DIVOPPBEES-IN^P_PRICE(0)/P_PRICE_HIGH_PR(0,,,,,,\"PRICE\",\"CLOSE\",\"52W\")":0.9883199,"DIVOPPBEES-IN^FG_TOTAL_RETURNC(0,-6AM)":18.886793,"DIVOPPBEES-IN^FG_TOTAL_RETURNC(0,-3AM)":8.8300705,"540787-IN^P_PRICE(0)/P_PRICE_LOW_PR(0,,,,,,\"PRICE\",\"CLOSE\",\"52W\")":1.6235538,"540787-IN^P_PRICE(0)/P_PRICE_HIGH_PR(0,,,,,,\"PRICE\",\"CLOSE\",\"52W\")":0.9744544,"540787-IN^FG_TOTAL_RETURNC(0,-6AM)":13.358343,"540787-IN^FG_TOTAL_RETURNC(0,-3AM)":4.680288,"538057-IN^P_PRICE(0)/P_PRICE_LOW_PR(0,,,,,,\"PRICE\",\"CLOSE\",\"52W\")":1.922765,"538057-IN^P_PRICE(0)/P_PRICE_HIGH_PR(0,,,,,,\"PRICE\",\"CLOSE\",\"52W\")":0.93828326,"538057-IN^FG_TOTAL_RETURNC(0,-6AM)":19.615614,"538057-IN^FG_TOTAL_RETURNC(0,-3AM)":4.1849732,"543326-IN^P_PRICE(0)/P_PRICE_LOW_PR(0,,,,,,\"PRICE\",\"CLOSE\",\"52W\")":1.2888881,"543326-IN^P_PRICE(0)/P_PRICE_HIGH_PR(0,,,,,,\"PRICE\",\"CLOSE\",\"52W\")":0.97498566,"543326-IN^FG_TOTAL_RETURNC(0,-6AM)":21.027184,"543326-IN^FG_TOTAL_RETURNC(0,-3AM)":13.449311,"543627-IN^P_PRICE(0)/P_PRICE_LOW_PR(0,,,,,,\"PRICE\",\"CLOSE\",\"52W\")":1.4994829,"543627-IN^P_PRICE(0)/P_PRICE_HIGH_PR(0,,,,,,\"PRICE\",\"CLOSE\",\"52W\")":0.98416287,"543627-IN^FG_TOTAL_RETURNC(0,-6AM)":17.822325,"543627-IN^FG_TOTAL_RETURNC(0,-3AM)":12.519396,"543454-IN^P_PRICE(0)/P_PRICE_LOW_PR(0,,,,,,\"PRICE\",\"CLOSE\",\"52W\")":1.6318612,"543454-IN^P_PRICE(0)/P_PRICE_HIGH_PR(0,,,,,,\"PRICE\",\"CLOSE\",\"52W\")":0.9729171,"543454-IN^FG_TOTAL_RETURNC(0,-6AM)":22.43787,"543454-IN^FG_TOTAL_RETURNC(0,-3AM)":4.259324,"543666-IN^P_PRICE(0)/P_PRICE_LOW_PR(0,,,,,,\"PRICE\",\"CLOSE\",\"52W\")":1.1967509,"543666-IN^P_PRICE(0)/P_PRICE_HIGH_PR(0,,,,,,\"PRICE\",\"CLOSE\",\"52W\")":0.9640131,"543666-IN^FG_TOTAL_RETURNC(0,-6AM)":11.008799,"543666-IN^FG_TOTAL_RETURNC(0,-3AM)":-0.8598089,"543563-IN^P_PRICE(0)/P_PRICE_LOW_PR(0,,,,,,\"PRICE\",\"CLOSE\",\"52W\")":1.6317145,"543563-IN^P_PRICE(0)/P_PRICE_HIGH_PR(0,,,,,,\"PRICE\",\"CLOSE\",\"52W\")":0.9777336,"543563-IN^FG_TOTAL_RETURNC(0,-6AM)":24.543667,"543563-IN^FG_TOTAL_RETURNC(0,-3AM)":17.670464,"543465-IN^P_PRICE(0)/P_PRICE_LOW_PR(0,,,,,,\"PRICE\",\"CLOSE\",\"52W\")":1.6901345,"543465-IN^P_PRICE(0)/P_PRICE_HIGH_PR(0,,,,,,\"PRICE\",\"CLOSE\",\"52W\")":0.9779449,"543465-IN^FG_TOTAL_RETURNC(0,-6AM)":18.280243,"543465-IN^FG_TOTAL_RETURNC(0,-3AM)":4.1160107,"543710-IN^P_PRICE(0)/P_PRICE_LOW_PR(0,,,,,,\"PRICE\",\"CLOSE\",\"52W\")":1.5857373,"543710-IN^P_PRICE(0)/P_PRICE_HIGH_PR(0,,,,,,\"PRICE\",\"CLOSE\",\"52W\")":0.98888206,"543710-IN^FG_TOTAL_RETURNC(0,-6AM)":13.306308,"543710-IN^FG_TOTAL_RETURNC(0,-3AM)":4.329276,"543571-IN^P_PRICE(0)/P_PRICE_LOW_PR(0,,,,,,\"PRICE\",\"CLOSE\",\"52W\")":1.5859464,"543571-IN^P_PRICE(0)/P_PRICE_HIGH_PR(0,,,,,,\"PRICE\",\"CLOSE\",\"52W\")":0.9766454,"543571-IN^FG_TOTAL_RETURNC(0,-6AM)":11.715042,"543571-IN^FG_TOTAL_RETURNC(0,-3AM)":3.4150481,"543348-IN^P_PRICE(0)/P_PRICE_LOW_PR(0,,,,,,\"PRICE\",\"CLOSE\",\"52W\")":1.5824902,"543348-IN^P_PRICE(0)/P_PRICE_HIGH_PR(0,,,,,,\"PRICE\",\"CLOSE\",\"52W\")":0.9775,"543348-IN^FG_TOTAL_RETURNC(0,-6AM)":20.336926,"543348-IN^FG_TOTAL_RETURNC(0,-3AM)":17.278397,"543608-IN^P_PRICE(0)/P_PRICE_LOW_PR(0,,,,,,\"PRICE\",\"CLOSE\",\"52W\")":1.4710565,"543608-IN^P_PRICE(0)/P_PRICE_HIGH_PR(0,,,,,,\"PRICE\",\"CLOSE\",\"52W\")":0.9945514,"543608-IN^FG_TOTAL_RETURNC(0,-6AM)":19.504988,"543608-IN^FG_TOTAL_RETURNC(0,-3AM)":10.489405,"543956-IN^P_PRICE(0)/P_PRICE_LOW_PR(0,,,,,,\"PRICE\",\"CLOSE\",\"52W\")":1.7238108,"543956-IN^P_PRICE(0)/P_PRICE_HIGH_PR(0,,,,,,\"PRICE\",\"CLOSE\",\"52W\")":0.9903604,"543956-IN^FG_TOTAL_RETURNC(0,-6AM)":24.828302,"543956-IN^FG_TOTAL_RETURNC(0,-3AM)":11.252356,"590107-IN^P_PRICE(0)/P_PRICE_LOW_PR(0,,,,,,\"PRICE\",\"CLOSE\",\"52W\")":1.4161576,"590107-IN^P_PRICE(0)/P_PRICE_HIGH_PR(0,,,,,,\"PRICE\",\"CLOSE\",\"52W\")":0.83087915,"590107-IN^FG_TOTAL_RETURNC(0,-6AM)":-7.688898,"590107-IN^FG_TOTAL_RETURNC(0,-3AM)":-7.934618,"DIVOPPBEES-IN^PERCENT_CHANGE(FMA_EPS(+1,0,,,,\"PORTAGG\",\"MEAN\"),FMA_EPS(+1,-3AM,,,,\"PORTAGG\",\"MEAN\"))":null,"DIVOPPBEES-IN^PERCENT_CHANGE(FMA_EPS(+1,0,,,,\"PORTAGG\",\"MEAN\"),FMA_EPS(+1,-1AM,,,,\"PORTAGG\",\"MEAN\"))":null,"DIVOPPBEES-IN^FMA_PCT_ABOVE_MAVG(200,0,,,,\"PORTAGG\")":null,"540787-IN^PERCENT_CHANGE(FMA_EPS(+1,0,,,,\"PORTAGG\",\"MEAN\"),FMA_EPS(+1,-3AM,,,,\"PORTAGG\",\"MEAN\"))":0.604186946570231,"540787-IN^PERCENT_CHANGE(FMA_EPS(+1,0,,,,\"PORTAGG\",\"MEAN\"),FMA_EPS(+1,-1AM,,,,\"PORTAGG\",\"MEAN\"))":0.0,"540787-IN^FMA_PCT_ABOVE_MAVG(200,0,,,,\"PORTAGG\")":95.6521739130435,"538057-IN^PERCENT_CHANGE(FMA_EPS(+1,0,,,,\"PORTAGG\",\"MEAN\"),FMA_EPS(+1,-3AM,,,,\"PORTAGG\",\"MEAN\"))":null,"538057-IN^PERCENT_CHANGE(FMA_EPS(+1,0,,,,\"PORTAGG\",\"MEAN\"),FMA_EPS(+1,-1AM,,,,\"PORTAGG\",\"MEAN\"))":null,"538057-IN^FMA_PCT_ABOVE_MAVG(200,0,,,,\"PORTAGG\")":null,"543326-IN^PERCENT_CHANGE(FMA_EPS(+1,0,,,,\"PORTAGG\",\"MEAN\"),FMA_EPS(+1,-3AM,,,,\"PORTAGG\",\"MEAN\"))":1.98848649823325,"543326-IN^PERCENT_CHANGE(FMA_EPS(+1,0,,,,\"PORTAGG\",\"MEAN\"),FMA_EPS(+1,-1AM,,,,\"PORTAGG\",\"MEAN\"))":0.0,"543326-IN^FMA_PCT_ABOVE_MAVG(200,0,,,,\"PORTAGG\")":87.5,"543627-IN^PERCENT_CHANGE(FMA_EPS(+1,0,,,,\"PORTAGG\",\"MEAN\"),FMA_EPS(+1,-3AM,,,,\"PORTAGG\",\"MEAN\"))":null,"543627-IN^PERCENT_CHANGE(FMA_EPS(+1,0,,,,\"PORTAGG\",\"MEAN\"),FMA_EPS(+1,-1AM,,,,\"PORTAGG\",\"MEAN\"))":null,"543627-IN^FMA_PCT_ABOVE_MAVG(200,0,,,,\"PORTAGG\")":null,"543454-IN^PERCENT_CHANGE(FMA_EPS(+1,0,,,,\"PORTAGG\",\"MEAN\"),FMA_EPS(+1,-3AM,,,,\"PORTAGG\",\"MEAN\"))":2.37186594834252,"543454-IN^PERCENT_CHANGE(FMA_EPS(+1,0,,,,\"PORTAGG\",\"MEAN\"),FMA_EPS(+1,-1AM,,,,\"PORTAGG\",\"MEAN\"))":0.0,"543454-IN^FMA_PCT_ABOVE_MAVG(200,0,,,,\"PORTAGG\")":97.3684210526316,"543666-IN^PERCENT_CHANGE(FMA_EPS(+1,0,,,,\"PORTAGG\",\"MEAN\"),FMA_EPS(+1,-3AM,,,,\"PORTAGG\",\"MEAN\"))":-0.845855392623295,"543666-IN^PERCENT_CHANGE(FMA_EPS(+1,0,,,,\"PORTAGG\",\"MEAN\"),FMA_EPS(+1,-1AM,,,,\"PORTAGG\",\"MEAN\"))":0.0,"543666-IN^FMA_PCT_ABOVE_MAVG(200,0,,,,\"PORTAGG\")":63.6363636363636,"543563-IN^PERCENT_CHANGE(FMA_EPS(+1,0,,,,\"PORTAGG\",\"MEAN\"),FMA_EPS(+1,-3AM,,,,\"PORTAGG\",\"MEAN\"))":-0.0317658009498063,"543563-IN^PERCENT_CHANGE(FMA_EPS(+1,0,,,,\"PORTAGG\",\"MEAN\"),FMA_EPS(+1,-1AM,,,,\"PORTAGG\",\"MEAN\"))":0.0,"543563-IN^FMA_PCT_ABOVE_MAVG(200,0,,,,\"PORTAGG\")":89.6907216494845,"543465-IN^PERCENT_CHANGE(FMA_EPS(+1,0,,,,\"PORTAGG\",\"MEAN\"),FMA_EPS(+1,-3AM,,,,\"PORTAGG\",\"MEAN\"))":-6.6816077091379,"543465-IN^PERCENT_CHANGE(FMA_EPS(+1,0,,,,\"PORTAGG\",\"MEAN\"),FMA_EPS(+1,-1AM,,,,\"PORTAGG\",\"MEAN\"))":0.0,"543465-IN^FMA_PCT_ABOVE_MAVG(200,0,,,,\"PORTAGG\")":96.7741935483871,"543710-IN^PERCENT_CHANGE(FMA_EPS(+1,0,,,,\"PORTAGG\",\"MEAN\"),FMA_EPS(+1,-3AM,,,,\"PORTAGG\",\"MEAN\"))":null,"543710-IN^PERCENT_CHANGE(FMA_EPS(+1,0,,,,\"PORTAGG\",\"MEAN\"),FMA_EPS(+1,-1AM,,,,\"PORTAGG\",\"MEAN\"))":null,"543710-IN^FMA_PCT_ABOVE_MAVG(200,0,,,,\"PORTAGG\")":null,"543571-IN^PERCENT_CHANGE(FMA_EPS(+1,0,,,,\"PORTAGG\",\"MEAN\"),FMA_EPS(+1,-3AM,,,,\"PORTAGG\",\"MEAN\"))":-1.82905879948465,"543571-IN^PERCENT_CHANGE(FMA_EPS(+1,0,,,,\"PORTAGG\",\"MEAN\"),FMA_EPS(+1,-1AM,,,,\"PORTAGG\",\"MEAN\"))":0.0,"543571-IN^FMA_PCT_ABOVE_MAVG(200,0,,,,\"PORTAGG\")":96.7741935483871,"543348-IN^PERCENT_CHANGE(FMA_EPS(+1,0,,,,\"PORTAGG\",\"MEAN\"),FMA_EPS(+1,-3AM,,,,\"PORTAGG\",\"MEAN\"))":0.929061029243147,"543348-IN^PERCENT_CHANGE(FMA_EPS(+1,0,,,,\"PORTAGG\",\"MEAN\"),FMA_EPS(+1,-1AM,,,,\"PORTAGG\",\"MEAN\"))":0.0,"543348-IN^FMA_PCT_ABOVE_MAVG(200,0,,,,\"PORTAGG\")":95.2380952380952,"543608-IN^PERCENT_CHANGE(FMA_EPS(+1,0,,,,\"PORTAGG\",\"MEAN\"),FMA_EPS(+1,-3AM,,,,\"PORTAGG\",\"MEAN\"))":0.800528091096439,"543608-IN^PERCENT_CHANGE(FMA_EPS(+1,0,,,,\"PORTAGG\",\"MEAN\"),FMA_EPS(+1,-1AM,,,,\"PORTAGG\",\"MEAN\"))":0.0,"543608-IN^FMA_PCT_ABOVE_MAVG(200,0,,,,\"PORTAGG\")":90.4761904761905,"543956-IN^PERCENT_CHANGE(FMA_EPS(+1,0,,,,\"PORTAGG\",\"MEAN\"),FMA_EPS(+1,-3AM,,,,\"PORTAGG\",\"MEAN\"))":null,"543956-IN^PERCENT_CHANGE(FMA_EPS(+1,0,,,,\"PORTAGG\",\"MEAN\"),FMA_EPS(+1,-1AM,,,,\"PORTAGG\",\"MEAN\"))":null,"543956-IN^FMA_PCT_ABOVE_MAVG(200,0,,,,\"PORTAGG\")":null,"590107-IN^PERCENT_CHANGE(FMA_EPS(+1,0,,,,\"PORTAGG\",\"MEAN\"),FMA_EPS(+1,-3AM,,,,\"PORTAGG\",\"MEAN\"))":1.91353616718515,"590107-IN^PERCENT_CHANGE(FMA_EPS(+1,0,,,,\"PORTAGG\",\"MEAN\"),FMA_EPS(+1,-1AM,,,,\"PORTAGG\",\"MEAN\"))":0.0,"590107-IN^FMA_PCT_ABOVE_MAVG(200,0,,,,\"PORTAGG\")":76.9230769230769,"DIVOPPBEES-IN^COUNT(OS_TOP_HLDG_NAME(ALL,0D,,MTD,,ALL,EQ))":51,"DIVOPPBEES-IN^FMA_COS_DOWN(\"EPS\",\"1M\",+1,0,,,\"PORTAGG\",\"MEANR\")":null,"DIVOPPBEES-IN^FMA_COS_UP(\"EPS\",\"1M\",+1,0,,,\"PORTAGG\",\"MEANR\")":null,"540787-IN^COUNT(OS_TOP_HLDG_NAME(ALL,0D,,MTD,,ALL,EQ))":23,"540787-IN^FMA_COS_DOWN(\"EPS\",\"1M\",+1,0,,,\"PORTAGG\",\"MEANR\")":5.0,"540787-IN^FMA_COS_UP(\"EPS\",\"1M\",+1,0,,,\"PORTAGG\",\"MEANR\")":12.0,"538057-IN^COUNT(OS_TOP_HLDG_NAME(ALL,0D,,MTD,,ALL,EQ))":12,"538057-IN^FMA_COS_DOWN(\"EPS\",\"1M\",+1,0,,,\"PORTAGG\",\"MEANR\")":null,"538057-IN^FMA_COS_UP(\"EPS\",\"1M\",+1,0,,,\"PORTAGG\",\"MEANR\")":null,"543326-IN^COUNT(OS_TOP_HLDG_NAME(ALL,0D,,MTD,,ALL,EQ))":16,"543326-IN^FMA_COS_DOWN(\"EPS\",\"1M\",+1,0,,,\"PORTAGG\",\"MEANR\")":7.0,"543326-IN^FMA_COS_UP(\"EPS\",\"1M\",+1,0,,,\"PORTAGG\",\"MEANR\")":4.0,"543627-IN^COUNT(OS_TOP_HLDG_NAME(ALL,0D,,MTD,,ALL,EQ))":31,"543627-IN^FMA_COS_DOWN(\"EPS\",\"1M\",+1,0,,,\"PORTAGG\",\"MEANR\")":null,"543627-IN^FMA_COS_UP(\"EPS\",\"1M\",+1,0,,,\"PORTAGG\",\"MEANR\")":null,"543454-IN^COUNT(OS_TOP_HLDG_NAME(ALL,0D,,MTD,,ALL,EQ))":76,"543454-IN^FMA_COS_DOWN(\"EPS\",\"1M\",+1,0,,,\"PORTAGG\",\"MEANR\")":30.0,"543454-IN^FMA_COS_UP(\"EPS\",\"1M\",+1,0,,,\"PORTAGG\",\"MEANR\")":31.0,"543666-IN^COUNT(OS_TOP_HLDG_NAME(ALL,0D,,MTD,,ALL,EQ))":11,"543666-IN^FMA_COS_DOWN(\"EPS\",\"1M\",+1,0,,,\"PORTAGG\",\"MEANR\")":6.0,"543666-IN^FMA_COS_UP(\"EPS\",\"1M\",+1,0,,,\"PORTAGG\",\"MEANR\")":4.0,"543563-IN^COUNT(OS_TOP_HLDG_NAME(ALL,0D,,MTD,,ALL,EQ))":0,"543563-IN^FMA_COS_DOWN(\"EPS\",\"1M\",+1,0,,,\"PORTAGG\",\"MEANR\")":20.0,"543563-IN^FMA_COS_UP(\"EPS\",\"1M\",+1,0,,,\"PORTAGG\",\"MEANR\")":25.0,"543465-IN^COUNT(OS_TOP_HLDG_NAME(ALL,0D,,MTD,,ALL,EQ))":31,"543465-IN^FMA_COS_DOWN(\"EPS\",\"1M\",+1,0,,,\"PORTAGG\",\"MEANR\")":5.0,"543465-IN^FMA_COS_UP(\"EPS\",\"1M\",+1,0,,,\"PORTAGG\",\"MEANR\")":20.0,"543710-IN^COUNT(OS_TOP_HLDG_NAME(ALL,0D,,MTD,,ALL,EQ))":31,"543710-IN^FMA_COS_DOWN(\"EPS\",\"1M\",+1,0,,,\"PORTAGG\",\"MEANR\")":null,"543710-IN^FMA_COS_UP(\"EPS\",\"1M\",+1,0,,,\"PORTAGG\",\"MEANR\")":null,"543571-IN^COUNT(OS_TOP_HLDG_NAME(ALL,0D,,MTD,,ALL,EQ))":31,"543571-IN^FMA_COS_DOWN(\"EPS\",\"1M\",+1,0,,,\"PORTAGG\",\"MEANR\")":11.0,"543571-IN^FMA_COS_UP(\"EPS\",\"1M\",+1,0,,,\"PORTAGG\",\"MEANR\")":16.0,"543348-IN^COUNT(OS_TOP_HLDG_NAME(ALL,0D,,MTD,,ALL,EQ))":21,"543348-IN^FMA_COS_DOWN(\"EPS\",\"1M\",+1,0,,,\"PORTAGG\",\"MEANR\")":7.0,"543348-IN^FMA_COS_UP(\"EPS\",\"1M\",+1,0,,,\"PORTAGG\",\"MEANR\")":12.0,"543608-IN^COUNT(OS_TOP_HLDG_NAME(ALL,0D,,MTD,,ALL,EQ))":21,"543608-IN^FMA_COS_DOWN(\"EPS\",\"1M\",+1,0,,,\"PORTAGG\",\"MEANR\")":6.0,"543608-IN^FMA_COS_UP(\"EPS\",\"1M\",+1,0,,,\"PORTAGG\",\"MEANR\")":12.0,"543956-IN^COUNT(OS_TOP_HLDG_NAME(ALL,0D,,MTD,,ALL,EQ))":31,"543956-IN^FMA_COS_DOWN(\"EPS\",\"1M\",+1,0,,,\"PORTAGG\",\"MEANR\")":null,"543956-IN^FMA_COS_UP(\"EPS\",\"1M\",+1,0,,,\"PORTAGG\",\"MEANR\")":null,"590107-IN^COUNT(OS_TOP_HLDG_NAME(ALL,0D,,MTD,,ALL,EQ))":13,"590107-IN^FMA_COS_DOWN(\"EPS\",\"1M\",+1,0,,,\"PORTAGG\",\"MEANR\")":3.0,"590107-IN^FMA_COS_UP(\"EPS\",\"1M\",+1,0,,,\"PORTAGG\",\"MEANR\")":4.0,"DIVOPPBEES-IN^FG_COMPANY_NAME":"Nippon India ETF Nifty Dividend Opportunities 50","540787-IN^FG_COMPANY_NAME":"BHARAT 22 ETF","538057-IN^FG_COMPANY_NAME":"CPSE ETF","543326-IN^FG_COMPANY_NAME":"ICICI Prudential Nifty FMCG ETF","543627-IN^FG_COMPANY_NAME":"HDFC Nifty 100 Low Volatility 30 ETF","543454-IN^FG_COMPANY_NAME":"Mirae Asset Nifty India Manufacturing ETF Units Exchange Traded Fund","543666-IN^FG_COMPANY_NAME":"HDFC Nifty Private Bank ETF Exchange Traded Fund Units","543563-IN^FG_COMPANY_NAME":"Motilal Oswal S&P BSE Healthcare ETF","543465-IN^FG_COMPANY_NAME":"Motilal Oswal Nifty 200 Momentum 30 ETF Units Exchange Traded Fund","543710-IN^FG_COMPANY_NAME":"ICICI Prudential Nifty Commodities ETF","543571-IN^FG_COMPANY_NAME":"ICICI Prudential Nifty Infrastructure ETF","543348-IN^FG_COMPANY_NAME":"Axis NIFTY Healthcare ETF","543608-IN^FG_COMPANY_NAME":"HDFC NIFTY50 Value 20 ETF","543956-IN^FG_COMPANY_NAME":"ICICI Prudential Nifty 200 Quality 30 ETF Exchange Traded Fund Units","590107-IN^FG_COMPANY_NAME":"Kotak Nifty PSU Bank ETF","DIVOPPBEES-IN^P_PRICE(-1AM)/P_PRICE_HIGH_PR(-1AM,,,,,,\"PRICE\",\"CLOSE\",\"52W\")":0.99830776,"DIVOPPBEES-IN^FG_TOTAL_RETURNC(-1AM,-7AM)":19.339169,"DIVOPPBEES-IN^FG_TOTAL_RETURNC(-1AM,-4AM)":12.597025,"DIVOPPBEES-IN^FG_TOTAL_RETURNC(-1AM,-2AM)":3.1351924,"540787-IN^P_PRICE(-1AM)/P_PRICE_HIGH_PR(-1AM,,,,,,\"PRICE\",\"CLOSE\",\"52W\")":0.9802414,"540787-IN^FG_TOTAL_RETURNC(-1AM,-7AM)":15.475262,"540787-IN^FG_TOTAL_RETURNC(-1AM,-4AM)":2.2860646,"540787-IN^FG_TOTAL_RETURNC(-1AM,-2AM)":-0.33621788,"538057-IN^P_PRICE(-1AM)/P_PRICE_HIGH_PR(-1AM,,,,,,\"PRICE\",\"CLOSE\",\"52W\")":0.9640064,"538057-IN^FG_TOTAL_RETURNC(-1AM,-7AM)":25.426006,"538057-IN^FG_TOTAL_RETURNC(-1AM,-4AM)":3.6050558,"538057-IN^FG_TOTAL_RETURNC(-1AM,-2AM)":-2.114427,"543326-IN^P_PRICE(-1AM)/P_PRICE_HIGH_PR(-1AM,,,,,,\"PRICE\",\"CLOSE\",\"52W\")":0.9961061,"543326-IN^FG_TOTAL_RETURNC(-1AM,-7AM)":17.925537,"543326-IN^FG_TOTAL_RETURNC(-1AM,-4AM)":17.529606,"543326-IN^FG_TOTAL_RETURNC(-1AM,-2AM)":2.797532,"543627-IN^P_PRICE(-1AM)/P_PRICE_HIGH_PR(-1AM,,,,,,\"PRICE\",\"CLOSE\",\"52W\")":1.0,"543627-IN^FG_TOTAL_RETURNC(-1AM,-7AM)":14.893616,"543627-IN^FG_TOTAL_RETURNC(-1AM,-4AM)":15.270925,"543627-IN^FG_TOTAL_RETURNC(-1AM,-2AM)":4.0513873,"543454-IN^P_PRICE(-1AM)/P_PRICE_HIGH_PR(-1AM,,,,,,\"PRICE\",\"CLOSE\",\"52W\")":0.99421555,"543454-IN^FG_TOTAL_RETURNC(-1AM,-7AM)":26.798737,"543454-IN^FG_TOTAL_RETURNC(-1AM,-4AM)":7.226968,"543454-IN^FG_TOTAL_RETURNC(-1AM,-2AM)":1.641202,"543666-IN^P_PRICE(-1AM)/P_PRICE_HIGH_PR(-1AM,,,,,,\"PRICE\",\"CLOSE\",\"52W\")":0.96833086,"543666-IN^FG_TOTAL_RETURNC(-1AM,-7AM)":9.247578,"543666-IN^FG_TOTAL_RETURNC(-1AM,-4AM)":3.1349182,"543666-IN^FG_TOTAL_RETURNC(-1AM,-2AM)":0.34749508,"543563-IN^P_PRICE(-1AM)/P_PRICE_HIGH_PR(-1AM,,,,,,\"PRICE\",\"CLOSE\",\"52W\")":1.0,"543563-IN^FG_TOTAL_RETURNC(-1AM,-7AM)":23.97163,"543563-IN^FG_TOTAL_RETURNC(-1AM,-4AM)":22.61504,"543563-IN^FG_TOTAL_RETURNC(-1AM,-2AM)":5.7343364,"543465-IN^P_PRICE(-1AM)/P_PRICE_HIGH_PR(-1AM,,,,,,\"PRICE\",\"CLOSE\",\"52W\")":0.99707407,"543465-IN^FG_TOTAL_RETURNC(-1AM,-7AM)":22.001625,"543465-IN^FG_TOTAL_RETURNC(-1AM,-4AM)":3.150797,"543465-IN^FG_TOTAL_RETURNC(-1AM,-2AM)":2.6283383,"543710-IN^P_PRICE(-1AM)/P_PRICE_HIGH_PR(-1AM,,,,,,\"PRICE\",\"CLOSE\",\"52W\")":0.97948086,"543710-IN^FG_TOTAL_RETURNC(-1AM,-7AM)":14.130306,"543710-IN^FG_TOTAL_RETURNC(-1AM,-4AM)":1.8998861,"543710-IN^FG_TOTAL_RETURNC(-1AM,-2AM)":-0.6659031,"543571-IN^P_PRICE(-1AM)/P_PRICE_HIGH_PR(-1AM,,,,,,\"PRICE\",\"CLOSE\",\"52W\")":0.987455,"543571-IN^FG_TOTAL_RETURNC(-1AM,-7AM)":14.117646,"543571-IN^FG_TOTAL_RETURNC(-1AM,-4AM)":1.5223622,"543571-IN^FG_TOTAL_RETURNC(-1AM,-2AM)":0.031244755,"543348-IN^P_PRICE(-1AM)/P_PRICE_HIGH_PR(-1AM,,,,,,\"PRICE\",\"CLOSE\",\"52W\")":0.9694079,"543348-IN^FG_TOTAL_RETURNC(-1AM,-7AM)":22.720087,"543348-IN^FG_TOTAL_RETURNC(-1AM,-4AM)":21.275723,"543348-IN^FG_TOTAL_RETURNC(-1AM,-2AM)":4.972577,"543608-IN^P_PRICE(-1AM)/P_PRICE_HIGH_PR(-1AM,,,,,,\"PRICE\",\"CLOSE\",\"52W\")":0.9978523,"543608-IN^FG_TOTAL_RETURNC(-1AM,-7AM)":17.070866,"543608-IN^FG_TOTAL_RETURNC(-1AM,-4AM)":14.272535,"543608-IN^FG_TOTAL_RETURNC(-1AM,-2AM)":3.9356828,"543956-IN^P_PRICE(-1AM)/P_PRICE_HIGH_PR(-1AM,,,,,,\"PRICE\",\"CLOSE\",\"52W\")":1.0,"543956-IN^FG_TOTAL_RETURNC(-1AM,-7AM)":23.437166,"543956-IN^FG_TOTAL_RETURNC(-1AM,-4AM)":16.499996,"543956-IN^FG_TOTAL_RETURNC(-1AM,-2AM)":4.8604846,"590107-IN^P_PRICE(-1AM)/P_PRICE_HIGH_PR(-1AM,,,,,,\"PRICE\",\"CLOSE\",\"52W\")":0.86771053,"590107-IN^FG_TOTAL_RETURNC(-1AM,-7AM)":-1.0054111,"590107-IN^FG_TOTAL_RETURNC(-1AM,-4AM)":-12.740183,"590107-IN^FG_TOTAL_RETURNC(-1AM,-2AM)":-3.4339964,"DIVOPPBEES-IN^FG_TOTAL_RETURNC(0,-1AM)":-0.5537331,"540787-IN^FG_TOTAL_RETURNC(0,-1AM)":-0.5903661,"538057-IN^FG_TOTAL_RETURNC(0,-1AM)":-2.668357,"543326-IN^FG_TOTAL_RETURNC(0,-1AM)":1.9696236,"543627-IN^FG_TOTAL_RETURNC(0,-1AM)":3.27636,"543454-IN^FG_TOTAL_RETURNC(0,-1AM)":1.4512658,"543666-IN^FG_TOTAL_RETURNC(0,-1AM)":2.0392537,"543563-IN^FG_TOTAL_RETURNC(0,-1AM)":1.4874101,"543465-IN^FG_TOTAL_RETURNC(0,-1AM)":0.54688454,"543710-IN^FG_TOTAL_RETURNC(0,-1AM)":2.48245,"543571-IN^FG_TOTAL_RETURNC(0,-1AM)":0.5935669,"543348-IN^FG_TOTAL_RETURNC(0,-1AM)":0.8347392,"543608-IN^FG_TOTAL_RETURNC(0,-1AM)":0.67259073,"543956-IN^FG_TOTAL_RETURNC(0,-1AM)":1.4163136,"590107-IN^FG_TOTAL_RETURNC(0,-1AM)":-4.2446613}]]></FdsFormulaCache>
</file>

<file path=customXml/itemProps1.xml><?xml version="1.0" encoding="utf-8"?>
<ds:datastoreItem xmlns:ds="http://schemas.openxmlformats.org/officeDocument/2006/customXml" ds:itemID="{6C22DFBB-F595-4D1B-A7FC-4B33E8BE49B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2024-10-04T08:54:40Z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