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6D517507-8226-4E55-8470-6DB15AFF4689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 a="1"/>
  <c r="O5" i="1" l="1"/>
  <c r="O10" i="1" a="1"/>
  <c r="O10" i="1" l="1"/>
  <c r="O18" i="1" a="1"/>
  <c r="O18" i="1" l="1"/>
  <c r="O21" i="1" a="1"/>
  <c r="O16" i="1" a="1"/>
  <c r="O21" i="1" l="1"/>
  <c r="O16" i="1"/>
  <c r="O19" i="1" a="1"/>
  <c r="O19" i="1" l="1"/>
  <c r="O9" i="1" a="1"/>
  <c r="O9" i="1" l="1"/>
  <c r="O8" i="1" a="1"/>
  <c r="O8" i="1" l="1"/>
  <c r="O6" i="1" a="1"/>
  <c r="O6" i="1" l="1"/>
  <c r="O4" i="1" a="1"/>
  <c r="G33" i="57" a="1"/>
  <c r="G16" i="57" a="1"/>
  <c r="D33" i="57" a="1"/>
  <c r="D16" i="57" a="1"/>
  <c r="G31" i="57" a="1"/>
  <c r="G15" i="57" a="1"/>
  <c r="D31" i="57" a="1"/>
  <c r="D15" i="57" a="1"/>
  <c r="G30" i="57" a="1"/>
  <c r="D30" i="57" a="1"/>
  <c r="G29" i="57" a="1"/>
  <c r="G12" i="57" a="1"/>
  <c r="D28" i="57" a="1"/>
  <c r="G11" i="57" a="1"/>
  <c r="D11" i="57" a="1"/>
  <c r="G26" i="57" a="1"/>
  <c r="G9" i="57" a="1"/>
  <c r="D9" i="57" a="1"/>
  <c r="G24" i="57" a="1"/>
  <c r="D23" i="57" a="1"/>
  <c r="G22" i="57" a="1"/>
  <c r="G6" i="57" a="1"/>
  <c r="D22" i="57" a="1"/>
  <c r="D6" i="57" a="1"/>
  <c r="G21" i="57" a="1"/>
  <c r="G5" i="57" a="1"/>
  <c r="D21" i="57" a="1"/>
  <c r="D5" i="57" a="1"/>
  <c r="G20" i="57" a="1"/>
  <c r="G4" i="57" a="1"/>
  <c r="D20" i="57" a="1"/>
  <c r="D4" i="57" a="1"/>
  <c r="G19" i="57" a="1"/>
  <c r="G3" i="57" a="1"/>
  <c r="D19" i="57" a="1"/>
  <c r="D3" i="57" a="1"/>
  <c r="G18" i="57" a="1"/>
  <c r="G2" i="57" a="1"/>
  <c r="D18" i="57" a="1"/>
  <c r="D2" i="57" a="1"/>
  <c r="G17" i="57" a="1"/>
  <c r="E33" i="57" a="1"/>
  <c r="D17" i="57" a="1"/>
  <c r="B33" i="57" a="1"/>
  <c r="G14" i="57" a="1"/>
  <c r="D14" i="57" a="1"/>
  <c r="G13" i="57" a="1"/>
  <c r="D29" i="57" a="1"/>
  <c r="D13" i="57" a="1"/>
  <c r="G28" i="57" a="1"/>
  <c r="D12" i="57" a="1"/>
  <c r="G27" i="57" a="1"/>
  <c r="D27" i="57" a="1"/>
  <c r="G10" i="57" a="1"/>
  <c r="D26" i="57" a="1"/>
  <c r="D10" i="57" a="1"/>
  <c r="G25" i="57" a="1"/>
  <c r="D25" i="57" a="1"/>
  <c r="G8" i="57" a="1"/>
  <c r="D24" i="57" a="1"/>
  <c r="D8" i="57" a="1"/>
  <c r="G23" i="57" a="1"/>
  <c r="G7" i="57" a="1"/>
  <c r="D7" i="57" a="1"/>
  <c r="O4" i="1" l="1"/>
  <c r="D7" i="57"/>
  <c r="G7" i="57"/>
  <c r="G23" i="57"/>
  <c r="D8" i="57"/>
  <c r="D24" i="57"/>
  <c r="G8" i="57"/>
  <c r="D25" i="57"/>
  <c r="G25" i="57"/>
  <c r="D10" i="57"/>
  <c r="D26" i="57"/>
  <c r="G10" i="57"/>
  <c r="D27" i="57"/>
  <c r="G27" i="57"/>
  <c r="D12" i="57"/>
  <c r="G28" i="57"/>
  <c r="D13" i="57"/>
  <c r="D29" i="57"/>
  <c r="G13" i="57"/>
  <c r="D14" i="57"/>
  <c r="G14" i="57"/>
  <c r="B33" i="57"/>
  <c r="D17" i="57"/>
  <c r="E33" i="57"/>
  <c r="G17" i="57"/>
  <c r="D2" i="57"/>
  <c r="D18" i="57"/>
  <c r="G2" i="57"/>
  <c r="G18" i="57"/>
  <c r="D3" i="57"/>
  <c r="D19" i="57"/>
  <c r="G3" i="57"/>
  <c r="G19" i="57"/>
  <c r="D4" i="57"/>
  <c r="D20" i="57"/>
  <c r="G4" i="57"/>
  <c r="G20" i="57"/>
  <c r="D5" i="57"/>
  <c r="D21" i="57"/>
  <c r="G5" i="57"/>
  <c r="G21" i="57"/>
  <c r="D6" i="57"/>
  <c r="D22" i="57"/>
  <c r="G6" i="57"/>
  <c r="G22" i="57"/>
  <c r="D23" i="57"/>
  <c r="G24" i="57"/>
  <c r="D9" i="57"/>
  <c r="G9" i="57"/>
  <c r="G26" i="57"/>
  <c r="D11" i="57"/>
  <c r="G11" i="57"/>
  <c r="D28" i="57"/>
  <c r="G12" i="57"/>
  <c r="G29" i="57"/>
  <c r="D30" i="57"/>
  <c r="G30" i="57"/>
  <c r="D15" i="57"/>
  <c r="D31" i="57"/>
  <c r="G15" i="57"/>
  <c r="G31" i="57"/>
  <c r="D16" i="57"/>
  <c r="D33" i="57"/>
  <c r="G16" i="57"/>
  <c r="G33" i="57"/>
  <c r="M24" i="48" a="1"/>
  <c r="M23" i="48" a="1"/>
  <c r="M21" i="48" a="1"/>
  <c r="M20" i="48" a="1"/>
  <c r="M18" i="48" a="1"/>
  <c r="M17" i="48" a="1"/>
  <c r="M15" i="48" a="1"/>
  <c r="M13" i="48" a="1"/>
  <c r="M11" i="48" a="1"/>
  <c r="M8" i="48" a="1"/>
  <c r="M7" i="48" a="1"/>
  <c r="M6" i="48" a="1"/>
  <c r="M4" i="48" a="1"/>
  <c r="M19" i="48" a="1"/>
  <c r="M16" i="48" a="1"/>
  <c r="M14" i="48" a="1"/>
  <c r="M12" i="48" a="1"/>
  <c r="M10" i="48" a="1"/>
  <c r="M10" i="48" l="1"/>
  <c r="M12" i="48"/>
  <c r="M14" i="48"/>
  <c r="M16" i="48"/>
  <c r="M19" i="48"/>
  <c r="M4" i="48"/>
  <c r="M6" i="48"/>
  <c r="M7" i="48"/>
  <c r="M8" i="48"/>
  <c r="M11" i="48"/>
  <c r="M13" i="48"/>
  <c r="M15" i="48"/>
  <c r="M17" i="48"/>
  <c r="M18" i="48"/>
  <c r="M20" i="48"/>
  <c r="M21" i="48"/>
  <c r="M23" i="48"/>
  <c r="M24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4" i="52" a="1"/>
  <c r="V25" i="56" a="1"/>
  <c r="V21" i="56" a="1"/>
  <c r="V17" i="56" a="1"/>
  <c r="V13" i="56" a="1"/>
  <c r="V9" i="56" a="1"/>
  <c r="V5" i="56" a="1"/>
  <c r="J22" i="56" a="1"/>
  <c r="J18" i="56" a="1"/>
  <c r="J14" i="56" a="1"/>
  <c r="J10" i="56" a="1"/>
  <c r="J6" i="56" a="1"/>
  <c r="K23" i="12" a="1"/>
  <c r="M21" i="12" a="1"/>
  <c r="O19" i="12" a="1"/>
  <c r="Q17" i="12" a="1"/>
  <c r="S15" i="12" a="1"/>
  <c r="L14" i="12" a="1"/>
  <c r="N12" i="12" a="1"/>
  <c r="P10" i="12" a="1"/>
  <c r="R8" i="12" a="1"/>
  <c r="K7" i="12" a="1"/>
  <c r="M5" i="12" a="1"/>
  <c r="O3" i="12" a="1"/>
  <c r="O32" i="12" a="1"/>
  <c r="L32" i="12" a="1"/>
  <c r="E32" i="12" a="1"/>
  <c r="G20" i="12" a="1"/>
  <c r="F15" i="12" a="1"/>
  <c r="E10" i="12" a="1"/>
  <c r="G4" i="12" a="1"/>
  <c r="J12" i="39" a="1"/>
  <c r="H17" i="39" a="1"/>
  <c r="F22" i="39" a="1"/>
  <c r="F6" i="39" a="1"/>
  <c r="K20" i="28" a="1"/>
  <c r="M14" i="28" a="1"/>
  <c r="L9" i="28" a="1"/>
  <c r="K4" i="28" a="1"/>
  <c r="H17" i="28" a="1"/>
  <c r="H9" i="28" a="1"/>
  <c r="E23" i="28" a="1"/>
  <c r="E15" i="28" a="1"/>
  <c r="E7" i="28" a="1"/>
  <c r="O17" i="1" a="1"/>
  <c r="K28" i="1" a="1"/>
  <c r="I23" i="1" a="1"/>
  <c r="G21" i="1" a="1"/>
  <c r="L18" i="1" a="1"/>
  <c r="J16" i="1" a="1"/>
  <c r="J28" i="48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E4" i="42" a="1"/>
  <c r="Q3" i="18" a="1"/>
  <c r="A3" i="18" a="1"/>
  <c r="G2" i="15" a="1"/>
  <c r="M2" i="5" a="1"/>
  <c r="S2" i="7" a="1"/>
  <c r="C2" i="7" a="1"/>
  <c r="I2" i="47" a="1"/>
  <c r="O2" i="46" a="1"/>
  <c r="I12" i="52" a="1"/>
  <c r="I10" i="52" a="1"/>
  <c r="I8" i="52" a="1"/>
  <c r="I6" i="52" a="1"/>
  <c r="I4" i="52" a="1"/>
  <c r="U25" i="56" a="1"/>
  <c r="U21" i="56" a="1"/>
  <c r="U17" i="56" a="1"/>
  <c r="U13" i="56" a="1"/>
  <c r="U9" i="56" a="1"/>
  <c r="U5" i="56" a="1"/>
  <c r="I22" i="56" a="1"/>
  <c r="I18" i="56" a="1"/>
  <c r="I14" i="56" a="1"/>
  <c r="I10" i="56" a="1"/>
  <c r="I6" i="56" a="1"/>
  <c r="S22" i="12" a="1"/>
  <c r="L21" i="12" a="1"/>
  <c r="N19" i="12" a="1"/>
  <c r="P17" i="12" a="1"/>
  <c r="R15" i="12" a="1"/>
  <c r="K14" i="12" a="1"/>
  <c r="M12" i="12" a="1"/>
  <c r="O10" i="12" a="1"/>
  <c r="Q8" i="12" a="1"/>
  <c r="S6" i="12" a="1"/>
  <c r="L5" i="12" a="1"/>
  <c r="N3" i="12" a="1"/>
  <c r="R31" i="12" a="1"/>
  <c r="K32" i="12" a="1"/>
  <c r="G31" i="12" a="1"/>
  <c r="F20" i="12" a="1"/>
  <c r="E15" i="12" a="1"/>
  <c r="G9" i="12" a="1"/>
  <c r="F4" i="12" a="1"/>
  <c r="J11" i="39" a="1"/>
  <c r="H16" i="39" a="1"/>
  <c r="F21" i="39" a="1"/>
  <c r="F5" i="39" a="1"/>
  <c r="M19" i="28" a="1"/>
  <c r="L14" i="28" a="1"/>
  <c r="K9" i="28" a="1"/>
  <c r="M3" i="28" a="1"/>
  <c r="G17" i="28" a="1"/>
  <c r="G9" i="28" a="1"/>
  <c r="D23" i="28" a="1"/>
  <c r="D15" i="28" a="1"/>
  <c r="D7" i="28" a="1"/>
  <c r="J28" i="1" a="1"/>
  <c r="H23" i="1" a="1"/>
  <c r="J27" i="48" a="1"/>
  <c r="AB4" i="9" a="1"/>
  <c r="H13" i="43" a="1"/>
  <c r="C10" i="43" a="1"/>
  <c r="G20" i="42" a="1"/>
  <c r="D18" i="42" a="1"/>
  <c r="I13" i="42" a="1"/>
  <c r="F9" i="42" a="1"/>
  <c r="C5" i="42" a="1"/>
  <c r="D3" i="18" a="1"/>
  <c r="P2" i="7" a="1"/>
  <c r="C2" i="47" a="1"/>
  <c r="H11" i="52" a="1"/>
  <c r="E7" i="52" a="1"/>
  <c r="S21" i="56" a="1"/>
  <c r="T12" i="56" a="1"/>
  <c r="I24" i="56" a="1"/>
  <c r="J15" i="56" a="1"/>
  <c r="G7" i="56" a="1"/>
  <c r="R22" i="12" a="1"/>
  <c r="S18" i="12" a="1"/>
  <c r="K15" i="12" a="1"/>
  <c r="L11" i="12" a="1"/>
  <c r="M7" i="12" a="1"/>
  <c r="O31" i="12" a="1"/>
  <c r="G23" i="12" a="1"/>
  <c r="E12" i="12" a="1"/>
  <c r="J15" i="39" a="1"/>
  <c r="F3" i="39" a="1"/>
  <c r="M12" i="28" a="1"/>
  <c r="G21" i="28" a="1"/>
  <c r="H3" i="28" a="1"/>
  <c r="D8" i="28" a="1"/>
  <c r="O15" i="1" a="1"/>
  <c r="K22" i="1" a="1"/>
  <c r="H20" i="1" a="1"/>
  <c r="L17" i="1" a="1"/>
  <c r="I15" i="1" a="1"/>
  <c r="K10" i="1" a="1"/>
  <c r="F6" i="1" a="1"/>
  <c r="L9" i="12" a="1"/>
  <c r="G28" i="1" a="1"/>
  <c r="F13" i="1" a="1"/>
  <c r="E2" i="38" a="1"/>
  <c r="J4" i="9" a="1"/>
  <c r="G22" i="43" a="1"/>
  <c r="H4" i="43" a="1"/>
  <c r="H22" i="42" a="1"/>
  <c r="J15" i="42" a="1"/>
  <c r="G11" i="42" a="1"/>
  <c r="D7" i="42" a="1"/>
  <c r="U3" i="18" a="1"/>
  <c r="K2" i="5" a="1"/>
  <c r="T2" i="47" a="1"/>
  <c r="G2" i="46" a="1"/>
  <c r="F9" i="52" a="1"/>
  <c r="C5" i="52" a="1"/>
  <c r="T25" i="56" a="1"/>
  <c r="U16" i="56" a="1"/>
  <c r="V7" i="56" a="1"/>
  <c r="G20" i="56" a="1"/>
  <c r="H11" i="56" a="1"/>
  <c r="R20" i="12" a="1"/>
  <c r="S16" i="12" a="1"/>
  <c r="K13" i="12" a="1"/>
  <c r="L3" i="12" a="1"/>
  <c r="L30" i="12" a="1"/>
  <c r="G17" i="12" a="1"/>
  <c r="E6" i="12" a="1"/>
  <c r="H18" i="39" a="1"/>
  <c r="F20" i="39" a="1"/>
  <c r="L18" i="28" a="1"/>
  <c r="M6" i="28" a="1"/>
  <c r="G12" i="28" a="1"/>
  <c r="E16" i="28" a="1"/>
  <c r="H8" i="1" a="1"/>
  <c r="J3" i="1" a="1"/>
  <c r="C19" i="55" a="1"/>
  <c r="V2" i="38" a="1"/>
  <c r="AA4" i="9" a="1"/>
  <c r="G13" i="43" a="1"/>
  <c r="C9" i="43" a="1"/>
  <c r="C18" i="42" a="1"/>
  <c r="H13" i="42" a="1"/>
  <c r="E9" i="42" a="1"/>
  <c r="J4" i="42" a="1"/>
  <c r="C3" i="18" a="1"/>
  <c r="F2" i="15" a="1"/>
  <c r="O2" i="7" a="1"/>
  <c r="B2" i="47" a="1"/>
  <c r="G11" i="52" a="1"/>
  <c r="D7" i="52" a="1"/>
  <c r="V20" i="56" a="1"/>
  <c r="S12" i="56" a="1"/>
  <c r="H24" i="56" a="1"/>
  <c r="I15" i="56" a="1"/>
  <c r="Q22" i="12" a="1"/>
  <c r="R18" i="12" a="1"/>
  <c r="S14" i="12" a="1"/>
  <c r="K11" i="12" a="1"/>
  <c r="L7" i="12" a="1"/>
  <c r="K5" i="12" a="1"/>
  <c r="R30" i="12" a="1"/>
  <c r="F23" i="12" a="1"/>
  <c r="G11" i="12" a="1"/>
  <c r="J14" i="39" a="1"/>
  <c r="F2" i="39" a="1"/>
  <c r="L12" i="28" a="1"/>
  <c r="H20" i="28" a="1"/>
  <c r="G3" i="28" a="1"/>
  <c r="O14" i="1" a="1"/>
  <c r="J22" i="1" a="1"/>
  <c r="G20" i="1" a="1"/>
  <c r="K17" i="1" a="1"/>
  <c r="H15" i="1" a="1"/>
  <c r="J10" i="1" a="1"/>
  <c r="L5" i="1" a="1"/>
  <c r="D2" i="38" a="1"/>
  <c r="I4" i="9" a="1"/>
  <c r="H21" i="43" a="1"/>
  <c r="G4" i="43" a="1"/>
  <c r="G22" i="42" a="1"/>
  <c r="D20" i="42" a="1"/>
  <c r="F11" i="42" a="1"/>
  <c r="C7" i="42" a="1"/>
  <c r="T3" i="18" a="1"/>
  <c r="J2" i="5" a="1"/>
  <c r="S2" i="47" a="1"/>
  <c r="U2" i="38" a="1"/>
  <c r="V4" i="9" a="1"/>
  <c r="H16" i="43" a="1"/>
  <c r="C12" i="43" a="1"/>
  <c r="H12" i="42" a="1"/>
  <c r="C10" i="42" a="1"/>
  <c r="D5" i="42" a="1"/>
  <c r="V2" i="5" a="1"/>
  <c r="E2" i="7" a="1"/>
  <c r="F2" i="47" a="1"/>
  <c r="F11" i="52" a="1"/>
  <c r="C9" i="52" a="1"/>
  <c r="V8" i="56" a="1"/>
  <c r="G25" i="56" a="1"/>
  <c r="H20" i="56" a="1"/>
  <c r="G10" i="56" a="1"/>
  <c r="H5" i="56" a="1"/>
  <c r="K22" i="12" a="1"/>
  <c r="S19" i="12" a="1"/>
  <c r="R17" i="12" a="1"/>
  <c r="K9" i="12" a="1"/>
  <c r="G19" i="12" a="1"/>
  <c r="F13" i="12" a="1"/>
  <c r="E7" i="12" a="1"/>
  <c r="J16" i="39" a="1"/>
  <c r="H15" i="39" a="1"/>
  <c r="F17" i="39" a="1"/>
  <c r="M22" i="28" a="1"/>
  <c r="L16" i="28" a="1"/>
  <c r="K10" i="28" a="1"/>
  <c r="H19" i="1" a="1"/>
  <c r="I3" i="1" a="1"/>
  <c r="H6" i="43" a="1"/>
  <c r="S2" i="15" a="1"/>
  <c r="B2" i="5" a="1"/>
  <c r="H2" i="46" a="1"/>
  <c r="F6" i="52" a="1"/>
  <c r="C4" i="52" a="1"/>
  <c r="T23" i="56" a="1"/>
  <c r="J19" i="56" a="1"/>
  <c r="O15" i="12" a="1"/>
  <c r="N13" i="12" a="1"/>
  <c r="Q6" i="12" a="1"/>
  <c r="R33" i="12" a="1"/>
  <c r="M33" i="12" a="1"/>
  <c r="A2" i="38" a="1"/>
  <c r="B4" i="9" a="1"/>
  <c r="I19" i="42" a="1"/>
  <c r="F17" i="42" a="1"/>
  <c r="C15" i="42" a="1"/>
  <c r="G7" i="42" a="1"/>
  <c r="U18" i="56" a="1"/>
  <c r="G15" i="56" a="1"/>
  <c r="M11" i="12" a="1"/>
  <c r="P4" i="12" a="1"/>
  <c r="F32" i="12" a="1"/>
  <c r="T2" i="38" a="1"/>
  <c r="U4" i="9" a="1"/>
  <c r="G16" i="43" a="1"/>
  <c r="C11" i="43" a="1"/>
  <c r="D22" i="42" a="1"/>
  <c r="G12" i="42" a="1"/>
  <c r="J9" i="42" a="1"/>
  <c r="I4" i="42" a="1"/>
  <c r="P3" i="18" a="1"/>
  <c r="U2" i="5" a="1"/>
  <c r="E2" i="47" a="1"/>
  <c r="F2" i="46" a="1"/>
  <c r="E11" i="52" a="1"/>
  <c r="T13" i="56" a="1"/>
  <c r="U8" i="56" a="1"/>
  <c r="J24" i="56" a="1"/>
  <c r="J9" i="56" a="1"/>
  <c r="G5" i="56" a="1"/>
  <c r="S21" i="12" a="1"/>
  <c r="R19" i="12" a="1"/>
  <c r="S8" i="12" a="1"/>
  <c r="F19" i="12" a="1"/>
  <c r="E13" i="12" a="1"/>
  <c r="G6" i="12" a="1"/>
  <c r="H14" i="39" a="1"/>
  <c r="F16" i="39" a="1"/>
  <c r="L22" i="28" a="1"/>
  <c r="K16" i="28" a="1"/>
  <c r="M9" i="28" a="1"/>
  <c r="G19" i="1" a="1"/>
  <c r="H3" i="1" a="1"/>
  <c r="C19" i="43" a="1"/>
  <c r="F23" i="42" a="1"/>
  <c r="I20" i="42" a="1"/>
  <c r="I17" i="42" a="1"/>
  <c r="J3" i="42" a="1"/>
  <c r="I3" i="18" a="1"/>
  <c r="J2" i="15" a="1"/>
  <c r="H2" i="47" a="1"/>
  <c r="I2" i="46" a="1"/>
  <c r="I5" i="52" a="1"/>
  <c r="U20" i="56" a="1"/>
  <c r="T10" i="56" a="1"/>
  <c r="J25" i="56" a="1"/>
  <c r="H9" i="56" a="1"/>
  <c r="N21" i="12" a="1"/>
  <c r="O16" i="12" a="1"/>
  <c r="O9" i="12" a="1"/>
  <c r="O33" i="12" a="1"/>
  <c r="M31" i="12" a="1"/>
  <c r="J21" i="39" a="1"/>
  <c r="K23" i="28" a="1"/>
  <c r="D26" i="28" a="1"/>
  <c r="G23" i="1" a="1"/>
  <c r="J14" i="1" a="1"/>
  <c r="AL4" i="9" a="1"/>
  <c r="G2" i="5" a="1"/>
  <c r="C11" i="52" a="1"/>
  <c r="E8" i="52" a="1"/>
  <c r="D3" i="52" a="1"/>
  <c r="T15" i="56" a="1"/>
  <c r="I20" i="56" a="1"/>
  <c r="H14" i="56" a="1"/>
  <c r="P23" i="12" a="1"/>
  <c r="Q18" i="12" a="1"/>
  <c r="Q11" i="12" a="1"/>
  <c r="R6" i="12" a="1"/>
  <c r="N4" i="12" a="1"/>
  <c r="F16" i="12" a="1"/>
  <c r="H21" i="39" a="1"/>
  <c r="F19" i="39" a="1"/>
  <c r="M8" i="28" a="1"/>
  <c r="H22" i="28" a="1"/>
  <c r="D13" i="28" a="1"/>
  <c r="D3" i="28" a="1"/>
  <c r="H17" i="1" a="1"/>
  <c r="K11" i="1" a="1"/>
  <c r="F9" i="1" a="1"/>
  <c r="C14" i="55" a="1"/>
  <c r="E2" i="15" a="1"/>
  <c r="C13" i="55" a="1"/>
  <c r="N4" i="9" a="1"/>
  <c r="H10" i="52" a="1"/>
  <c r="K5" i="1" a="1"/>
  <c r="AJ4" i="9" a="1"/>
  <c r="H10" i="43" a="1"/>
  <c r="E17" i="42" a="1"/>
  <c r="J11" i="42" a="1"/>
  <c r="C9" i="42" a="1"/>
  <c r="E2" i="5" a="1"/>
  <c r="F2" i="7" a="1"/>
  <c r="D2" i="47" a="1"/>
  <c r="C8" i="52" a="1"/>
  <c r="S25" i="56" a="1"/>
  <c r="V14" i="56" a="1"/>
  <c r="T9" i="56" a="1"/>
  <c r="H19" i="56" a="1"/>
  <c r="N23" i="12" a="1"/>
  <c r="S20" i="12" a="1"/>
  <c r="O18" i="12" a="1"/>
  <c r="O11" i="12" a="1"/>
  <c r="L4" i="12" a="1"/>
  <c r="G15" i="12" a="1"/>
  <c r="H19" i="39" a="1"/>
  <c r="K8" i="28" a="1"/>
  <c r="D12" i="28" a="1"/>
  <c r="M4" i="9" a="1"/>
  <c r="H14" i="42" a="1"/>
  <c r="F5" i="52" a="1"/>
  <c r="Q20" i="12" a="1"/>
  <c r="L16" i="12" a="1"/>
  <c r="N6" i="12" a="1"/>
  <c r="P32" i="12" a="1"/>
  <c r="J18" i="39" a="1"/>
  <c r="M21" i="28" a="1"/>
  <c r="K15" i="28" a="1"/>
  <c r="H10" i="28" a="1"/>
  <c r="K19" i="1" a="1"/>
  <c r="H11" i="1" a="1"/>
  <c r="D31" i="1" a="1"/>
  <c r="P2" i="38" a="1"/>
  <c r="I11" i="42" a="1"/>
  <c r="D2" i="5" a="1"/>
  <c r="N18" i="12" a="1"/>
  <c r="E11" i="28" a="1"/>
  <c r="L16" i="1" a="1"/>
  <c r="S2" i="38" a="1"/>
  <c r="Q4" i="9" a="1"/>
  <c r="G23" i="43" a="1"/>
  <c r="H11" i="43" a="1"/>
  <c r="D15" i="42" a="1"/>
  <c r="D12" i="42" a="1"/>
  <c r="G9" i="42" a="1"/>
  <c r="H6" i="42" a="1"/>
  <c r="H2" i="7" a="1"/>
  <c r="E9" i="12" a="1"/>
  <c r="H12" i="28" a="1"/>
  <c r="H6" i="1" a="1"/>
  <c r="M4" i="12" a="1"/>
  <c r="G8" i="12" a="1"/>
  <c r="F18" i="39" a="1"/>
  <c r="L8" i="28" a="1"/>
  <c r="G22" i="28" a="1"/>
  <c r="E22" i="28" a="1"/>
  <c r="E12" i="28" a="1"/>
  <c r="O23" i="1" a="1"/>
  <c r="G17" i="1" a="1"/>
  <c r="J11" i="1" a="1"/>
  <c r="C17" i="43" a="1"/>
  <c r="G17" i="42" a="1"/>
  <c r="H3" i="42" a="1"/>
  <c r="D2" i="46" a="1"/>
  <c r="G5" i="52" a="1"/>
  <c r="S20" i="56" a="1"/>
  <c r="H25" i="56" a="1"/>
  <c r="J8" i="56" a="1"/>
  <c r="M16" i="12" a="1"/>
  <c r="O6" i="12" a="1"/>
  <c r="Q32" i="12" a="1"/>
  <c r="K31" i="12" a="1"/>
  <c r="J19" i="39" a="1"/>
  <c r="K22" i="28" a="1"/>
  <c r="L15" i="28" a="1"/>
  <c r="G11" i="28" a="1"/>
  <c r="L22" i="1" a="1"/>
  <c r="L19" i="1" a="1"/>
  <c r="H14" i="1" a="1"/>
  <c r="K8" i="1" a="1"/>
  <c r="F3" i="1" a="1"/>
  <c r="Q2" i="38" a="1"/>
  <c r="G21" i="43" a="1"/>
  <c r="J13" i="56" a="1"/>
  <c r="F8" i="12" a="1"/>
  <c r="H21" i="28" a="1"/>
  <c r="D22" i="28" a="1"/>
  <c r="O22" i="1" a="1"/>
  <c r="F17" i="1" a="1"/>
  <c r="I11" i="1" a="1"/>
  <c r="C12" i="55" a="1"/>
  <c r="D6" i="42" a="1"/>
  <c r="F3" i="18" a="1"/>
  <c r="C2" i="46" a="1"/>
  <c r="V19" i="56" a="1"/>
  <c r="I8" i="56" a="1"/>
  <c r="M30" i="12" a="1"/>
  <c r="J19" i="42" a="1"/>
  <c r="D17" i="42" a="1"/>
  <c r="C2" i="15" a="1"/>
  <c r="B2" i="7" a="1"/>
  <c r="A2" i="47" a="1"/>
  <c r="J7" i="52" a="1"/>
  <c r="V24" i="56" a="1"/>
  <c r="U14" i="56" a="1"/>
  <c r="G19" i="56" a="1"/>
  <c r="I13" i="56" a="1"/>
  <c r="M23" i="12" a="1"/>
  <c r="N11" i="12" a="1"/>
  <c r="P8" i="12" a="1"/>
  <c r="K4" i="12" a="1"/>
  <c r="K30" i="12" a="1"/>
  <c r="E8" i="12" a="1"/>
  <c r="M7" i="28" a="1"/>
  <c r="E21" i="28" a="1"/>
  <c r="I22" i="1" a="1"/>
  <c r="F14" i="1" a="1"/>
  <c r="I8" i="1" a="1"/>
  <c r="O4" i="9" a="1"/>
  <c r="C18" i="43" a="1"/>
  <c r="E23" i="42" a="1"/>
  <c r="H20" i="42" a="1"/>
  <c r="H17" i="42" a="1"/>
  <c r="J14" i="42" a="1"/>
  <c r="I3" i="42" a="1"/>
  <c r="H3" i="18" a="1"/>
  <c r="I2" i="15" a="1"/>
  <c r="G2" i="47" a="1"/>
  <c r="E2" i="46" a="1"/>
  <c r="H5" i="52" a="1"/>
  <c r="T20" i="56" a="1"/>
  <c r="S10" i="56" a="1"/>
  <c r="I25" i="56" a="1"/>
  <c r="G9" i="56" a="1"/>
  <c r="N16" i="12" a="1"/>
  <c r="S13" i="12" a="1"/>
  <c r="N9" i="12" a="1"/>
  <c r="P6" i="12" a="1"/>
  <c r="R32" i="12" a="1"/>
  <c r="L31" i="12" a="1"/>
  <c r="E23" i="12" a="1"/>
  <c r="J20" i="39" a="1"/>
  <c r="M15" i="28" a="1"/>
  <c r="H11" i="28" a="1"/>
  <c r="F23" i="1" a="1"/>
  <c r="F20" i="1" a="1"/>
  <c r="I14" i="1" a="1"/>
  <c r="G6" i="1" a="1"/>
  <c r="G3" i="1" a="1"/>
  <c r="R2" i="38" a="1"/>
  <c r="AK4" i="9" a="1"/>
  <c r="H22" i="43" a="1"/>
  <c r="G11" i="43" a="1"/>
  <c r="C12" i="42" a="1"/>
  <c r="D9" i="42" a="1"/>
  <c r="G6" i="42" a="1"/>
  <c r="F2" i="5" a="1"/>
  <c r="G2" i="7" a="1"/>
  <c r="D8" i="52" a="1"/>
  <c r="C3" i="52" a="1"/>
  <c r="S15" i="56" a="1"/>
  <c r="I19" i="56" a="1"/>
  <c r="G14" i="56" a="1"/>
  <c r="O23" i="12" a="1"/>
  <c r="K21" i="12" a="1"/>
  <c r="P18" i="12" a="1"/>
  <c r="P11" i="12" a="1"/>
  <c r="E16" i="12" a="1"/>
  <c r="H20" i="39" a="1"/>
  <c r="O3" i="1" a="1"/>
  <c r="L8" i="1" a="1"/>
  <c r="D23" i="42" a="1"/>
  <c r="I14" i="42" a="1"/>
  <c r="G3" i="18" a="1"/>
  <c r="R13" i="12" a="1"/>
  <c r="M9" i="12" a="1"/>
  <c r="G22" i="12" a="1"/>
  <c r="C20" i="42" a="1"/>
  <c r="D2" i="15" a="1"/>
  <c r="L28" i="1" a="1"/>
  <c r="G14" i="1" a="1"/>
  <c r="J8" i="1" a="1"/>
  <c r="C16" i="43" a="1"/>
  <c r="C23" i="42" a="1"/>
  <c r="G3" i="42" a="1"/>
  <c r="G10" i="52" a="1"/>
  <c r="Q13" i="12" a="1"/>
  <c r="F22" i="12" a="1"/>
  <c r="F15" i="39" a="1"/>
  <c r="AI4" i="9" a="1"/>
  <c r="H20" i="43" a="1"/>
  <c r="J8" i="42" a="1"/>
  <c r="S9" i="56" a="1"/>
  <c r="AC4" i="9" a="1"/>
  <c r="G9" i="43" a="1"/>
  <c r="E21" i="42" a="1"/>
  <c r="C6" i="42" a="1"/>
  <c r="V3" i="18" a="1"/>
  <c r="N2" i="15" a="1"/>
  <c r="M2" i="46" a="1"/>
  <c r="F10" i="52" a="1"/>
  <c r="U19" i="56" a="1"/>
  <c r="I5" i="56" a="1"/>
  <c r="P20" i="12" a="1"/>
  <c r="N5" i="12" a="1"/>
  <c r="F18" i="12" a="1"/>
  <c r="L21" i="28" a="1"/>
  <c r="L4" i="28" a="1"/>
  <c r="G10" i="28" a="1"/>
  <c r="I28" i="1" a="1"/>
  <c r="G18" i="1" a="1"/>
  <c r="L13" i="1" a="1"/>
  <c r="F7" i="1" a="1"/>
  <c r="C2" i="5" a="1"/>
  <c r="H3" i="52" a="1"/>
  <c r="U12" i="56" a="1"/>
  <c r="S6" i="56" a="1"/>
  <c r="H12" i="56" a="1"/>
  <c r="P14" i="12" a="1"/>
  <c r="K8" i="12" a="1"/>
  <c r="Q31" i="12" a="1"/>
  <c r="F33" i="12" a="1"/>
  <c r="G7" i="12" a="1"/>
  <c r="J8" i="39" a="1"/>
  <c r="D19" i="28" a="1"/>
  <c r="J21" i="1" a="1"/>
  <c r="K13" i="1" a="1"/>
  <c r="H10" i="1" a="1"/>
  <c r="H8" i="28" a="1"/>
  <c r="E4" i="28" a="1"/>
  <c r="I21" i="1" a="1"/>
  <c r="J13" i="1" a="1"/>
  <c r="G10" i="1" a="1"/>
  <c r="Y4" i="9" a="1"/>
  <c r="G8" i="43" a="1"/>
  <c r="C21" i="42" a="1"/>
  <c r="K2" i="46" a="1"/>
  <c r="G18" i="56" a="1"/>
  <c r="K3" i="28" a="1"/>
  <c r="M2" i="38" a="1"/>
  <c r="H6" i="52" a="1"/>
  <c r="N14" i="12" a="1"/>
  <c r="D18" i="28" a="1"/>
  <c r="H21" i="1" a="1"/>
  <c r="I13" i="1" a="1"/>
  <c r="X4" i="9" a="1"/>
  <c r="U2" i="7" a="1"/>
  <c r="J2" i="46" a="1"/>
  <c r="U11" i="56" a="1"/>
  <c r="M20" i="12" a="1"/>
  <c r="Q4" i="12" a="1"/>
  <c r="F6" i="12" a="1"/>
  <c r="L11" i="28" a="1"/>
  <c r="H23" i="43" a="1"/>
  <c r="Q7" i="12" a="1"/>
  <c r="F31" i="12" a="1"/>
  <c r="G16" i="12" a="1"/>
  <c r="J5" i="39" a="1"/>
  <c r="H2" i="39" a="1"/>
  <c r="D17" i="28" a="1"/>
  <c r="K27" i="1" a="1"/>
  <c r="I17" i="1" a="1"/>
  <c r="L9" i="1" a="1"/>
  <c r="W4" i="9" a="1"/>
  <c r="H19" i="42" a="1"/>
  <c r="G5" i="42" a="1"/>
  <c r="J9" i="52" a="1"/>
  <c r="T11" i="56" a="1"/>
  <c r="I17" i="56" a="1"/>
  <c r="N10" i="12" a="1"/>
  <c r="D16" i="28" a="1"/>
  <c r="I6" i="1" a="1"/>
  <c r="K2" i="38" a="1"/>
  <c r="G16" i="42" a="1"/>
  <c r="P7" i="12" a="1"/>
  <c r="E31" i="12" a="1"/>
  <c r="F5" i="12" a="1"/>
  <c r="L19" i="28" a="1"/>
  <c r="K16" i="1" a="1"/>
  <c r="I23" i="42" a="1"/>
  <c r="G19" i="42" a="1"/>
  <c r="L3" i="18" a="1"/>
  <c r="A2" i="46" a="1"/>
  <c r="I9" i="52" a="1"/>
  <c r="D6" i="52" a="1"/>
  <c r="S11" i="56" a="1"/>
  <c r="J23" i="56" a="1"/>
  <c r="K20" i="12" a="1"/>
  <c r="R16" i="12" a="1"/>
  <c r="M10" i="12" a="1"/>
  <c r="F14" i="12" a="1"/>
  <c r="O2" i="38" a="1"/>
  <c r="C7" i="43" a="1"/>
  <c r="C17" i="42" a="1"/>
  <c r="G13" i="42" a="1"/>
  <c r="Q2" i="47" a="1"/>
  <c r="O17" i="12" a="1"/>
  <c r="S10" i="12" a="1"/>
  <c r="H5" i="39" a="1"/>
  <c r="D5" i="28" a="1"/>
  <c r="K3" i="1" a="1"/>
  <c r="L2" i="15" a="1"/>
  <c r="S19" i="56" a="1"/>
  <c r="V11" i="56" a="1"/>
  <c r="T5" i="56" a="1"/>
  <c r="N20" i="12" a="1"/>
  <c r="R4" i="12" a="1"/>
  <c r="M20" i="28" a="1"/>
  <c r="M11" i="28" a="1"/>
  <c r="K6" i="1" a="1"/>
  <c r="I16" i="42" a="1"/>
  <c r="Q10" i="12" a="1"/>
  <c r="H3" i="39" a="1"/>
  <c r="D4" i="28" a="1"/>
  <c r="J17" i="1" a="1"/>
  <c r="H7" i="43" a="1"/>
  <c r="C3" i="43" a="1"/>
  <c r="J20" i="42" a="1"/>
  <c r="N3" i="18" a="1"/>
  <c r="C10" i="52" a="1"/>
  <c r="V18" i="56" a="1"/>
  <c r="S5" i="56" a="1"/>
  <c r="J17" i="56" a="1"/>
  <c r="Q30" i="12" a="1"/>
  <c r="L20" i="28" a="1"/>
  <c r="E17" i="28" a="1"/>
  <c r="H9" i="42" a="1"/>
  <c r="N2" i="47" a="1"/>
  <c r="M14" i="12" a="1"/>
  <c r="G23" i="28" a="1"/>
  <c r="H13" i="1" a="1"/>
  <c r="G7" i="43" a="1"/>
  <c r="J23" i="42" a="1"/>
  <c r="E6" i="52" a="1"/>
  <c r="G24" i="56" a="1"/>
  <c r="G11" i="56" a="1"/>
  <c r="L20" i="12" a="1"/>
  <c r="P13" i="12" a="1"/>
  <c r="P30" i="12" a="1"/>
  <c r="G20" i="28" a="1"/>
  <c r="J27" i="1" a="1"/>
  <c r="G6" i="43" a="1"/>
  <c r="C13" i="42" a="1"/>
  <c r="B2" i="15" a="1"/>
  <c r="M2" i="47" a="1"/>
  <c r="U24" i="56" a="1"/>
  <c r="L23" i="12" a="1"/>
  <c r="S3" i="12" a="1"/>
  <c r="J4" i="39" a="1"/>
  <c r="G7" i="28" a="1"/>
  <c r="O20" i="1" a="1"/>
  <c r="I27" i="1" a="1"/>
  <c r="L20" i="1" a="1"/>
  <c r="K9" i="1" a="1"/>
  <c r="C26" i="55" a="1"/>
  <c r="H17" i="56" a="1"/>
  <c r="O30" i="12" a="1"/>
  <c r="Z4" i="9" a="1"/>
  <c r="H8" i="43" a="1"/>
  <c r="D21" i="42" a="1"/>
  <c r="D10" i="42" a="1"/>
  <c r="J5" i="42" a="1"/>
  <c r="S3" i="18" a="1"/>
  <c r="M2" i="15" a="1"/>
  <c r="A2" i="5" a="1"/>
  <c r="L2" i="46" a="1"/>
  <c r="E10" i="52" a="1"/>
  <c r="C7" i="52" a="1"/>
  <c r="T19" i="56" a="1"/>
  <c r="H18" i="56" a="1"/>
  <c r="O20" i="12" a="1"/>
  <c r="S4" i="12" a="1"/>
  <c r="E18" i="12" a="1"/>
  <c r="K21" i="28" a="1"/>
  <c r="K12" i="28" a="1"/>
  <c r="H28" i="1" a="1"/>
  <c r="F18" i="1" a="1"/>
  <c r="L6" i="1" a="1"/>
  <c r="N2" i="38" a="1"/>
  <c r="J16" i="42" a="1"/>
  <c r="F13" i="42" a="1"/>
  <c r="P2" i="47" a="1"/>
  <c r="G3" i="52" a="1"/>
  <c r="G12" i="56" a="1"/>
  <c r="S23" i="12" a="1"/>
  <c r="N17" i="12" a="1"/>
  <c r="O14" i="12" a="1"/>
  <c r="R10" i="12" a="1"/>
  <c r="S7" i="12" a="1"/>
  <c r="P31" i="12" a="1"/>
  <c r="E33" i="12" a="1"/>
  <c r="F17" i="12" a="1"/>
  <c r="F7" i="12" a="1"/>
  <c r="J7" i="39" a="1"/>
  <c r="H4" i="39" a="1"/>
  <c r="L3" i="28" a="1"/>
  <c r="F28" i="1" a="1"/>
  <c r="C29" i="55" a="1"/>
  <c r="C4" i="43" a="1"/>
  <c r="I5" i="42" a="1"/>
  <c r="O3" i="18" a="1"/>
  <c r="V2" i="7" a="1"/>
  <c r="D10" i="52" a="1"/>
  <c r="A4" i="9" a="1"/>
  <c r="E13" i="42" a="1"/>
  <c r="I9" i="42" a="1"/>
  <c r="O2" i="47" a="1"/>
  <c r="F3" i="52" a="1"/>
  <c r="J11" i="56" a="1"/>
  <c r="R23" i="12" a="1"/>
  <c r="M17" i="12" a="1"/>
  <c r="R7" i="12" a="1"/>
  <c r="G32" i="12" a="1"/>
  <c r="E17" i="12" a="1"/>
  <c r="J6" i="39" a="1"/>
  <c r="H23" i="28" a="1"/>
  <c r="G8" i="28" a="1"/>
  <c r="L27" i="1" a="1"/>
  <c r="F10" i="1" a="1"/>
  <c r="C28" i="55" a="1"/>
  <c r="H5" i="42" a="1"/>
  <c r="K2" i="15" a="1"/>
  <c r="J6" i="1" a="1"/>
  <c r="L2" i="38" a="1"/>
  <c r="H16" i="42" a="1"/>
  <c r="D13" i="42" a="1"/>
  <c r="G6" i="52" a="1"/>
  <c r="E3" i="52" a="1"/>
  <c r="T18" i="56" a="1"/>
  <c r="I11" i="56" a="1"/>
  <c r="Q23" i="12" a="1"/>
  <c r="L17" i="12" a="1"/>
  <c r="O4" i="12" a="1"/>
  <c r="G5" i="12" a="1"/>
  <c r="H7" i="28" a="1"/>
  <c r="E3" i="28" a="1"/>
  <c r="F21" i="1" a="1"/>
  <c r="C27" i="55" a="1"/>
  <c r="M3" i="18" a="1"/>
  <c r="B2" i="46" a="1"/>
  <c r="G14" i="12" a="1"/>
  <c r="F14" i="39" a="1"/>
  <c r="K11" i="28" a="1"/>
  <c r="G20" i="43" a="1"/>
  <c r="I8" i="42" a="1"/>
  <c r="R2" i="7" a="1"/>
  <c r="S18" i="56" a="1"/>
  <c r="K17" i="12" a="1"/>
  <c r="G13" i="1" a="1"/>
  <c r="F5" i="42" a="1"/>
  <c r="O13" i="12" a="1"/>
  <c r="J2" i="38" a="1"/>
  <c r="G4" i="9" a="1"/>
  <c r="M2" i="7" a="1"/>
  <c r="T16" i="56" a="1"/>
  <c r="H16" i="56" a="1"/>
  <c r="Q9" i="12" a="1"/>
  <c r="M32" i="12" a="1"/>
  <c r="J22" i="39" a="1"/>
  <c r="G4" i="28" a="1"/>
  <c r="D6" i="28" a="1"/>
  <c r="L23" i="1" a="1"/>
  <c r="C24" i="55" a="1"/>
  <c r="G5" i="43" a="1"/>
  <c r="I21" i="42" a="1"/>
  <c r="C16" i="42" a="1"/>
  <c r="J10" i="42" a="1"/>
  <c r="H4" i="42" a="1"/>
  <c r="Q2" i="15" a="1"/>
  <c r="Q2" i="46" a="1"/>
  <c r="D9" i="52" a="1"/>
  <c r="D4" i="52" a="1"/>
  <c r="U6" i="56" a="1"/>
  <c r="J5" i="56" a="1"/>
  <c r="L19" i="12" a="1"/>
  <c r="Q14" i="12" a="1"/>
  <c r="R3" i="12" a="1"/>
  <c r="E14" i="12" a="1"/>
  <c r="F12" i="39" a="1"/>
  <c r="M16" i="28" a="1"/>
  <c r="H19" i="28" a="1"/>
  <c r="I12" i="1" a="1"/>
  <c r="I2" i="38" a="1"/>
  <c r="F4" i="9" a="1"/>
  <c r="I15" i="42" a="1"/>
  <c r="L2" i="7" a="1"/>
  <c r="J3" i="52" a="1"/>
  <c r="S16" i="56" a="1"/>
  <c r="G16" i="56" a="1"/>
  <c r="M13" i="12" a="1"/>
  <c r="P9" i="12" a="1"/>
  <c r="J17" i="39" a="1"/>
  <c r="E5" i="28" a="1"/>
  <c r="K23" i="1" a="1"/>
  <c r="I7" i="1" a="1"/>
  <c r="C23" i="55" a="1"/>
  <c r="G2" i="38" a="1"/>
  <c r="H3" i="43" a="1"/>
  <c r="H21" i="42" a="1"/>
  <c r="I10" i="42" a="1"/>
  <c r="G4" i="42" a="1"/>
  <c r="P2" i="15" a="1"/>
  <c r="H8" i="52" a="1"/>
  <c r="T6" i="56" a="1"/>
  <c r="K19" i="12" a="1"/>
  <c r="Q3" i="12" a="1"/>
  <c r="G13" i="12" a="1"/>
  <c r="F11" i="39" a="1"/>
  <c r="E4" i="9" a="1"/>
  <c r="H15" i="42" a="1"/>
  <c r="K2" i="7" a="1"/>
  <c r="N2" i="46" a="1"/>
  <c r="I3" i="52" a="1"/>
  <c r="L13" i="12" a="1"/>
  <c r="G34" i="12" a="1"/>
  <c r="K14" i="28" a="1"/>
  <c r="F2" i="38" a="1"/>
  <c r="G21" i="42" a="1"/>
  <c r="H10" i="42" a="1"/>
  <c r="O2" i="15" a="1"/>
  <c r="T24" i="56" a="1"/>
  <c r="H15" i="56" a="1"/>
  <c r="O8" i="12" a="1"/>
  <c r="F10" i="39" a="1"/>
  <c r="H18" i="28" a="1"/>
  <c r="I16" i="1" a="1"/>
  <c r="D4" i="9" a="1"/>
  <c r="J2" i="7" a="1"/>
  <c r="U15" i="56" a="1"/>
  <c r="M18" i="12" a="1"/>
  <c r="G12" i="12" a="1"/>
  <c r="M13" i="28" a="1"/>
  <c r="D21" i="28" a="1"/>
  <c r="C21" i="55" a="1"/>
  <c r="F21" i="42" a="1"/>
  <c r="G10" i="42" a="1"/>
  <c r="A2" i="15" a="1"/>
  <c r="F8" i="52" a="1"/>
  <c r="S24" i="56" a="1"/>
  <c r="H23" i="56" a="1"/>
  <c r="H13" i="56" a="1"/>
  <c r="O22" i="12" a="1"/>
  <c r="R12" i="12" a="1"/>
  <c r="N8" i="12" a="1"/>
  <c r="J10" i="39" a="1"/>
  <c r="G18" i="28" a="1"/>
  <c r="F12" i="1" a="1"/>
  <c r="I5" i="1" a="1"/>
  <c r="F15" i="42" a="1"/>
  <c r="H8" i="42" a="1"/>
  <c r="C4" i="42" a="1"/>
  <c r="I2" i="7" a="1"/>
  <c r="F12" i="12" a="1"/>
  <c r="I7" i="52" a="1"/>
  <c r="V23" i="56" a="1"/>
  <c r="G23" i="56" a="1"/>
  <c r="G13" i="56" a="1"/>
  <c r="N22" i="12" a="1"/>
  <c r="Q12" i="12" a="1"/>
  <c r="M8" i="12" a="1"/>
  <c r="K3" i="12" a="1"/>
  <c r="J9" i="39" a="1"/>
  <c r="F8" i="39" a="1"/>
  <c r="H5" i="1" a="1"/>
  <c r="C18" i="55" a="1"/>
  <c r="H19" i="43" a="1"/>
  <c r="S14" i="56" a="1"/>
  <c r="G33" i="12" a="1"/>
  <c r="J3" i="39" a="1"/>
  <c r="K13" i="28" a="1"/>
  <c r="D20" i="28" a="1"/>
  <c r="G22" i="1" a="1"/>
  <c r="L8" i="12" a="1"/>
  <c r="G30" i="12" a="1"/>
  <c r="M10" i="28" a="1"/>
  <c r="G19" i="43" a="1"/>
  <c r="H22" i="56" a="1"/>
  <c r="G16" i="28" a="1"/>
  <c r="E19" i="28" a="1"/>
  <c r="O11" i="1" a="1"/>
  <c r="L15" i="1" a="1"/>
  <c r="F5" i="1" a="1"/>
  <c r="D8" i="42" a="1"/>
  <c r="G7" i="52" a="1"/>
  <c r="L22" i="12" a="1"/>
  <c r="F30" i="12" a="1"/>
  <c r="L10" i="28" a="1"/>
  <c r="L21" i="1" a="1"/>
  <c r="L10" i="1" a="1"/>
  <c r="C15" i="55" a="1"/>
  <c r="H18" i="43" a="1"/>
  <c r="D19" i="42" a="1"/>
  <c r="D14" i="42" a="1"/>
  <c r="D3" i="42" a="1"/>
  <c r="R2" i="5" a="1"/>
  <c r="V22" i="56" a="1"/>
  <c r="V12" i="56" a="1"/>
  <c r="H10" i="56" a="1"/>
  <c r="Q16" i="12" a="1"/>
  <c r="N7" i="12" a="1"/>
  <c r="H22" i="39" a="1"/>
  <c r="E14" i="28" a="1"/>
  <c r="K21" i="1" a="1"/>
  <c r="K15" i="1" a="1"/>
  <c r="L4" i="1" a="1"/>
  <c r="P34" i="12" a="1"/>
  <c r="G10" i="12" a="1"/>
  <c r="AG4" i="9" a="1"/>
  <c r="C13" i="43" a="1"/>
  <c r="C19" i="42" a="1"/>
  <c r="D12" i="52" a="1"/>
  <c r="U22" i="56" a="1"/>
  <c r="L12" i="12" a="1"/>
  <c r="D14" i="28" a="1"/>
  <c r="G17" i="43" a="1"/>
  <c r="I18" i="1" a="1"/>
  <c r="G19" i="28" a="1"/>
  <c r="E26" i="28" a="1"/>
  <c r="H18" i="1" a="1"/>
  <c r="H12" i="1" a="1"/>
  <c r="H7" i="1" a="1"/>
  <c r="V15" i="56" a="1"/>
  <c r="J13" i="39" a="1"/>
  <c r="J23" i="1" a="1"/>
  <c r="C22" i="55" a="1"/>
  <c r="G3" i="43" a="1"/>
  <c r="G8" i="52" a="1"/>
  <c r="I23" i="56" a="1"/>
  <c r="P22" i="12" a="1"/>
  <c r="S12" i="12" a="1"/>
  <c r="P3" i="12" a="1"/>
  <c r="G12" i="1" a="1"/>
  <c r="G7" i="1" a="1"/>
  <c r="G15" i="42" a="1"/>
  <c r="D4" i="42" a="1"/>
  <c r="F34" i="12" a="1"/>
  <c r="H16" i="1" a="1"/>
  <c r="C2" i="38" a="1"/>
  <c r="C23" i="43" a="1"/>
  <c r="F9" i="39" a="1"/>
  <c r="C4" i="9" a="1"/>
  <c r="H12" i="52" a="1"/>
  <c r="T14" i="56" a="1"/>
  <c r="L18" i="12" a="1"/>
  <c r="M3" i="12" a="1"/>
  <c r="E34" i="12" a="1"/>
  <c r="L13" i="28" a="1"/>
  <c r="E20" i="28" a="1"/>
  <c r="H22" i="1" a="1"/>
  <c r="G16" i="1" a="1"/>
  <c r="L11" i="1" a="1"/>
  <c r="C20" i="55" a="1"/>
  <c r="B2" i="38" a="1"/>
  <c r="G11" i="1" a="1"/>
  <c r="AN4" i="9" a="1"/>
  <c r="C20" i="43" a="1"/>
  <c r="F19" i="42" a="1"/>
  <c r="E15" i="42" a="1"/>
  <c r="G8" i="42" a="1"/>
  <c r="F3" i="42" a="1"/>
  <c r="T2" i="5" a="1"/>
  <c r="A2" i="7" a="1"/>
  <c r="G12" i="52" a="1"/>
  <c r="K18" i="12" a="1"/>
  <c r="H16" i="28" a="1"/>
  <c r="O13" i="1" a="1"/>
  <c r="F16" i="1" a="1"/>
  <c r="G14" i="42" a="1"/>
  <c r="H7" i="52" a="1"/>
  <c r="U23" i="56" a="1"/>
  <c r="J12" i="56" a="1"/>
  <c r="M22" i="12" a="1"/>
  <c r="P12" i="12" a="1"/>
  <c r="R34" i="12" a="1"/>
  <c r="F11" i="12" a="1"/>
  <c r="F7" i="39" a="1"/>
  <c r="O12" i="1" a="1"/>
  <c r="F11" i="1" a="1"/>
  <c r="G5" i="1" a="1"/>
  <c r="C17" i="55" a="1"/>
  <c r="AM4" i="9" a="1"/>
  <c r="C15" i="43" a="1"/>
  <c r="E19" i="42" a="1"/>
  <c r="E3" i="42" a="1"/>
  <c r="S2" i="5" a="1"/>
  <c r="V2" i="47" a="1"/>
  <c r="F12" i="52" a="1"/>
  <c r="S23" i="56" a="1"/>
  <c r="S13" i="56" a="1"/>
  <c r="S17" i="12" a="1"/>
  <c r="O7" i="12" a="1"/>
  <c r="J2" i="39" a="1"/>
  <c r="F22" i="1" a="1"/>
  <c r="C16" i="55" a="1"/>
  <c r="I12" i="56" a="1"/>
  <c r="O12" i="12" a="1"/>
  <c r="Q34" i="12" a="1"/>
  <c r="E11" i="12" a="1"/>
  <c r="AH4" i="9" a="1"/>
  <c r="C14" i="43" a="1"/>
  <c r="U2" i="47" a="1"/>
  <c r="E12" i="52" a="1"/>
  <c r="G22" i="56" a="1"/>
  <c r="F4" i="39" a="1"/>
  <c r="H15" i="28" a="1"/>
  <c r="C11" i="55" a="1"/>
  <c r="C8" i="42" a="1"/>
  <c r="F7" i="52" a="1"/>
  <c r="E30" i="12" a="1"/>
  <c r="C14" i="42" a="1"/>
  <c r="C3" i="42" a="1"/>
  <c r="Q2" i="5" a="1"/>
  <c r="R2" i="47" a="1"/>
  <c r="V10" i="56" a="1"/>
  <c r="J21" i="56" a="1"/>
  <c r="R21" i="12" a="1"/>
  <c r="P16" i="12" a="1"/>
  <c r="E22" i="12" a="1"/>
  <c r="H13" i="39" a="1"/>
  <c r="G15" i="28" a="1"/>
  <c r="K20" i="1" a="1"/>
  <c r="J15" i="1" a="1"/>
  <c r="I10" i="1" a="1"/>
  <c r="K4" i="1" a="1"/>
  <c r="C10" i="55" a="1"/>
  <c r="AE4" i="9" a="1"/>
  <c r="J7" i="42" a="1"/>
  <c r="T2" i="15" a="1"/>
  <c r="C12" i="52" a="1"/>
  <c r="S22" i="56" a="1"/>
  <c r="G21" i="56" a="1"/>
  <c r="K10" i="12" a="1"/>
  <c r="L33" i="12" a="1"/>
  <c r="E3" i="12" a="1"/>
  <c r="J19" i="1" a="1"/>
  <c r="G9" i="1" a="1"/>
  <c r="AD4" i="9" a="1"/>
  <c r="G23" i="42" a="1"/>
  <c r="E11" i="42" a="1"/>
  <c r="R2" i="15" a="1"/>
  <c r="L7" i="28" a="1"/>
  <c r="D11" i="28" a="1"/>
  <c r="G8" i="1" a="1"/>
  <c r="P2" i="5" a="1"/>
  <c r="J11" i="52" a="1"/>
  <c r="J20" i="56" a="1"/>
  <c r="Q19" i="12" a="1"/>
  <c r="S9" i="12" a="1"/>
  <c r="K33" i="12" a="1"/>
  <c r="I19" i="1" a="1"/>
  <c r="T4" i="9" a="1"/>
  <c r="J22" i="42" a="1"/>
  <c r="D11" i="42" a="1"/>
  <c r="T21" i="56" a="1"/>
  <c r="H12" i="39" a="1"/>
  <c r="K7" i="28" a="1"/>
  <c r="E10" i="28" a="1"/>
  <c r="F8" i="1" a="1"/>
  <c r="O2" i="5" a="1"/>
  <c r="I11" i="52" a="1"/>
  <c r="G17" i="56" a="1"/>
  <c r="P19" i="12" a="1"/>
  <c r="R9" i="12" a="1"/>
  <c r="L6" i="28" a="1"/>
  <c r="S4" i="9" a="1"/>
  <c r="I22" i="42" a="1"/>
  <c r="H14" i="43" a="1"/>
  <c r="J17" i="42" a="1"/>
  <c r="D5" i="52" a="1"/>
  <c r="U7" i="56" a="1"/>
  <c r="H7" i="56" a="1"/>
  <c r="O5" i="12" a="1"/>
  <c r="G13" i="28" a="1"/>
  <c r="L3" i="1" a="1"/>
  <c r="K3" i="18" a="1"/>
  <c r="O34" i="12" a="1"/>
  <c r="L12" i="1" a="1"/>
  <c r="G14" i="43" a="1"/>
  <c r="V2" i="46" a="1"/>
  <c r="H4" i="52" a="1"/>
  <c r="T7" i="56" a="1"/>
  <c r="H6" i="56" a="1"/>
  <c r="R14" i="12" a="1"/>
  <c r="Q33" i="12" a="1"/>
  <c r="F9" i="12" a="1"/>
  <c r="K19" i="28" a="1"/>
  <c r="H6" i="28" a="1"/>
  <c r="H27" i="1" a="1"/>
  <c r="C25" i="55" a="1"/>
  <c r="D16" i="42" a="1"/>
  <c r="J3" i="18" a="1"/>
  <c r="E5" i="12" a="1"/>
  <c r="K12" i="1" a="1"/>
  <c r="H12" i="43" a="1"/>
  <c r="J13" i="42" a="1"/>
  <c r="U2" i="46" a="1"/>
  <c r="G4" i="52" a="1"/>
  <c r="S7" i="56" a="1"/>
  <c r="G6" i="56" a="1"/>
  <c r="K12" i="12" a="1"/>
  <c r="P33" i="12" a="1"/>
  <c r="M18" i="28" a="1"/>
  <c r="G6" i="28" a="1"/>
  <c r="G27" i="1" a="1"/>
  <c r="J12" i="42" a="1"/>
  <c r="E3" i="18" a="1"/>
  <c r="K18" i="28" a="1"/>
  <c r="J12" i="1" a="1"/>
  <c r="C9" i="55" a="1"/>
  <c r="G12" i="43" a="1"/>
  <c r="T2" i="46" a="1"/>
  <c r="F4" i="52" a="1"/>
  <c r="V6" i="56" a="1"/>
  <c r="Q21" i="12" a="1"/>
  <c r="S11" i="12" a="1"/>
  <c r="E4" i="12" a="1"/>
  <c r="H5" i="28" a="1"/>
  <c r="H2" i="5" a="1"/>
  <c r="T22" i="56" a="1"/>
  <c r="F10" i="12" a="1"/>
  <c r="J20" i="1" a="1"/>
  <c r="R4" i="9" a="1"/>
  <c r="I12" i="42" a="1"/>
  <c r="Q2" i="7" a="1"/>
  <c r="J7" i="56" a="1"/>
  <c r="L6" i="12" a="1"/>
  <c r="K5" i="28" a="1"/>
  <c r="H4" i="1" a="1"/>
  <c r="L4" i="9" a="1"/>
  <c r="G3" i="12" a="1"/>
  <c r="I20" i="1" a="1"/>
  <c r="N2" i="7" a="1"/>
  <c r="I7" i="56" a="1"/>
  <c r="K6" i="12" a="1"/>
  <c r="M4" i="28" a="1"/>
  <c r="G4" i="1" a="1"/>
  <c r="K4" i="9" a="1"/>
  <c r="T17" i="56" a="1"/>
  <c r="F3" i="12" a="1"/>
  <c r="H14" i="28" a="1"/>
  <c r="F19" i="1" a="1"/>
  <c r="H11" i="42" a="1"/>
  <c r="L2" i="47" a="1"/>
  <c r="S5" i="12" a="1"/>
  <c r="G14" i="28" a="1"/>
  <c r="F4" i="1" a="1"/>
  <c r="H4" i="9" a="1"/>
  <c r="C11" i="42" a="1"/>
  <c r="S17" i="56" a="1"/>
  <c r="P21" i="12" a="1"/>
  <c r="H11" i="39" a="1"/>
  <c r="K18" i="1" a="1"/>
  <c r="K2" i="47" a="1"/>
  <c r="R5" i="12" a="1"/>
  <c r="H13" i="28" a="1"/>
  <c r="I7" i="42" a="1"/>
  <c r="V16" i="56" a="1"/>
  <c r="O21" i="12" a="1"/>
  <c r="H10" i="39" a="1"/>
  <c r="Q5" i="12" a="1"/>
  <c r="G5" i="28" a="1"/>
  <c r="H15" i="43" a="1"/>
  <c r="H7" i="42" a="1"/>
  <c r="S2" i="46" a="1"/>
  <c r="U10" i="56" a="1"/>
  <c r="H9" i="39" a="1"/>
  <c r="H4" i="28" a="1"/>
  <c r="H5" i="43" a="1"/>
  <c r="T8" i="56" a="1"/>
  <c r="H7" i="39" a="1"/>
  <c r="J6" i="42" a="1"/>
  <c r="C8" i="43" a="1"/>
  <c r="H6" i="39" a="1"/>
  <c r="K34" i="12" a="1"/>
  <c r="F13" i="39" a="1"/>
  <c r="K14" i="1" a="1"/>
  <c r="I21" i="56" a="1"/>
  <c r="G21" i="12" a="1"/>
  <c r="M23" i="28" a="1"/>
  <c r="D9" i="28" a="1"/>
  <c r="J9" i="1" a="1"/>
  <c r="E5" i="42" a="1"/>
  <c r="C22" i="42" a="1"/>
  <c r="H21" i="56" a="1"/>
  <c r="N15" i="12" a="1"/>
  <c r="F21" i="12" a="1"/>
  <c r="L23" i="28" a="1"/>
  <c r="E8" i="28" a="1"/>
  <c r="I9" i="1" a="1"/>
  <c r="G9" i="52" a="1"/>
  <c r="M17" i="28" a="1"/>
  <c r="E6" i="28" a="1"/>
  <c r="J21" i="42" a="1"/>
  <c r="V2" i="15" a="1"/>
  <c r="E9" i="52" a="1"/>
  <c r="M15" i="12" a="1"/>
  <c r="E21" i="12" a="1"/>
  <c r="H9" i="1" a="1"/>
  <c r="J18" i="42" a="1"/>
  <c r="C6" i="52" a="1"/>
  <c r="J16" i="56" a="1"/>
  <c r="L17" i="28" a="1"/>
  <c r="U2" i="15" a="1"/>
  <c r="L15" i="12" a="1"/>
  <c r="L7" i="1" a="1"/>
  <c r="I18" i="42" a="1"/>
  <c r="J5" i="52" a="1"/>
  <c r="I16" i="56" a="1"/>
  <c r="E20" i="12" a="1"/>
  <c r="K17" i="28" a="1"/>
  <c r="O7" i="1" a="1"/>
  <c r="R11" i="12" a="1"/>
  <c r="K7" i="1" a="1"/>
  <c r="H18" i="42" a="1"/>
  <c r="E5" i="52" a="1"/>
  <c r="I9" i="56" a="1"/>
  <c r="K6" i="28" a="1"/>
  <c r="L2" i="5" a="1"/>
  <c r="L10" i="12" a="1"/>
  <c r="E19" i="12" a="1"/>
  <c r="G18" i="42" a="1"/>
  <c r="H8" i="56" a="1"/>
  <c r="M5" i="28" a="1"/>
  <c r="F27" i="1" a="1"/>
  <c r="J4" i="1" a="1"/>
  <c r="I2" i="5" a="1"/>
  <c r="E4" i="52" a="1"/>
  <c r="G18" i="12" a="1"/>
  <c r="G8" i="56" a="1"/>
  <c r="M6" i="12" a="1"/>
  <c r="L5" i="28" a="1"/>
  <c r="I4" i="1" a="1"/>
  <c r="F7" i="42" a="1"/>
  <c r="P5" i="12" a="1"/>
  <c r="G15" i="1" a="1"/>
  <c r="G15" i="43" a="1"/>
  <c r="R2" i="46" a="1"/>
  <c r="M19" i="12" a="1"/>
  <c r="H8" i="39" a="1"/>
  <c r="E7" i="42" a="1"/>
  <c r="M34" i="12" a="1"/>
  <c r="E13" i="28" a="1"/>
  <c r="F15" i="1" a="1"/>
  <c r="K16" i="12" a="1"/>
  <c r="D10" i="28" a="1"/>
  <c r="L34" i="12" a="1"/>
  <c r="L14" i="1" a="1"/>
  <c r="S8" i="56" a="1"/>
  <c r="E9" i="28" a="1"/>
  <c r="I6" i="42" a="1"/>
  <c r="D11" i="52" a="1"/>
  <c r="Q15" i="12" a="1"/>
  <c r="H23" i="42" a="1"/>
  <c r="H9" i="52" a="1"/>
  <c r="P15" i="12" a="1"/>
  <c r="P15" i="12" l="1"/>
  <c r="H9" i="52"/>
  <c r="H23" i="42"/>
  <c r="Q15" i="12"/>
  <c r="D11" i="52"/>
  <c r="I6" i="42"/>
  <c r="E9" i="28"/>
  <c r="S8" i="56"/>
  <c r="L14" i="1"/>
  <c r="L34" i="12"/>
  <c r="D10" i="28"/>
  <c r="K16" i="12"/>
  <c r="F15" i="1"/>
  <c r="E13" i="28"/>
  <c r="M34" i="12"/>
  <c r="E7" i="42"/>
  <c r="H8" i="39"/>
  <c r="M19" i="12"/>
  <c r="R2" i="46"/>
  <c r="G15" i="43"/>
  <c r="G15" i="1"/>
  <c r="P5" i="12"/>
  <c r="F7" i="42"/>
  <c r="I4" i="1"/>
  <c r="L5" i="28"/>
  <c r="M6" i="12"/>
  <c r="G8" i="56"/>
  <c r="G18" i="12"/>
  <c r="E4" i="52"/>
  <c r="I2" i="5"/>
  <c r="J4" i="1"/>
  <c r="F27" i="1"/>
  <c r="M5" i="28"/>
  <c r="H8" i="56"/>
  <c r="G18" i="42"/>
  <c r="E19" i="12"/>
  <c r="L10" i="12"/>
  <c r="L2" i="5"/>
  <c r="K6" i="28"/>
  <c r="I9" i="56"/>
  <c r="E5" i="52"/>
  <c r="H18" i="42"/>
  <c r="K7" i="1"/>
  <c r="R11" i="12"/>
  <c r="O7" i="1"/>
  <c r="K17" i="28"/>
  <c r="E20" i="12"/>
  <c r="I16" i="56"/>
  <c r="J5" i="52"/>
  <c r="I18" i="42"/>
  <c r="L7" i="1"/>
  <c r="L15" i="12"/>
  <c r="U2" i="15"/>
  <c r="L17" i="28"/>
  <c r="J16" i="56"/>
  <c r="C6" i="52"/>
  <c r="J18" i="42"/>
  <c r="H9" i="1"/>
  <c r="E21" i="12"/>
  <c r="M15" i="12"/>
  <c r="E9" i="52"/>
  <c r="V2" i="15"/>
  <c r="J21" i="42"/>
  <c r="E6" i="28"/>
  <c r="M17" i="28"/>
  <c r="G9" i="52"/>
  <c r="I9" i="1"/>
  <c r="E8" i="28"/>
  <c r="L23" i="28"/>
  <c r="F21" i="12"/>
  <c r="N15" i="12"/>
  <c r="H21" i="56"/>
  <c r="C22" i="42"/>
  <c r="E5" i="42"/>
  <c r="J9" i="1"/>
  <c r="D9" i="28"/>
  <c r="M23" i="28"/>
  <c r="G21" i="12"/>
  <c r="I21" i="56"/>
  <c r="K14" i="1"/>
  <c r="F13" i="39"/>
  <c r="K34" i="12"/>
  <c r="H6" i="39"/>
  <c r="C8" i="43"/>
  <c r="J6" i="42"/>
  <c r="H7" i="39"/>
  <c r="T8" i="56"/>
  <c r="H5" i="43"/>
  <c r="H4" i="28"/>
  <c r="H9" i="39"/>
  <c r="U10" i="56"/>
  <c r="S2" i="46"/>
  <c r="H7" i="42"/>
  <c r="H15" i="43"/>
  <c r="G5" i="28"/>
  <c r="Q5" i="12"/>
  <c r="H10" i="39"/>
  <c r="O21" i="12"/>
  <c r="V16" i="56"/>
  <c r="I7" i="42"/>
  <c r="H13" i="28"/>
  <c r="R5" i="12"/>
  <c r="K2" i="47"/>
  <c r="K18" i="1"/>
  <c r="H11" i="39"/>
  <c r="P21" i="12"/>
  <c r="S17" i="56"/>
  <c r="C11" i="42"/>
  <c r="H4" i="9"/>
  <c r="F4" i="1"/>
  <c r="G14" i="28"/>
  <c r="S5" i="12"/>
  <c r="L2" i="47"/>
  <c r="H11" i="42"/>
  <c r="F19" i="1"/>
  <c r="H14" i="28"/>
  <c r="F3" i="12"/>
  <c r="T17" i="56"/>
  <c r="K4" i="9"/>
  <c r="G4" i="1"/>
  <c r="M4" i="28"/>
  <c r="K6" i="12"/>
  <c r="I7" i="56"/>
  <c r="N2" i="7"/>
  <c r="I20" i="1"/>
  <c r="G3" i="12"/>
  <c r="L4" i="9"/>
  <c r="H4" i="1"/>
  <c r="K5" i="28"/>
  <c r="L6" i="12"/>
  <c r="J7" i="56"/>
  <c r="Q2" i="7"/>
  <c r="I12" i="42"/>
  <c r="R4" i="9"/>
  <c r="J20" i="1"/>
  <c r="F10" i="12"/>
  <c r="T22" i="56"/>
  <c r="H2" i="5"/>
  <c r="H5" i="28"/>
  <c r="E4" i="12"/>
  <c r="S11" i="12"/>
  <c r="Q21" i="12"/>
  <c r="V6" i="56"/>
  <c r="F4" i="52"/>
  <c r="T2" i="46"/>
  <c r="G12" i="43"/>
  <c r="C9" i="55"/>
  <c r="J12" i="1"/>
  <c r="K18" i="28"/>
  <c r="E3" i="18"/>
  <c r="J12" i="42"/>
  <c r="G27" i="1"/>
  <c r="G6" i="28"/>
  <c r="M18" i="28"/>
  <c r="P33" i="12"/>
  <c r="K12" i="12"/>
  <c r="G6" i="56"/>
  <c r="S7" i="56"/>
  <c r="G4" i="52"/>
  <c r="U2" i="46"/>
  <c r="J13" i="42"/>
  <c r="H12" i="43"/>
  <c r="K12" i="1"/>
  <c r="E5" i="12"/>
  <c r="J3" i="18"/>
  <c r="D16" i="42"/>
  <c r="C25" i="55"/>
  <c r="H27" i="1"/>
  <c r="H6" i="28"/>
  <c r="K19" i="28"/>
  <c r="F9" i="12"/>
  <c r="Q33" i="12"/>
  <c r="R14" i="12"/>
  <c r="H6" i="56"/>
  <c r="T7" i="56"/>
  <c r="H4" i="52"/>
  <c r="V2" i="46"/>
  <c r="G14" i="43"/>
  <c r="L12" i="1"/>
  <c r="O34" i="12"/>
  <c r="K3" i="18"/>
  <c r="L3" i="1"/>
  <c r="G13" i="28"/>
  <c r="O5" i="12"/>
  <c r="H7" i="56"/>
  <c r="U7" i="56"/>
  <c r="D5" i="52"/>
  <c r="J17" i="42"/>
  <c r="H14" i="43"/>
  <c r="I22" i="42"/>
  <c r="S4" i="9"/>
  <c r="L6" i="28"/>
  <c r="R9" i="12"/>
  <c r="P19" i="12"/>
  <c r="G17" i="56"/>
  <c r="I11" i="52"/>
  <c r="O2" i="5"/>
  <c r="F8" i="1"/>
  <c r="E10" i="28"/>
  <c r="K7" i="28"/>
  <c r="H12" i="39"/>
  <c r="T21" i="56"/>
  <c r="D11" i="42"/>
  <c r="J22" i="42"/>
  <c r="T4" i="9"/>
  <c r="I19" i="1"/>
  <c r="K33" i="12"/>
  <c r="S9" i="12"/>
  <c r="Q19" i="12"/>
  <c r="J20" i="56"/>
  <c r="J11" i="52"/>
  <c r="P2" i="5"/>
  <c r="G8" i="1"/>
  <c r="D11" i="28"/>
  <c r="L7" i="28"/>
  <c r="R2" i="15"/>
  <c r="E11" i="42"/>
  <c r="G23" i="42"/>
  <c r="AD4" i="9"/>
  <c r="G9" i="1"/>
  <c r="J19" i="1"/>
  <c r="E3" i="12"/>
  <c r="L33" i="12"/>
  <c r="K10" i="12"/>
  <c r="G21" i="56"/>
  <c r="S22" i="56"/>
  <c r="C12" i="52"/>
  <c r="T2" i="15"/>
  <c r="J7" i="42"/>
  <c r="AE4" i="9"/>
  <c r="C10" i="55"/>
  <c r="K4" i="1"/>
  <c r="I10" i="1"/>
  <c r="J15" i="1"/>
  <c r="K20" i="1"/>
  <c r="G15" i="28"/>
  <c r="H13" i="39"/>
  <c r="E22" i="12"/>
  <c r="P16" i="12"/>
  <c r="R21" i="12"/>
  <c r="J21" i="56"/>
  <c r="V10" i="56"/>
  <c r="R2" i="47"/>
  <c r="Q2" i="5"/>
  <c r="C3" i="42"/>
  <c r="C14" i="42"/>
  <c r="E30" i="12"/>
  <c r="F7" i="52"/>
  <c r="C8" i="42"/>
  <c r="C11" i="55"/>
  <c r="H15" i="28"/>
  <c r="F4" i="39"/>
  <c r="G22" i="56"/>
  <c r="E12" i="52"/>
  <c r="U2" i="47"/>
  <c r="C14" i="43"/>
  <c r="AH4" i="9"/>
  <c r="E11" i="12"/>
  <c r="Q34" i="12"/>
  <c r="O12" i="12"/>
  <c r="I12" i="56"/>
  <c r="C16" i="55"/>
  <c r="F22" i="1"/>
  <c r="J2" i="39"/>
  <c r="O7" i="12"/>
  <c r="S17" i="12"/>
  <c r="S13" i="56"/>
  <c r="S23" i="56"/>
  <c r="F12" i="52"/>
  <c r="V2" i="47"/>
  <c r="S2" i="5"/>
  <c r="E3" i="42"/>
  <c r="E19" i="42"/>
  <c r="C15" i="43"/>
  <c r="AM4" i="9"/>
  <c r="C17" i="55"/>
  <c r="G5" i="1"/>
  <c r="F11" i="1"/>
  <c r="O12" i="1"/>
  <c r="F7" i="39"/>
  <c r="F11" i="12"/>
  <c r="R34" i="12"/>
  <c r="P12" i="12"/>
  <c r="M22" i="12"/>
  <c r="J12" i="56"/>
  <c r="U23" i="56"/>
  <c r="H7" i="52"/>
  <c r="G14" i="42"/>
  <c r="F16" i="1"/>
  <c r="O13" i="1"/>
  <c r="H16" i="28"/>
  <c r="K18" i="12"/>
  <c r="G12" i="52"/>
  <c r="A2" i="7"/>
  <c r="T2" i="5"/>
  <c r="F3" i="42"/>
  <c r="G8" i="42"/>
  <c r="E15" i="42"/>
  <c r="F19" i="42"/>
  <c r="C20" i="43"/>
  <c r="AN4" i="9"/>
  <c r="G11" i="1"/>
  <c r="B2" i="38"/>
  <c r="C20" i="55"/>
  <c r="L11" i="1"/>
  <c r="G16" i="1"/>
  <c r="H22" i="1"/>
  <c r="E20" i="28"/>
  <c r="L13" i="28"/>
  <c r="E34" i="12"/>
  <c r="M3" i="12"/>
  <c r="L18" i="12"/>
  <c r="T14" i="56"/>
  <c r="H12" i="52"/>
  <c r="C4" i="9"/>
  <c r="F9" i="39"/>
  <c r="C23" i="43"/>
  <c r="C2" i="38"/>
  <c r="H16" i="1"/>
  <c r="F34" i="12"/>
  <c r="D4" i="42"/>
  <c r="G15" i="42"/>
  <c r="G7" i="1"/>
  <c r="G12" i="1"/>
  <c r="P3" i="12"/>
  <c r="S12" i="12"/>
  <c r="P22" i="12"/>
  <c r="I23" i="56"/>
  <c r="G8" i="52"/>
  <c r="G3" i="43"/>
  <c r="C22" i="55"/>
  <c r="J23" i="1"/>
  <c r="J13" i="39"/>
  <c r="V15" i="56"/>
  <c r="H7" i="1"/>
  <c r="H12" i="1"/>
  <c r="H18" i="1"/>
  <c r="E26" i="28"/>
  <c r="G19" i="28"/>
  <c r="I18" i="1"/>
  <c r="G17" i="43"/>
  <c r="D14" i="28"/>
  <c r="L12" i="12"/>
  <c r="U22" i="56"/>
  <c r="D12" i="52"/>
  <c r="C19" i="42"/>
  <c r="C13" i="43"/>
  <c r="AG4" i="9"/>
  <c r="G10" i="12"/>
  <c r="P34" i="12"/>
  <c r="L4" i="1"/>
  <c r="K15" i="1"/>
  <c r="K21" i="1"/>
  <c r="E14" i="28"/>
  <c r="H22" i="39"/>
  <c r="N7" i="12"/>
  <c r="Q16" i="12"/>
  <c r="H10" i="56"/>
  <c r="V12" i="56"/>
  <c r="V22" i="56"/>
  <c r="R2" i="5"/>
  <c r="D3" i="42"/>
  <c r="D14" i="42"/>
  <c r="D19" i="42"/>
  <c r="H18" i="43"/>
  <c r="C15" i="55"/>
  <c r="L10" i="1"/>
  <c r="L21" i="1"/>
  <c r="L10" i="28"/>
  <c r="F30" i="12"/>
  <c r="L22" i="12"/>
  <c r="G7" i="52"/>
  <c r="D8" i="42"/>
  <c r="F5" i="1"/>
  <c r="L15" i="1"/>
  <c r="O11" i="1"/>
  <c r="E19" i="28"/>
  <c r="G16" i="28"/>
  <c r="H22" i="56"/>
  <c r="G19" i="43"/>
  <c r="M10" i="28"/>
  <c r="G30" i="12"/>
  <c r="L8" i="12"/>
  <c r="G22" i="1"/>
  <c r="D20" i="28"/>
  <c r="K13" i="28"/>
  <c r="J3" i="39"/>
  <c r="G33" i="12"/>
  <c r="S14" i="56"/>
  <c r="H19" i="43"/>
  <c r="C18" i="55"/>
  <c r="H5" i="1"/>
  <c r="F8" i="39"/>
  <c r="J9" i="39"/>
  <c r="K3" i="12"/>
  <c r="M8" i="12"/>
  <c r="Q12" i="12"/>
  <c r="N22" i="12"/>
  <c r="G13" i="56"/>
  <c r="G23" i="56"/>
  <c r="V23" i="56"/>
  <c r="I7" i="52"/>
  <c r="F12" i="12"/>
  <c r="I2" i="7"/>
  <c r="C4" i="42"/>
  <c r="H8" i="42"/>
  <c r="F15" i="42"/>
  <c r="I5" i="1"/>
  <c r="F12" i="1"/>
  <c r="G18" i="28"/>
  <c r="J10" i="39"/>
  <c r="N8" i="12"/>
  <c r="R12" i="12"/>
  <c r="O22" i="12"/>
  <c r="H13" i="56"/>
  <c r="H23" i="56"/>
  <c r="S24" i="56"/>
  <c r="F8" i="52"/>
  <c r="A2" i="15"/>
  <c r="G10" i="42"/>
  <c r="F21" i="42"/>
  <c r="C21" i="55"/>
  <c r="D21" i="28"/>
  <c r="M13" i="28"/>
  <c r="G12" i="12"/>
  <c r="M18" i="12"/>
  <c r="U15" i="56"/>
  <c r="J2" i="7"/>
  <c r="D4" i="9"/>
  <c r="I16" i="1"/>
  <c r="H18" i="28"/>
  <c r="F10" i="39"/>
  <c r="O8" i="12"/>
  <c r="H15" i="56"/>
  <c r="T24" i="56"/>
  <c r="O2" i="15"/>
  <c r="H10" i="42"/>
  <c r="G21" i="42"/>
  <c r="F2" i="38"/>
  <c r="K14" i="28"/>
  <c r="G34" i="12"/>
  <c r="L13" i="12"/>
  <c r="I3" i="52"/>
  <c r="N2" i="46"/>
  <c r="K2" i="7"/>
  <c r="H15" i="42"/>
  <c r="E4" i="9"/>
  <c r="F11" i="39"/>
  <c r="G13" i="12"/>
  <c r="Q3" i="12"/>
  <c r="K19" i="12"/>
  <c r="T6" i="56"/>
  <c r="H8" i="52"/>
  <c r="P2" i="15"/>
  <c r="G4" i="42"/>
  <c r="I10" i="42"/>
  <c r="H21" i="42"/>
  <c r="H3" i="43"/>
  <c r="G2" i="38"/>
  <c r="C23" i="55"/>
  <c r="I7" i="1"/>
  <c r="K23" i="1"/>
  <c r="E5" i="28"/>
  <c r="J17" i="39"/>
  <c r="P9" i="12"/>
  <c r="M13" i="12"/>
  <c r="G16" i="56"/>
  <c r="S16" i="56"/>
  <c r="J3" i="52"/>
  <c r="L2" i="7"/>
  <c r="I15" i="42"/>
  <c r="F4" i="9"/>
  <c r="I2" i="38"/>
  <c r="I12" i="1"/>
  <c r="H19" i="28"/>
  <c r="M16" i="28"/>
  <c r="F12" i="39"/>
  <c r="E14" i="12"/>
  <c r="R3" i="12"/>
  <c r="Q14" i="12"/>
  <c r="L19" i="12"/>
  <c r="J5" i="56"/>
  <c r="U6" i="56"/>
  <c r="D4" i="52"/>
  <c r="D9" i="52"/>
  <c r="Q2" i="46"/>
  <c r="Q2" i="15"/>
  <c r="H4" i="42"/>
  <c r="J10" i="42"/>
  <c r="C16" i="42"/>
  <c r="I21" i="42"/>
  <c r="G5" i="43"/>
  <c r="C24" i="55"/>
  <c r="L23" i="1"/>
  <c r="D6" i="28"/>
  <c r="G4" i="28"/>
  <c r="J22" i="39"/>
  <c r="M32" i="12"/>
  <c r="Q9" i="12"/>
  <c r="H16" i="56"/>
  <c r="T16" i="56"/>
  <c r="M2" i="7"/>
  <c r="G4" i="9"/>
  <c r="J2" i="38"/>
  <c r="O13" i="12"/>
  <c r="F5" i="42"/>
  <c r="G13" i="1"/>
  <c r="K17" i="12"/>
  <c r="S18" i="56"/>
  <c r="R2" i="7"/>
  <c r="I8" i="42"/>
  <c r="G20" i="43"/>
  <c r="K11" i="28"/>
  <c r="F14" i="39"/>
  <c r="G14" i="12"/>
  <c r="B2" i="46"/>
  <c r="M3" i="18"/>
  <c r="C27" i="55"/>
  <c r="F21" i="1"/>
  <c r="E3" i="28"/>
  <c r="H7" i="28"/>
  <c r="G5" i="12"/>
  <c r="O4" i="12"/>
  <c r="L17" i="12"/>
  <c r="Q23" i="12"/>
  <c r="I11" i="56"/>
  <c r="T18" i="56"/>
  <c r="E3" i="52"/>
  <c r="G6" i="52"/>
  <c r="D13" i="42"/>
  <c r="H16" i="42"/>
  <c r="L2" i="38"/>
  <c r="J6" i="1"/>
  <c r="K2" i="15"/>
  <c r="H5" i="42"/>
  <c r="C28" i="55"/>
  <c r="F10" i="1"/>
  <c r="L27" i="1"/>
  <c r="G8" i="28"/>
  <c r="H23" i="28"/>
  <c r="J6" i="39"/>
  <c r="E17" i="12"/>
  <c r="G32" i="12"/>
  <c r="R7" i="12"/>
  <c r="M17" i="12"/>
  <c r="R23" i="12"/>
  <c r="J11" i="56"/>
  <c r="F3" i="52"/>
  <c r="O2" i="47"/>
  <c r="I9" i="42"/>
  <c r="E13" i="42"/>
  <c r="A11" i="9"/>
  <c r="A10" i="9"/>
  <c r="A9" i="9"/>
  <c r="A13" i="9"/>
  <c r="A8" i="9"/>
  <c r="A7" i="9"/>
  <c r="A6" i="9"/>
  <c r="A5" i="9"/>
  <c r="A4" i="9"/>
  <c r="A12" i="9"/>
  <c r="D10" i="52"/>
  <c r="V2" i="7"/>
  <c r="O3" i="18"/>
  <c r="I5" i="42"/>
  <c r="C4" i="43"/>
  <c r="C29" i="55"/>
  <c r="F28" i="1"/>
  <c r="L3" i="28"/>
  <c r="H4" i="39"/>
  <c r="J7" i="39"/>
  <c r="F7" i="12"/>
  <c r="F17" i="12"/>
  <c r="E33" i="12"/>
  <c r="P31" i="12"/>
  <c r="S7" i="12"/>
  <c r="R10" i="12"/>
  <c r="O14" i="12"/>
  <c r="N17" i="12"/>
  <c r="S23" i="12"/>
  <c r="G12" i="56"/>
  <c r="G3" i="52"/>
  <c r="P2" i="47"/>
  <c r="F13" i="42"/>
  <c r="J16" i="42"/>
  <c r="N2" i="38"/>
  <c r="L6" i="1"/>
  <c r="F18" i="1"/>
  <c r="H28" i="1"/>
  <c r="K12" i="28"/>
  <c r="K21" i="28"/>
  <c r="E18" i="12"/>
  <c r="S4" i="12"/>
  <c r="O20" i="12"/>
  <c r="H18" i="56"/>
  <c r="T19" i="56"/>
  <c r="C7" i="52"/>
  <c r="E10" i="52"/>
  <c r="L2" i="46"/>
  <c r="A2" i="5"/>
  <c r="M2" i="15"/>
  <c r="S3" i="18"/>
  <c r="J5" i="42"/>
  <c r="D10" i="42"/>
  <c r="D21" i="42"/>
  <c r="H8" i="43"/>
  <c r="Z4" i="9"/>
  <c r="O30" i="12"/>
  <c r="H17" i="56"/>
  <c r="C26" i="55"/>
  <c r="K9" i="1"/>
  <c r="L20" i="1"/>
  <c r="I27" i="1"/>
  <c r="O20" i="1"/>
  <c r="G7" i="28"/>
  <c r="J4" i="39"/>
  <c r="S3" i="12"/>
  <c r="L23" i="12"/>
  <c r="U24" i="56"/>
  <c r="M2" i="47"/>
  <c r="B2" i="15"/>
  <c r="C13" i="42"/>
  <c r="G6" i="43"/>
  <c r="J27" i="1"/>
  <c r="G20" i="28"/>
  <c r="P30" i="12"/>
  <c r="P13" i="12"/>
  <c r="L20" i="12"/>
  <c r="G11" i="56"/>
  <c r="G24" i="56"/>
  <c r="E6" i="52"/>
  <c r="J23" i="42"/>
  <c r="G7" i="43"/>
  <c r="H13" i="1"/>
  <c r="G23" i="28"/>
  <c r="M14" i="12"/>
  <c r="N2" i="47"/>
  <c r="H9" i="42"/>
  <c r="E17" i="28"/>
  <c r="L20" i="28"/>
  <c r="Q30" i="12"/>
  <c r="J17" i="56"/>
  <c r="S5" i="56"/>
  <c r="V18" i="56"/>
  <c r="C10" i="52"/>
  <c r="N3" i="18"/>
  <c r="J20" i="42"/>
  <c r="C3" i="43"/>
  <c r="H7" i="43"/>
  <c r="J17" i="1"/>
  <c r="D4" i="28"/>
  <c r="H3" i="39"/>
  <c r="Q10" i="12"/>
  <c r="I16" i="42"/>
  <c r="K6" i="1"/>
  <c r="M11" i="28"/>
  <c r="M20" i="28"/>
  <c r="R4" i="12"/>
  <c r="N20" i="12"/>
  <c r="T5" i="56"/>
  <c r="V11" i="56"/>
  <c r="S19" i="56"/>
  <c r="L2" i="15"/>
  <c r="K3" i="1"/>
  <c r="D5" i="28"/>
  <c r="H5" i="39"/>
  <c r="S10" i="12"/>
  <c r="O17" i="12"/>
  <c r="Q2" i="47"/>
  <c r="G13" i="42"/>
  <c r="C17" i="42"/>
  <c r="C7" i="43"/>
  <c r="O2" i="38"/>
  <c r="F14" i="12"/>
  <c r="M10" i="12"/>
  <c r="R16" i="12"/>
  <c r="K20" i="12"/>
  <c r="J23" i="56"/>
  <c r="S11" i="56"/>
  <c r="D6" i="52"/>
  <c r="I9" i="52"/>
  <c r="A2" i="46"/>
  <c r="L3" i="18"/>
  <c r="G19" i="42"/>
  <c r="I23" i="42"/>
  <c r="K16" i="1"/>
  <c r="L19" i="28"/>
  <c r="F5" i="12"/>
  <c r="E31" i="12"/>
  <c r="P7" i="12"/>
  <c r="G16" i="42"/>
  <c r="K2" i="38"/>
  <c r="I6" i="1"/>
  <c r="D16" i="28"/>
  <c r="N10" i="12"/>
  <c r="I17" i="56"/>
  <c r="T11" i="56"/>
  <c r="J9" i="52"/>
  <c r="G5" i="42"/>
  <c r="H19" i="42"/>
  <c r="W4" i="9"/>
  <c r="L9" i="1"/>
  <c r="I17" i="1"/>
  <c r="K27" i="1"/>
  <c r="D17" i="28"/>
  <c r="H2" i="39"/>
  <c r="J5" i="39"/>
  <c r="G16" i="12"/>
  <c r="F31" i="12"/>
  <c r="Q7" i="12"/>
  <c r="H23" i="43"/>
  <c r="L11" i="28"/>
  <c r="F6" i="12"/>
  <c r="Q4" i="12"/>
  <c r="M20" i="12"/>
  <c r="U11" i="56"/>
  <c r="J2" i="46"/>
  <c r="U2" i="7"/>
  <c r="X4" i="9"/>
  <c r="I13" i="1"/>
  <c r="H21" i="1"/>
  <c r="D18" i="28"/>
  <c r="N14" i="12"/>
  <c r="H6" i="52"/>
  <c r="M2" i="38"/>
  <c r="K3" i="28"/>
  <c r="G18" i="56"/>
  <c r="K2" i="46"/>
  <c r="C21" i="42"/>
  <c r="G8" i="43"/>
  <c r="Y4" i="9"/>
  <c r="G10" i="1"/>
  <c r="J13" i="1"/>
  <c r="I21" i="1"/>
  <c r="E4" i="28"/>
  <c r="H8" i="28"/>
  <c r="H10" i="1"/>
  <c r="K13" i="1"/>
  <c r="J21" i="1"/>
  <c r="D19" i="28"/>
  <c r="J8" i="39"/>
  <c r="G7" i="12"/>
  <c r="F33" i="12"/>
  <c r="Q31" i="12"/>
  <c r="K8" i="12"/>
  <c r="P14" i="12"/>
  <c r="H12" i="56"/>
  <c r="S6" i="56"/>
  <c r="U12" i="56"/>
  <c r="H3" i="52"/>
  <c r="C2" i="5"/>
  <c r="F7" i="1"/>
  <c r="L13" i="1"/>
  <c r="G18" i="1"/>
  <c r="I28" i="1"/>
  <c r="G10" i="28"/>
  <c r="L4" i="28"/>
  <c r="L21" i="28"/>
  <c r="F18" i="12"/>
  <c r="N5" i="12"/>
  <c r="P20" i="12"/>
  <c r="I5" i="56"/>
  <c r="U19" i="56"/>
  <c r="F10" i="52"/>
  <c r="M2" i="46"/>
  <c r="N2" i="15"/>
  <c r="V3" i="18"/>
  <c r="C6" i="42"/>
  <c r="E21" i="42"/>
  <c r="G9" i="43"/>
  <c r="AC4" i="9"/>
  <c r="S9" i="56"/>
  <c r="J8" i="42"/>
  <c r="H20" i="43"/>
  <c r="AI4" i="9"/>
  <c r="F15" i="39"/>
  <c r="F22" i="12"/>
  <c r="Q13" i="12"/>
  <c r="G10" i="52"/>
  <c r="G3" i="42"/>
  <c r="C23" i="42"/>
  <c r="C16" i="43"/>
  <c r="J8" i="1"/>
  <c r="G14" i="1"/>
  <c r="L28" i="1"/>
  <c r="D2" i="15"/>
  <c r="C20" i="42"/>
  <c r="G22" i="12"/>
  <c r="M9" i="12"/>
  <c r="R13" i="12"/>
  <c r="G3" i="18"/>
  <c r="I14" i="42"/>
  <c r="D23" i="42"/>
  <c r="L8" i="1"/>
  <c r="O3" i="1"/>
  <c r="H20" i="39"/>
  <c r="E16" i="12"/>
  <c r="P11" i="12"/>
  <c r="P18" i="12"/>
  <c r="K21" i="12"/>
  <c r="O23" i="12"/>
  <c r="G14" i="56"/>
  <c r="I19" i="56"/>
  <c r="S15" i="56"/>
  <c r="C3" i="52"/>
  <c r="D8" i="52"/>
  <c r="G2" i="7"/>
  <c r="F2" i="5"/>
  <c r="G6" i="42"/>
  <c r="D9" i="42"/>
  <c r="C12" i="42"/>
  <c r="G11" i="43"/>
  <c r="H22" i="43"/>
  <c r="AK4" i="9"/>
  <c r="R2" i="38"/>
  <c r="G3" i="1"/>
  <c r="G6" i="1"/>
  <c r="I14" i="1"/>
  <c r="F20" i="1"/>
  <c r="F23" i="1"/>
  <c r="H11" i="28"/>
  <c r="M15" i="28"/>
  <c r="J20" i="39"/>
  <c r="E23" i="12"/>
  <c r="L31" i="12"/>
  <c r="R32" i="12"/>
  <c r="P6" i="12"/>
  <c r="N9" i="12"/>
  <c r="S13" i="12"/>
  <c r="N16" i="12"/>
  <c r="G9" i="56"/>
  <c r="I25" i="56"/>
  <c r="S10" i="56"/>
  <c r="T20" i="56"/>
  <c r="H5" i="52"/>
  <c r="E2" i="46"/>
  <c r="G2" i="47"/>
  <c r="I2" i="15"/>
  <c r="H3" i="18"/>
  <c r="I3" i="42"/>
  <c r="J14" i="42"/>
  <c r="H17" i="42"/>
  <c r="H20" i="42"/>
  <c r="E23" i="42"/>
  <c r="C18" i="43"/>
  <c r="O4" i="9"/>
  <c r="I8" i="1"/>
  <c r="F14" i="1"/>
  <c r="I22" i="1"/>
  <c r="E21" i="28"/>
  <c r="M7" i="28"/>
  <c r="E8" i="12"/>
  <c r="K30" i="12"/>
  <c r="K4" i="12"/>
  <c r="P8" i="12"/>
  <c r="N11" i="12"/>
  <c r="M23" i="12"/>
  <c r="I13" i="56"/>
  <c r="G19" i="56"/>
  <c r="U14" i="56"/>
  <c r="V24" i="56"/>
  <c r="J7" i="52"/>
  <c r="A2" i="47"/>
  <c r="B2" i="7"/>
  <c r="C2" i="15"/>
  <c r="D17" i="42"/>
  <c r="J19" i="42"/>
  <c r="M30" i="12"/>
  <c r="I8" i="56"/>
  <c r="V19" i="56"/>
  <c r="C2" i="46"/>
  <c r="F3" i="18"/>
  <c r="D6" i="42"/>
  <c r="C12" i="55"/>
  <c r="I11" i="1"/>
  <c r="F17" i="1"/>
  <c r="O22" i="1"/>
  <c r="D22" i="28"/>
  <c r="H21" i="28"/>
  <c r="F8" i="12"/>
  <c r="J13" i="56"/>
  <c r="G21" i="43"/>
  <c r="Q2" i="38"/>
  <c r="F3" i="1"/>
  <c r="K8" i="1"/>
  <c r="H14" i="1"/>
  <c r="L19" i="1"/>
  <c r="L22" i="1"/>
  <c r="G11" i="28"/>
  <c r="L15" i="28"/>
  <c r="K22" i="28"/>
  <c r="J19" i="39"/>
  <c r="K31" i="12"/>
  <c r="Q32" i="12"/>
  <c r="O6" i="12"/>
  <c r="M16" i="12"/>
  <c r="J8" i="56"/>
  <c r="H25" i="56"/>
  <c r="S20" i="56"/>
  <c r="G5" i="52"/>
  <c r="D2" i="46"/>
  <c r="H3" i="42"/>
  <c r="G17" i="42"/>
  <c r="C17" i="43"/>
  <c r="J11" i="1"/>
  <c r="G17" i="1"/>
  <c r="O23" i="1"/>
  <c r="E12" i="28"/>
  <c r="E22" i="28"/>
  <c r="G22" i="28"/>
  <c r="L8" i="28"/>
  <c r="F18" i="39"/>
  <c r="G8" i="12"/>
  <c r="M4" i="12"/>
  <c r="H6" i="1"/>
  <c r="H12" i="28"/>
  <c r="E9" i="12"/>
  <c r="H2" i="7"/>
  <c r="H6" i="42"/>
  <c r="G9" i="42"/>
  <c r="D12" i="42"/>
  <c r="D15" i="42"/>
  <c r="H11" i="43"/>
  <c r="G23" i="43"/>
  <c r="Q4" i="9"/>
  <c r="S2" i="38"/>
  <c r="L16" i="1"/>
  <c r="E11" i="28"/>
  <c r="N18" i="12"/>
  <c r="D2" i="5"/>
  <c r="I11" i="42"/>
  <c r="P2" i="38"/>
  <c r="D31" i="1"/>
  <c r="H11" i="1"/>
  <c r="K19" i="1"/>
  <c r="H10" i="28"/>
  <c r="K15" i="28"/>
  <c r="M21" i="28"/>
  <c r="J18" i="39"/>
  <c r="P32" i="12"/>
  <c r="N6" i="12"/>
  <c r="L16" i="12"/>
  <c r="Q20" i="12"/>
  <c r="F5" i="52"/>
  <c r="H14" i="42"/>
  <c r="M4" i="9"/>
  <c r="D12" i="28"/>
  <c r="K8" i="28"/>
  <c r="H19" i="39"/>
  <c r="G15" i="12"/>
  <c r="L4" i="12"/>
  <c r="O11" i="12"/>
  <c r="O18" i="12"/>
  <c r="S20" i="12"/>
  <c r="N23" i="12"/>
  <c r="H19" i="56"/>
  <c r="T9" i="56"/>
  <c r="V14" i="56"/>
  <c r="S25" i="56"/>
  <c r="C8" i="52"/>
  <c r="D2" i="47"/>
  <c r="F2" i="7"/>
  <c r="E2" i="5"/>
  <c r="C9" i="42"/>
  <c r="J11" i="42"/>
  <c r="E17" i="42"/>
  <c r="H10" i="43"/>
  <c r="AJ4" i="9"/>
  <c r="K5" i="1"/>
  <c r="H10" i="52"/>
  <c r="N4" i="9"/>
  <c r="C13" i="55"/>
  <c r="E2" i="15"/>
  <c r="C14" i="55"/>
  <c r="F9" i="1"/>
  <c r="K11" i="1"/>
  <c r="H17" i="1"/>
  <c r="D3" i="28"/>
  <c r="D13" i="28"/>
  <c r="H22" i="28"/>
  <c r="M8" i="28"/>
  <c r="F19" i="39"/>
  <c r="H21" i="39"/>
  <c r="F16" i="12"/>
  <c r="N4" i="12"/>
  <c r="R6" i="12"/>
  <c r="Q11" i="12"/>
  <c r="Q18" i="12"/>
  <c r="P23" i="12"/>
  <c r="H14" i="56"/>
  <c r="I20" i="56"/>
  <c r="T15" i="56"/>
  <c r="D3" i="52"/>
  <c r="E8" i="52"/>
  <c r="C11" i="52"/>
  <c r="G2" i="5"/>
  <c r="AL4" i="9"/>
  <c r="J14" i="1"/>
  <c r="G23" i="1"/>
  <c r="D26" i="28"/>
  <c r="K23" i="28"/>
  <c r="J21" i="39"/>
  <c r="M31" i="12"/>
  <c r="O33" i="12"/>
  <c r="O9" i="12"/>
  <c r="O16" i="12"/>
  <c r="N21" i="12"/>
  <c r="H9" i="56"/>
  <c r="J25" i="56"/>
  <c r="T10" i="56"/>
  <c r="U20" i="56"/>
  <c r="I5" i="52"/>
  <c r="I2" i="46"/>
  <c r="H2" i="47"/>
  <c r="J2" i="15"/>
  <c r="I3" i="18"/>
  <c r="J3" i="42"/>
  <c r="I17" i="42"/>
  <c r="I20" i="42"/>
  <c r="F23" i="42"/>
  <c r="C19" i="43"/>
  <c r="H3" i="1"/>
  <c r="G19" i="1"/>
  <c r="M9" i="28"/>
  <c r="K16" i="28"/>
  <c r="L22" i="28"/>
  <c r="F16" i="39"/>
  <c r="H14" i="39"/>
  <c r="G6" i="12"/>
  <c r="E13" i="12"/>
  <c r="F19" i="12"/>
  <c r="S8" i="12"/>
  <c r="R19" i="12"/>
  <c r="S21" i="12"/>
  <c r="G5" i="56"/>
  <c r="J9" i="56"/>
  <c r="J24" i="56"/>
  <c r="U8" i="56"/>
  <c r="T13" i="56"/>
  <c r="E11" i="52"/>
  <c r="F2" i="46"/>
  <c r="E2" i="47"/>
  <c r="U2" i="5"/>
  <c r="P3" i="18"/>
  <c r="I4" i="42"/>
  <c r="J9" i="42"/>
  <c r="G12" i="42"/>
  <c r="D22" i="42"/>
  <c r="C11" i="43"/>
  <c r="G16" i="43"/>
  <c r="U4" i="9"/>
  <c r="T2" i="38"/>
  <c r="F32" i="12"/>
  <c r="P4" i="12"/>
  <c r="M11" i="12"/>
  <c r="G15" i="56"/>
  <c r="U18" i="56"/>
  <c r="G7" i="42"/>
  <c r="C15" i="42"/>
  <c r="F17" i="42"/>
  <c r="I19" i="42"/>
  <c r="B4" i="9"/>
  <c r="A2" i="38"/>
  <c r="M33" i="12"/>
  <c r="R33" i="12"/>
  <c r="Q6" i="12"/>
  <c r="N13" i="12"/>
  <c r="O15" i="12"/>
  <c r="J19" i="56"/>
  <c r="T23" i="56"/>
  <c r="C4" i="52"/>
  <c r="F6" i="52"/>
  <c r="H2" i="46"/>
  <c r="B2" i="5"/>
  <c r="S2" i="15"/>
  <c r="H6" i="43"/>
  <c r="I3" i="1"/>
  <c r="H19" i="1"/>
  <c r="K10" i="28"/>
  <c r="L16" i="28"/>
  <c r="M22" i="28"/>
  <c r="F17" i="39"/>
  <c r="H15" i="39"/>
  <c r="J16" i="39"/>
  <c r="E7" i="12"/>
  <c r="F13" i="12"/>
  <c r="G19" i="12"/>
  <c r="K9" i="12"/>
  <c r="R17" i="12"/>
  <c r="S19" i="12"/>
  <c r="K22" i="12"/>
  <c r="H5" i="56"/>
  <c r="G10" i="56"/>
  <c r="H20" i="56"/>
  <c r="G25" i="56"/>
  <c r="V8" i="56"/>
  <c r="C9" i="52"/>
  <c r="F11" i="52"/>
  <c r="F2" i="47"/>
  <c r="E2" i="7"/>
  <c r="V2" i="5"/>
  <c r="D5" i="42"/>
  <c r="C10" i="42"/>
  <c r="H12" i="42"/>
  <c r="C12" i="43"/>
  <c r="H16" i="43"/>
  <c r="V4" i="9"/>
  <c r="U2" i="38"/>
  <c r="S2" i="47"/>
  <c r="J2" i="5"/>
  <c r="T3" i="18"/>
  <c r="C7" i="42"/>
  <c r="F11" i="42"/>
  <c r="D20" i="42"/>
  <c r="G22" i="42"/>
  <c r="G4" i="43"/>
  <c r="H21" i="43"/>
  <c r="I4" i="9"/>
  <c r="D2" i="38"/>
  <c r="L5" i="1"/>
  <c r="J10" i="1"/>
  <c r="H15" i="1"/>
  <c r="K17" i="1"/>
  <c r="G20" i="1"/>
  <c r="J22" i="1"/>
  <c r="O14" i="1"/>
  <c r="G3" i="28"/>
  <c r="H20" i="28"/>
  <c r="L12" i="28"/>
  <c r="F2" i="39"/>
  <c r="J14" i="39"/>
  <c r="G11" i="12"/>
  <c r="F23" i="12"/>
  <c r="R30" i="12"/>
  <c r="K5" i="12"/>
  <c r="L7" i="12"/>
  <c r="K11" i="12"/>
  <c r="S14" i="12"/>
  <c r="R18" i="12"/>
  <c r="Q22" i="12"/>
  <c r="I15" i="56"/>
  <c r="H24" i="56"/>
  <c r="S12" i="56"/>
  <c r="V20" i="56"/>
  <c r="D7" i="52"/>
  <c r="G11" i="52"/>
  <c r="B2" i="47"/>
  <c r="O2" i="7"/>
  <c r="F2" i="15"/>
  <c r="C3" i="18"/>
  <c r="J4" i="42"/>
  <c r="E9" i="42"/>
  <c r="H13" i="42"/>
  <c r="C18" i="42"/>
  <c r="C9" i="43"/>
  <c r="G13" i="43"/>
  <c r="AA4" i="9"/>
  <c r="V2" i="38"/>
  <c r="C19" i="55"/>
  <c r="J3" i="1"/>
  <c r="H8" i="1"/>
  <c r="E16" i="28"/>
  <c r="G12" i="28"/>
  <c r="M6" i="28"/>
  <c r="L18" i="28"/>
  <c r="F20" i="39"/>
  <c r="H18" i="39"/>
  <c r="E6" i="12"/>
  <c r="G17" i="12"/>
  <c r="L30" i="12"/>
  <c r="L3" i="12"/>
  <c r="K13" i="12"/>
  <c r="S16" i="12"/>
  <c r="R20" i="12"/>
  <c r="H11" i="56"/>
  <c r="G20" i="56"/>
  <c r="V7" i="56"/>
  <c r="U16" i="56"/>
  <c r="T25" i="56"/>
  <c r="C5" i="52"/>
  <c r="F9" i="52"/>
  <c r="G2" i="46"/>
  <c r="T2" i="47"/>
  <c r="K2" i="5"/>
  <c r="U3" i="18"/>
  <c r="D7" i="42"/>
  <c r="G11" i="42"/>
  <c r="J15" i="42"/>
  <c r="H22" i="42"/>
  <c r="H4" i="43"/>
  <c r="G22" i="43"/>
  <c r="J4" i="9"/>
  <c r="E2" i="38"/>
  <c r="F13" i="1"/>
  <c r="G28" i="1"/>
  <c r="L9" i="12"/>
  <c r="F6" i="1"/>
  <c r="K10" i="1"/>
  <c r="I15" i="1"/>
  <c r="L17" i="1"/>
  <c r="H20" i="1"/>
  <c r="K22" i="1"/>
  <c r="O15" i="1"/>
  <c r="D8" i="28"/>
  <c r="H3" i="28"/>
  <c r="G21" i="28"/>
  <c r="M12" i="28"/>
  <c r="F3" i="39"/>
  <c r="J15" i="39"/>
  <c r="E12" i="12"/>
  <c r="G23" i="12"/>
  <c r="O31" i="12"/>
  <c r="M7" i="12"/>
  <c r="L11" i="12"/>
  <c r="K15" i="12"/>
  <c r="S18" i="12"/>
  <c r="R22" i="12"/>
  <c r="G7" i="56"/>
  <c r="J15" i="56"/>
  <c r="I24" i="56"/>
  <c r="T12" i="56"/>
  <c r="S21" i="56"/>
  <c r="E7" i="52"/>
  <c r="H11" i="52"/>
  <c r="C2" i="47"/>
  <c r="P2" i="7"/>
  <c r="D3" i="18"/>
  <c r="C5" i="42"/>
  <c r="F9" i="42"/>
  <c r="I13" i="42"/>
  <c r="D18" i="42"/>
  <c r="G20" i="42"/>
  <c r="C10" i="43"/>
  <c r="H13" i="43"/>
  <c r="AB4" i="9"/>
  <c r="J27" i="48"/>
  <c r="H23" i="1"/>
  <c r="J28" i="1"/>
  <c r="D7" i="28"/>
  <c r="D15" i="28"/>
  <c r="D23" i="28"/>
  <c r="G9" i="28"/>
  <c r="G17" i="28"/>
  <c r="M3" i="28"/>
  <c r="K9" i="28"/>
  <c r="L14" i="28"/>
  <c r="M19" i="28"/>
  <c r="F5" i="39"/>
  <c r="F21" i="39"/>
  <c r="H16" i="39"/>
  <c r="J11" i="39"/>
  <c r="F4" i="12"/>
  <c r="G9" i="12"/>
  <c r="E15" i="12"/>
  <c r="F20" i="12"/>
  <c r="G31" i="12"/>
  <c r="K32" i="12"/>
  <c r="R31" i="12"/>
  <c r="N3" i="12"/>
  <c r="L5" i="12"/>
  <c r="S6" i="12"/>
  <c r="Q8" i="12"/>
  <c r="O10" i="12"/>
  <c r="M12" i="12"/>
  <c r="K14" i="12"/>
  <c r="R15" i="12"/>
  <c r="P17" i="12"/>
  <c r="N19" i="12"/>
  <c r="L21" i="12"/>
  <c r="S22" i="12"/>
  <c r="I6" i="56"/>
  <c r="I10" i="56"/>
  <c r="I14" i="56"/>
  <c r="I18" i="56"/>
  <c r="I22" i="56"/>
  <c r="U5" i="56"/>
  <c r="U9" i="56"/>
  <c r="U13" i="56"/>
  <c r="U17" i="56"/>
  <c r="U21" i="56"/>
  <c r="U25" i="56"/>
  <c r="I4" i="52"/>
  <c r="I6" i="52"/>
  <c r="I8" i="52"/>
  <c r="I10" i="52"/>
  <c r="I12" i="52"/>
  <c r="O2" i="46"/>
  <c r="I2" i="47"/>
  <c r="C2" i="7"/>
  <c r="S2" i="7"/>
  <c r="M2" i="5"/>
  <c r="G2" i="15"/>
  <c r="A3" i="18"/>
  <c r="Q3" i="18"/>
  <c r="E4" i="42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28" i="48"/>
  <c r="J16" i="1"/>
  <c r="L18" i="1"/>
  <c r="G21" i="1"/>
  <c r="I23" i="1"/>
  <c r="K28" i="1"/>
  <c r="O17" i="1"/>
  <c r="E7" i="28"/>
  <c r="E15" i="28"/>
  <c r="E23" i="28"/>
  <c r="H9" i="28"/>
  <c r="H17" i="28"/>
  <c r="K4" i="28"/>
  <c r="L9" i="28"/>
  <c r="M14" i="28"/>
  <c r="K20" i="28"/>
  <c r="F6" i="39"/>
  <c r="F22" i="39"/>
  <c r="H17" i="39"/>
  <c r="J12" i="39"/>
  <c r="G4" i="12"/>
  <c r="E10" i="12"/>
  <c r="F15" i="12"/>
  <c r="G20" i="12"/>
  <c r="E32" i="12"/>
  <c r="L32" i="12"/>
  <c r="O32" i="12"/>
  <c r="O3" i="12"/>
  <c r="M5" i="12"/>
  <c r="K7" i="12"/>
  <c r="R8" i="12"/>
  <c r="P10" i="12"/>
  <c r="N12" i="12"/>
  <c r="L14" i="12"/>
  <c r="S15" i="12"/>
  <c r="Q17" i="12"/>
  <c r="O19" i="12"/>
  <c r="M21" i="12"/>
  <c r="K23" i="12"/>
  <c r="J6" i="56"/>
  <c r="J10" i="56"/>
  <c r="J14" i="56"/>
  <c r="J18" i="56"/>
  <c r="J22" i="56"/>
  <c r="V5" i="56"/>
  <c r="V9" i="56"/>
  <c r="V13" i="56"/>
  <c r="V17" i="56"/>
  <c r="V21" i="56"/>
  <c r="V25" i="56"/>
  <c r="J4" i="52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J7" i="1" a="1"/>
  <c r="M5" i="48" a="1"/>
  <c r="M9" i="48" a="1"/>
  <c r="M22" i="48" a="1"/>
  <c r="E18" i="28" a="1"/>
  <c r="J18" i="1" a="1"/>
  <c r="J5" i="1" a="1"/>
  <c r="J5" i="1" l="1"/>
  <c r="J18" i="1"/>
  <c r="E18" i="28"/>
  <c r="M22" i="48"/>
  <c r="M9" i="48"/>
  <c r="M5" i="48"/>
  <c r="J7" i="1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K26" i="48" a="1"/>
  <c r="N3" i="48" a="1"/>
  <c r="L26" i="48" a="1"/>
  <c r="O3" i="48" a="1"/>
  <c r="O3" i="48" l="1"/>
  <c r="L26" i="48"/>
  <c r="N3" i="48"/>
  <c r="K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E9" i="49" s="1"/>
  <c r="D17" i="40"/>
  <c r="E19" i="49" s="1"/>
  <c r="D12" i="40"/>
  <c r="E22" i="49" s="1"/>
  <c r="D23" i="40"/>
  <c r="D24" i="40"/>
  <c r="D22" i="40"/>
  <c r="D16" i="40"/>
  <c r="E18" i="49" l="1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N3" i="28"/>
  <c r="X13" i="28" l="1"/>
  <c r="I7" i="40" s="1"/>
  <c r="I17" i="49" s="1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19" i="55" l="1"/>
  <c r="H25" i="55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50D47036-D41D-4FBE-9F03-19F693C841FE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Timestamp="1723361992"&gt;&lt;FQL&gt;&lt;Q&gt;FC0000ZA^FG_MCAP_IDX(0,,,USD)&lt;/Q&gt;&lt;R&gt;1&lt;/R&gt;&lt;C&gt;1&lt;/C&gt;&lt;D xsi:type="xsd:double"&gt;330074.3&lt;/D&gt;&lt;/FQL&gt;&lt;FQL&gt;&lt;Q&gt;FC0000CN^FMA_MCAP(0,,,USD,"PORTAGG")&lt;/Q&gt;&lt;R&gt;1&lt;/R&gt;&lt;C&gt;1&lt;/C&gt;&lt;D xsi:type="xsd:double"&gt;6897895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xsi:type="xsd:double"&gt;4275.53&lt;/D&gt;&lt;/FQL&gt;&lt;FQL&gt;&lt;Q&gt;FC0000US^FMA_MCAP(0,,,USD,"PORTAGG")&lt;/Q&gt;&lt;R&gt;1&lt;/R&gt;&lt;C&gt;1&lt;/C&gt;&lt;D xsi:type="xsd:double"&gt;55374924&lt;/D&gt;&lt;/FQL&gt;&lt;FQL&gt;&lt;Q&gt;FC0000IN^FMA_MCAP(0,,,USD,"PORTAGG")&lt;/Q&gt;&lt;R&gt;1&lt;/R&gt;&lt;C&gt;1&lt;/C&gt;&lt;D xsi:type="xsd:double"&gt;5298050&lt;/D&gt;&lt;/FQL&gt;&lt;FQL&gt;&lt;Q&gt;SPY^FREF_MARKET_VALUE_COMPANY(0,,,USD,,0,,"LEGACY")&lt;/Q&gt;&lt;R&gt;1&lt;/R&gt;&lt;C&gt;1&lt;/C&gt;&lt;D xsi:type="xsd:double"&gt;540389.0417986&lt;/D&gt;&lt;/FQL&gt;&lt;FQL&gt;&lt;Q&gt;INDA^FREF_MARKET_VALUE_COMPANY(0,,,USD,,0,,"LEGACY")&lt;/Q&gt;&lt;R&gt;1&lt;/R&gt;&lt;C&gt;1&lt;/C&gt;&lt;D xsi:type="xsd:double"&gt;11135.684&lt;/D&gt;&lt;/FQL&gt;&lt;FQL&gt;&lt;Q&gt;QQQ^FREF_MARKET_VALUE_COMPANY(0,,,USD,,0,,"LEGACY")&lt;/Q&gt;&lt;R&gt;1&lt;/R&gt;&lt;C&gt;1&lt;/C&gt;&lt;D xsi:type="xsd:double"&gt;272453.009&lt;/D&gt;&lt;/FQL&gt;&lt;FQL&gt;&lt;Q&gt;FC0000GB^FMA_MCAP(0,,,USD,"PORTAGG")&lt;/Q&gt;&lt;R&gt;1&lt;/R&gt;&lt;C&gt;1&lt;/C&gt;&lt;D xsi:type="xsd:double"&gt;3226726.8&lt;/D&gt;&lt;/FQL&gt;&lt;FQL&gt;&lt;Q&gt;FC0000BR^FMA_MCAP(0,,,USD,"PORTAGG")&lt;/Q&gt;&lt;R&gt;1&lt;/R&gt;&lt;C&gt;1&lt;/C&gt;&lt;D xsi:type="xsd:double"&gt;711518.06&lt;/D&gt;&lt;/FQL&gt;&lt;FQL&gt;&lt;Q&gt;EWL^FREF_MARKET_VALUE_COMPANY(0,,,USD,,0,,"LEGACY")&lt;/Q&gt;&lt;R&gt;1&lt;/R&gt;&lt;C&gt;1&lt;/C&gt;&lt;D xsi:type="xsd:double"&gt;1219.365&lt;/D&gt;&lt;/FQL&gt;&lt;FQL&gt;&lt;Q&gt;FC0000KR^FMA_MCAP(0,,,USD,"PORTAGG")&lt;/Q&gt;&lt;R&gt;1&lt;/R&gt;&lt;C&gt;1&lt;/C&gt;&lt;D xsi:type="xsd:double"&gt;1785904.6&lt;/D&gt;&lt;/FQL&gt;&lt;FQL&gt;&lt;Q&gt;EWY^FREF_MARKET_VALUE_COMPANY(0,,,USD,,0,,"LEGACY")&lt;/Q&gt;&lt;R&gt;1&lt;/R&gt;&lt;C&gt;1&lt;/C&gt;&lt;D xsi:type="xsd:double"&gt;4896.714&lt;/D&gt;&lt;/FQL&gt;&lt;FQL&gt;&lt;Q&gt;FC0000DE^FMA_MCAP(0,,,USD,"PORTAGG")&lt;/Q&gt;&lt;R&gt;1&lt;/R&gt;&lt;C&gt;1&lt;/C&gt;&lt;D xsi:type="xsd:double"&gt;2185258.8&lt;/D&gt;&lt;/FQL&gt;&lt;FQL&gt;&lt;Q&gt;FC0000TW^FMA_MCAP(0,,,USD,"PORTAGG")&lt;/Q&gt;&lt;R&gt;1&lt;/R&gt;&lt;C&gt;1&lt;/C&gt;&lt;D xsi:type="xsd:double"&gt;2297641.5&lt;/D&gt;&lt;/FQL&gt;&lt;FQL&gt;&lt;Q&gt;EWT^FREF_MARKET_VALUE_COMPANY(0,,,USD,,0,,"LEGACY")&lt;/Q&gt;&lt;R&gt;1&lt;/R&gt;&lt;C&gt;1&lt;/C&gt;&lt;D xsi:type="xsd:double"&gt;4978.116&lt;/D&gt;&lt;/FQL&gt;&lt;FQL&gt;&lt;Q&gt;FC0000AU^FMA_MCAP(0,,,USD,"PORTAGG")&lt;/Q&gt;&lt;R&gt;1&lt;/R&gt;&lt;C&gt;1&lt;/C&gt;&lt;D xsi:type="xsd:double"&gt;1667969.3&lt;/D&gt;&lt;/FQL&gt;&lt;FQL&gt;&lt;Q&gt;ENZL^FREF_MARKET_VALUE_COMPANY(0,,,USD,,0,,"LEGACY")&lt;/Q&gt;&lt;R&gt;1&lt;/R&gt;&lt;C&gt;1&lt;/C&gt;&lt;D xsi:type="xsd:double"&gt;85.618&lt;/D&gt;&lt;/FQL&gt;&lt;FQL&gt;&lt;Q&gt;FC0000SA^FMA_MCAP(0,,,USD,"PORTAGG")&lt;/Q&gt;&lt;R&gt;1&lt;/R&gt;&lt;C&gt;1&lt;/C&gt;&lt;D xsi:type="xsd:double"&gt;2695222.8&lt;/D&gt;&lt;/FQL&gt;&lt;FQL&gt;&lt;Q&gt;FC0000PL^FMA_MCAP(0,,,USD,"PORTAGG")&lt;/Q&gt;&lt;R&gt;1&lt;/R&gt;&lt;C&gt;1&lt;/C&gt;&lt;D xsi:type="xsd:double"&gt;190783.03&lt;/D&gt;&lt;/FQL&gt;&lt;FQL&gt;&lt;Q&gt;KSA^FREF_MARKET_VALUE_COMPANY(0,,,USD,,0,,"LEGACY")&lt;/Q&gt;&lt;R&gt;1&lt;/R&gt;&lt;C&gt;1&lt;/C&gt;&lt;D xsi:type="xsd:double"&gt;588.265&lt;/D&gt;&lt;/FQL&gt;&lt;FQL&gt;&lt;Q&gt;EPOL^FREF_MARKET_VALUE_COMPANY(0,,,USD,,0,,"LEGACY")&lt;/Q&gt;&lt;R&gt;1&lt;/R&gt;&lt;C&gt;1&lt;/C&gt;&lt;D xsi:type="xsd:double"&gt;305.864&lt;/D&gt;&lt;/FQL&gt;&lt;FQL&gt;&lt;Q&gt;FTSEWIVNXXXX^FMA_MCAP(0,,,USD,"PORTAGG")&lt;/Q&gt;&lt;R&gt;1&lt;/R&gt;&lt;C&gt;1&lt;/C&gt;&lt;D xsi:type="xsd:double"&gt;23028.95497&lt;/D&gt;&lt;/FQL&gt;&lt;FQL&gt;&lt;Q&gt;FC0000PH^FMA_MCAP(0,,,USD,"PORTAGG")&lt;/Q&gt;&lt;R&gt;1&lt;/R&gt;&lt;C&gt;1&lt;/C&gt;&lt;D xsi:type="xsd:double"&gt;216411.9&lt;/D&gt;&lt;/FQL&gt;&lt;FQL&gt;&lt;Q&gt;VNM^FREF_MARKET_VALUE_COMPANY(0,,,USD,,0,,"LEGACY")&lt;/Q&gt;&lt;R&gt;1&lt;/R&gt;&lt;C&gt;1&lt;/C&gt;&lt;D xsi:type="xsd:double"&gt;474.192&lt;/D&gt;&lt;/FQL&gt;&lt;FQL&gt;&lt;Q&gt;EPHE^FREF_MARKET_VALUE_COMPANY(0,,,USD,,0,,"LEGACY")&lt;/Q&gt;&lt;R&gt;1&lt;/R&gt;&lt;C&gt;1&lt;/C&gt;&lt;D xsi:type="xsd:double"&gt;97.774&lt;/D&gt;&lt;/FQL&gt;&lt;FQL&gt;&lt;Q&gt;FC0000AE^FMA_MCAP(0,,,USD,"PORTAGG")&lt;/Q&gt;&lt;R&gt;1&lt;/R&gt;&lt;C&gt;1&lt;/C&gt;&lt;D xsi:type="xsd:double"&gt;876099.3&lt;/D&gt;&lt;/FQL&gt;&lt;FQL&gt;&lt;Q&gt;FC0000ID^FMA_MCAP(0,,,USD,"PORTAGG")&lt;/Q&gt;&lt;R&gt;1&lt;/R&gt;&lt;C&gt;1&lt;/C&gt;&lt;D xsi:type="xsd:double"&gt;683286.6&lt;/D&gt;&lt;/FQL&gt;&lt;FQL&gt;&lt;Q&gt;UAE^FREF_MARKET_VALUE_COMPANY(0,,,USD,,0,,"LEGACY")&lt;/Q&gt;&lt;R&gt;1&lt;/R&gt;&lt;C&gt;1&lt;/C&gt;&lt;D xsi:type="xsd:double"&gt;34.728&lt;/D&gt;&lt;/FQL&gt;&lt;FQL&gt;&lt;Q&gt;EIDO^FREF_MARKET_VALUE_COMPANY(0,,,USD,,0,,"LEGACY")&lt;/Q&gt;&lt;R&gt;1&lt;/R&gt;&lt;C&gt;1&lt;/C&gt;&lt;D xsi:type="xsd:double"&gt;321.536&lt;/D&gt;&lt;/FQL&gt;&lt;FQL&gt;&lt;Q&gt;FC0000TR^FMA_MCAP(0,,,USD,"PORTAGG")&lt;/Q&gt;&lt;R&gt;1&lt;/R&gt;&lt;C&gt;1&lt;/C&gt;&lt;D xsi:type="xsd:double"&gt;372765.3&lt;/D&gt;&lt;/FQL&gt;&lt;FQL&gt;&lt;Q&gt;FC0000CL^FMA_MCAP(0,,,USD,"PORTAGG")&lt;/Q&gt;&lt;R&gt;1&lt;/R&gt;&lt;C&gt;1&lt;/C&gt;&lt;D xsi:type="xsd:double"&gt;140905.63&lt;/D&gt;&lt;/FQL&gt;&lt;FQL&gt;&lt;Q&gt;TUR^FREF_MARKET_VALUE_COMPANY(0,,,USD,,0,,"LEGACY")&lt;/Q&gt;&lt;R&gt;1&lt;/R&gt;&lt;C&gt;1&lt;/C&gt;&lt;D xsi:type="xsd:double"&gt;219.2475&lt;/D&gt;&lt;/FQL&gt;&lt;FQL&gt;&lt;Q&gt;ECH^FREF_MARKET_VALUE_COMPANY(0,,,USD,,0,,"LEGACY")&lt;/Q&gt;&lt;R&gt;1&lt;/R&gt;&lt;C&gt;1&lt;/C&gt;&lt;D xsi:type="xsd:double"&gt;508.16&lt;/D&gt;&lt;/FQL&gt;&lt;FQL&gt;&lt;Q&gt;SET-BKK^FMA_MCAP(0,,,USD,"PORTAGG")&lt;/Q&gt;&lt;R&gt;1&lt;/R&gt;&lt;C&gt;1&lt;/C&gt;&lt;D xsi:type="xsd:double"&gt;454662.265735039&lt;/D&gt;&lt;/FQL&gt;&lt;FQL&gt;&lt;Q&gt;SET-BKK^FG_MCAP_IDX(0,,,USD)&lt;/Q&gt;&lt;R&gt;1&lt;/R&gt;&lt;C&gt;1&lt;/C&gt;&lt;D xsi:type="xsd:double"&gt;454662.265735039&lt;/D&gt;&lt;/FQL&gt;&lt;FQL&gt;&lt;Q&gt;CNYA^FREF_MARKET_VALUE_COMPANY(0,,,USD,,0,,"LEGACY")&lt;/Q&gt;&lt;R&gt;1&lt;/R&gt;&lt;C&gt;1&lt;/C&gt;&lt;D xsi:type="xsd:double"&gt;261.24&lt;/D&gt;&lt;/FQL&gt;&lt;FQL&gt;&lt;Q&gt;FC0000QA^FMA_MCAP(0,,,USD,"PORTAGG")&lt;/Q&gt;&lt;R&gt;1&lt;/R&gt;&lt;C&gt;1&lt;/C&gt;&lt;D xsi:type="xsd:double"&gt;158684.66&lt;/D&gt;&lt;/FQL&gt;&lt;FQL&gt;&lt;Q&gt;CC_ZA^FG_COMPANY_NAME&lt;/Q&gt;&lt;R&gt;1&lt;/R&gt;&lt;C&gt;1&lt;/C&gt;&lt;D xsi:type="xsd:string"&gt;South Africa&lt;/D&gt;&lt;/FQL&gt;&lt;FQL&gt;&lt;Q&gt;QAT^FREF_MARKET_VALUE_COMPANY(0,,,USD,,0,,"LEGACY")&lt;/Q&gt;&lt;R&gt;1&lt;/R&gt;&lt;C&gt;1&lt;/C&gt;&lt;D xsi:type="xsd:double"&gt;61.11&lt;/D&gt;&lt;/FQL&gt;&lt;FQL&gt;&lt;Q&gt;NQG00809^FG_COMPANY_NAME&lt;/Q&gt;&lt;R&gt;1&lt;/R&gt;&lt;C&gt;1&lt;/C&gt;&lt;D xsi:type="xsd:string"&gt;Nasdaq South Africa&lt;/D&gt;&lt;/FQL&gt;&lt;FQL&gt;&lt;Q&gt;FC0000GR^FMA_MCAP(0,,,USD,"PORTAGG")&lt;/Q&gt;&lt;R&gt;1&lt;/R&gt;&lt;C&gt;1&lt;/C&gt;&lt;D xsi:type="xsd:double"&gt;80604.1&lt;/D&gt;&lt;/FQL&gt;&lt;FQL&gt;&lt;Q&gt;GREK^FREF_MARKET_VALUE_COMPANY(0,,,USD,,0,,"LEGACY")&lt;/Q&gt;&lt;R&gt;1&lt;/R&gt;&lt;C&gt;1&lt;/C&gt;&lt;D xsi:type="xsd:double"&gt;193.666080951&lt;/D&gt;&lt;/FQL&gt;&lt;FQL&gt;&lt;Q&gt;FC0000ZA^FMA_MCAP(0,,,USD,"PORTAGG")&lt;/Q&gt;&lt;R&gt;1&lt;/R&gt;&lt;C&gt;1&lt;/C&gt;&lt;D xsi:type="xsd:double"&gt;330074.3&lt;/D&gt;&lt;/FQL&gt;&lt;FQL&gt;&lt;Q&gt;EWU^FREF_MARKET_VALUE_COMPANY(0,,,USD,,0,,"LEGACY")&lt;/Q&gt;&lt;R&gt;1&lt;/R&gt;&lt;C&gt;1&lt;/C&gt;&lt;D xsi:type="xsd:double"&gt;2984.22&lt;/D&gt;&lt;/FQL&gt;&lt;FQL&gt;&lt;Q&gt;EZA^FREF_MARKET_VALUE_COMPANY(0,,,USD,,0,,"LEGACY")&lt;/Q&gt;&lt;R&gt;1&lt;/R&gt;&lt;C&gt;1&lt;/C&gt;&lt;D xsi:type="xsd:double"&gt;278.145&lt;/D&gt;&lt;/FQL&gt;&lt;FQL&gt;&lt;Q&gt;FC0000CH^FMA_MCAP(0,,,USD,"PORTAGG")&lt;/Q&gt;&lt;R&gt;1&lt;/R&gt;&lt;C&gt;1&lt;/C&gt;&lt;D xsi:type="xsd:double"&gt;2238261&lt;/D&gt;&lt;/FQL&gt;&lt;FQL&gt;&lt;Q&gt;EWZ^FREF_MARKET_VALUE_COMPANY(0,,,USD,,0,,"LEGACY")&lt;/Q&gt;&lt;R&gt;1&lt;/R&gt;&lt;C&gt;1&lt;/C&gt;&lt;D xsi:type="xsd:double"&gt;4234.018&lt;/D&gt;&lt;/FQL&gt;&lt;FQL&gt;&lt;Q&gt;FC0000JP^FMA_MCAP(0,,,USD,"PORTAGG")&lt;/Q&gt;&lt;R&gt;1&lt;/R&gt;&lt;C&gt;1&lt;/C&gt;&lt;D xsi:type="xsd:double"&gt;6174823.5&lt;/D&gt;&lt;/FQL&gt;&lt;FQL&gt;&lt;Q&gt;EWJ^FREF_MARKET_VALUE_COMPANY(0,,,USD,,0,,"LEGACY")&lt;/Q&gt;&lt;R&gt;1&lt;/R&gt;&lt;C&gt;1&lt;/C&gt;&lt;D xsi:type="xsd:double"&gt;14894.5545&lt;/D&gt;&lt;/FQL&gt;&lt;FQL&gt;&lt;Q&gt;FC0000MX^FMA_MCAP(0,,,USD,"PORTAGG")&lt;/Q&gt;&lt;R&gt;1&lt;/R&gt;&lt;C&gt;1&lt;/C&gt;&lt;D xsi:type="xsd:double"&gt;445513.84&lt;/D&gt;&lt;/FQL&gt;&lt;FQL&gt;&lt;Q&gt;EWG^FREF_MARKET_VALUE_COMPANY(0,,,USD,,0,,"LEGACY")&lt;/Q&gt;&lt;R&gt;1&lt;/R&gt;&lt;C&gt;1&lt;/C&gt;&lt;D xsi:type="xsd:double"&gt;877.656&lt;/D&gt;&lt;/FQL&gt;&lt;FQL&gt;&lt;Q&gt;EWW^FREF_MARKET_VALUE_COMPANY(0,,,USD,,0,,"LEGACY")&lt;/Q&gt;&lt;R&gt;1&lt;/R&gt;&lt;C&gt;1&lt;/C&gt;&lt;D xsi:type="xsd:double"&gt;1458.03&lt;/D&gt;&lt;/FQL&gt;&lt;FQL&gt;&lt;Q&gt;FC0000CA^FMA_MCAP(0,,,USD,"PORTAGG")&lt;/Q&gt;&lt;R&gt;1&lt;/R&gt;&lt;C&gt;1&lt;/C&gt;&lt;D xsi:type="xsd:double"&gt;2735546.3&lt;/D&gt;&lt;/FQL&gt;&lt;FQL&gt;&lt;Q&gt;EWC^FREF_MARKET_VALUE_COMPANY(0,,,USD,,0,,"LEGACY")&lt;/Q&gt;&lt;R&gt;1&lt;/R&gt;&lt;C&gt;1&lt;/C&gt;&lt;D xsi:type="xsd:double"&gt;2451.384&lt;/D&gt;&lt;/FQL&gt;&lt;FQL&gt;&lt;Q&gt;FC0000MY^FMA_MCAP(0,,,USD,"PORTAGG")&lt;/Q&gt;&lt;R&gt;1&lt;/R&gt;&lt;C&gt;1&lt;/C&gt;&lt;D xsi:type="xsd:double"&gt;418868.47&lt;/D&gt;&lt;/FQL&gt;&lt;FQL&gt;&lt;Q&gt;EWA^FREF_MARKET_VALUE_COMPANY(0,,,USD,,0,,"LEGACY")&lt;/Q&gt;&lt;R&gt;1&lt;/R&gt;&lt;C&gt;1&lt;/C&gt;&lt;D xsi:type="xsd:double"&gt;1369.956&lt;/D&gt;&lt;/FQL&gt;&lt;FQL&gt;&lt;Q&gt;EWM^FREF_MARKET_VALUE_COMPANY(0,,,USD,,0,,"LEGACY")&lt;/Q&gt;&lt;R&gt;1&lt;/R&gt;&lt;C&gt;1&lt;/C&gt;&lt;D xsi:type="xsd:double"&gt;297.306&lt;/D&gt;&lt;/FQL&gt;&lt;FQL&gt;&lt;Q&gt;FC0000NZ^FMA_MCAP(0,,,USD,"PORTAGG")&lt;/Q&gt;&lt;R&gt;1&lt;/R&gt;&lt;C&gt;1&lt;/C&gt;&lt;D xsi:type="xsd:double"&gt;94137.61&lt;/D&gt;&lt;/FQL&gt;&lt;FQL&gt;&lt;Q&gt;FC0000PE^FMA_MCAP(0,,,USD,"PORTAGG")&lt;/Q&gt;&lt;R&gt;1&lt;/R&gt;&lt;C&gt;1&lt;/C&gt;&lt;D xsi:type="xsd:double"&gt;37572.938&lt;/D&gt;&lt;/FQL&gt;&lt;FQL&gt;&lt;Q&gt;EPU^FREF_MARKET_VALUE_COMPANY(0,,,USD,,0,,"LEGACY")&lt;/Q&gt;&lt;R&gt;1&lt;/R&gt;&lt;C&gt;1&lt;/C&gt;&lt;D xsi:type="xsd:double"&gt;118.08&lt;/D&gt;&lt;/FQL&gt;&lt;FQL&gt;&lt;Q&gt;DUMMY^ECON_EXPR_DATA('FDS_ECON[NTCPMIINDEXSA@SA]',,,M)&lt;/Q&gt;&lt;R&gt;1&lt;/R&gt;&lt;C&gt;1&lt;/C&gt;&lt;D xsi:type="xsd:double"&gt;54.413895&lt;/D&gt;&lt;/FQL&gt;&lt;FQL&gt;&lt;Q&gt;DUMMY^ECON_EXPR_DATA('FDS_ECON[NTCPMIMFGSA@VN]',,,M)&lt;/Q&gt;&lt;R&gt;1&lt;/R&gt;&lt;C&gt;1&lt;/C&gt;&lt;D xsi:type="xsd:double"&gt;54.69754&lt;/D&gt;&lt;/FQL&gt;&lt;FQL&gt;&lt;Q&gt;DUMMY^ECON_EXPR_DATA('FDS_ECON[NTCPMIMFGSA@AE]',,,M)&lt;/Q&gt;&lt;R&gt;0&lt;/R&gt;&lt;C&gt;0&lt;/C&gt;&lt;/FQL&gt;&lt;FQL&gt;&lt;Q&gt;DUMMY^ECON_EXPR_DATA('FDS_ECON[NTCPMIMFGSA@TR]',,,M)&lt;/Q&gt;&lt;R&gt;1&lt;/R&gt;&lt;C&gt;1&lt;/C&gt;&lt;D xsi:type="xsd:double"&gt;47.19532&lt;/D&gt;&lt;/FQL&gt;&lt;FQL&gt;&lt;Q&gt;DUMMY^ECON_EXPR_DATA('FDS_ECON[NTCPMITHMANHE]',,,M)&lt;/Q&gt;&lt;R&gt;1&lt;/R&gt;&lt;C&gt;1&lt;/C&gt;&lt;D xsi:type="xsd:double"&gt;52.830414&lt;/D&gt;&lt;/FQL&gt;&lt;FQL&gt;&lt;Q&gt;DUMMY^ECON_EXPR_DATA('FDS_ECON[NTCPMIMFGSA@CN]',,,M)&lt;/Q&gt;&lt;R&gt;1&lt;/R&gt;&lt;C&gt;1&lt;/C&gt;&lt;D xsi:type="xsd:double"&gt;49.843887&lt;/D&gt;&lt;/FQL&gt;&lt;FQL&gt;&lt;Q&gt;DUMMY^ECON_EXPR_DATA('FDS_ECON[NTCPMIMFGSA@IN]',,,M)&lt;/Q&gt;&lt;R&gt;1&lt;/R&gt;&lt;C&gt;1&lt;/C&gt;&lt;D xsi:type="xsd:double"&gt;58.073566&lt;/D&gt;&lt;/FQL&gt;&lt;FQL&gt;&lt;Q&gt;DUMMY^ECON_EXPR_DATA('FDS_ECON[PMIMFGSA@ZA]',,,M)&lt;/Q&gt;&lt;R&gt;1&lt;/R&gt;&lt;C&gt;1&lt;/C&gt;&lt;D xsi:type="xsd:double"&gt;49.29471&lt;/D&gt;&lt;/FQL&gt;&lt;FQL&gt;&lt;Q&gt;DUMMY^ECON_EXPR_DATA('FDS_ECON[NTCPMIMFGSA@KR]',,,M)&lt;/Q&gt;&lt;R&gt;1&lt;/R&gt;&lt;C&gt;1&lt;/C&gt;&lt;D xsi:type="xsd:double"&gt;51.386303&lt;/D&gt;&lt;/FQL&gt;&lt;FQL&gt;&lt;Q&gt;DUMMY^ECON_EXPR_DATA('FDS_ECON[NTCPMIMFGSA@TW]',,,M)&lt;/Q&gt;&lt;R&gt;1&lt;/R&gt;&lt;C&gt;1&lt;/C&gt;&lt;D xsi:type="xsd:double"&gt;52.9016&lt;/D&gt;&lt;/FQL&gt;&lt;FQL&gt;&lt;Q&gt;DUMMY^ECON_EXPR_DATA('FDS_ECON[NTCPMIMFGSA@PE]',,,M)&lt;/Q&gt;&lt;R&gt;0&lt;/R&gt;&lt;C&gt;0&lt;/C&gt;&lt;/FQL&gt;&lt;FQL&gt;&lt;Q&gt;DUMMY^ECON_EXPR_DATA('FDS_ECON[NTCPMIMFGSA@PL]',,,M)&lt;/Q&gt;&lt;R&gt;1&lt;/R&gt;&lt;C&gt;1&lt;/C&gt;&lt;D xsi:type="xsd:double"&gt;47.29988&lt;/D&gt;&lt;/FQL&gt;&lt;FQL&gt;&lt;Q&gt;DUMMY^ECON_EXPR_DATA('FDS_ECON[NTCPMIPHMANHE]',,,M)&lt;/Q&gt;&lt;R&gt;1&lt;/R&gt;&lt;C&gt;1&lt;/C&gt;&lt;D xsi:type="xsd:double"&gt;51.2181&lt;/D&gt;&lt;/FQL&gt;&lt;FQL&gt;&lt;Q&gt;DUMMY^ECON_EXPR_DATA('FDS_ECON[NTCPMIMFGSA@ID]',,,M)&lt;/Q&gt;&lt;R&gt;1&lt;/R&gt;&lt;C&gt;1&lt;/C&gt;&lt;D xsi:type="xsd:double"&gt;49.263344&lt;/D&gt;&lt;/FQL&gt;&lt;FQL&gt;&lt;Q&gt;DUMMY^ECON_EXPR_DATA('FDS_ECON[NTCPMIMFGSA@CL]',,,M)&lt;/Q&gt;&lt;R&gt;0&lt;/R&gt;&lt;C&gt;0&lt;/C&gt;&lt;/FQL&gt;&lt;FQL&gt;&lt;Q&gt;DUMMY^ECON_EXPR_DATA('FDS_ECON[PMIQAWHEHE]',,,M)&lt;/Q&gt;&lt;R&gt;1&lt;/R&gt;&lt;C&gt;1&lt;/C&gt;&lt;D xsi:type="xsd:double"&gt;51.348263&lt;/D&gt;&lt;/FQL&gt;&lt;FQL&gt;&lt;Q&gt;DUMMY^ECON_EXPR_DATA('FDS_ECON[NTCPMIMFGSA@GR]',,,M)&lt;/Q&gt;&lt;R&gt;1&lt;/R&gt;&lt;C&gt;1&lt;/C&gt;&lt;D xsi:type="xsd:double"&gt;53.187252&lt;/D&gt;&lt;/FQL&gt;&lt;FQL&gt;&lt;Q&gt;DUMMY^ECON_EXPR_DATA('FDS_ECON[NTCPMIMFGSA@BR]',,,M)&lt;/Q&gt;&lt;R&gt;1&lt;/R&gt;&lt;C&gt;1&lt;/C&gt;&lt;D xsi:type="xsd:double"&gt;53.986023&lt;/D&gt;&lt;/FQL&gt;&lt;FQL&gt;&lt;Q&gt;DUMMY^ECON_EXPR_DATA('FDS_ECON[NTCPMIMFGSA@MX]',,,M)&lt;/Q&gt;&lt;R&gt;1&lt;/R&gt;&lt;C&gt;1&lt;/C&gt;&lt;D xsi:type="xsd:double"&gt;49.61981&lt;/D&gt;&lt;/FQL&gt;&lt;FQL&gt;&lt;Q&gt;DUMMY^ECON_EXPR_DATA('FDS_ECON[PMIMYMANHE]',,,M)&lt;/Q&gt;&lt;R&gt;1&lt;/R&gt;&lt;C&gt;1&lt;/C&gt;&lt;D xsi:type="xsd:double"&gt;49.7358&lt;/D&gt;&lt;/FQL&gt;&lt;FQL&gt;&lt;Q&gt;CAGDPY@QA^EE_ACTUAL_ANNUAL(MED,0)&lt;/Q&gt;&lt;R&gt;1&lt;/R&gt;&lt;C&gt;1&lt;/C&gt;&lt;D xsi:type="xsd:double"&gt;16.2&lt;/D&gt;&lt;/FQL&gt;&lt;FQL&gt;&lt;Q&gt;CAGDPY@TW^EE_ACTUAL_ANNUAL(MED,0)&lt;/Q&gt;&lt;R&gt;1&lt;/R&gt;&lt;C&gt;1&lt;/C&gt;&lt;D xsi:type="xsd:double"&gt;13.5674535548706&lt;/D&gt;&lt;/FQL&gt;&lt;FQL&gt;&lt;Q&gt;CC_VN^FG_COMPANY_NAME&lt;/Q&gt;&lt;R&gt;1&lt;/R&gt;&lt;C&gt;1&lt;/C&gt;&lt;D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xsi:type="xsd:double"&gt;-1.2314081&lt;/D&gt;&lt;/FQL&gt;&lt;FQL&gt;&lt;Q&gt;USDTRY^FG_PRICE_CHANGE(0,-1AM)&lt;/Q&gt;&lt;R&gt;1&lt;/R&gt;&lt;C&gt;1&lt;/C&gt;&lt;D xsi:type="xsd:double"&gt;1.9491315&lt;/D&gt;&lt;/FQL&gt;&lt;FQL&gt;&lt;Q&gt;USDQAR^FG_PRICE_CHANGE(0,-1AM)&lt;/Q&gt;&lt;R&gt;1&lt;/R&gt;&lt;C&gt;1&lt;/C&gt;&lt;D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xsi:type="xsd:double"&gt;0.55092573&lt;/D&gt;&lt;/FQL&gt;&lt;FQL&gt;&lt;Q&gt;USDZAR^FG_PRICE_CHANGE(0,-1AM)&lt;/Q&gt;&lt;R&gt;1&lt;/R&gt;&lt;C&gt;1&lt;/C&gt;&lt;D xsi:type="xsd:double"&gt;0.940609&lt;/D&gt;&lt;/FQL&gt;&lt;FQL&gt;&lt;Q&gt;USDKRW^FG_PRICE_CHANGE(0,-1AM)&lt;/Q&gt;&lt;R&gt;1&lt;/R&gt;&lt;C&gt;1&lt;/C&gt;&lt;D xsi:type="xsd:double"&gt;-1.1977971&lt;/D&gt;&lt;/FQL&gt;&lt;FQL&gt;&lt;Q&gt;USDTWD^FG_PRICE_CHANGE(0,-1AM)&lt;/Q&gt;&lt;R&gt;1&lt;/R&gt;&lt;C&gt;1&lt;/C&gt;&lt;D xsi:type="xsd:double"&gt;-0.39919615&lt;/D&gt;&lt;/FQL&gt;&lt;FQL&gt;&lt;Q&gt;USDPEN^FG_PRICE_CHANGE(0,-1AM)&lt;/Q&gt;&lt;R&gt;1&lt;/R&gt;&lt;C&gt;1&lt;/C&gt;&lt;D xsi:type="xsd:double"&gt;-1.6975105&lt;/D&gt;&lt;/FQL&gt;&lt;FQL&gt;&lt;Q&gt;USDPHP^FG_PRICE_CHANGE(0,-1AM)&lt;/Q&gt;&lt;R&gt;1&lt;/R&gt;&lt;C&gt;1&lt;/C&gt;&lt;D xsi:type="xsd:double"&gt;-1.9950032&lt;/D&gt;&lt;/FQL&gt;&lt;FQL&gt;&lt;Q&gt;USDCLP^FG_PRICE_CHANGE(0,-1AM)&lt;/Q&gt;&lt;R&gt;1&lt;/R&gt;&lt;C&gt;1&lt;/C&gt;&lt;D xsi:type="xsd:double"&gt;-0.15075207&lt;/D&gt;&lt;/FQL&gt;&lt;FQL&gt;&lt;Q&gt;FC0000TH^FMA_EPS(NTMA,-20AY,0,CY,,"PORTAGG","MEANR")&lt;/Q&gt;&lt;R&gt;20&lt;/R&gt;&lt;C&gt;1&lt;/C&gt;&lt;D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xsi:type="xsd:double"&gt;48.1240323726984&lt;/D&gt;&lt;D xsi:type="xsd:double"&gt;34.7106307301713&lt;/D&gt;&lt;D xsi:type="xsd:double"&gt;40.2723415007705&lt;/D&gt;&lt;D xsi:type="xsd:double"&gt;42.4815782334381&lt;/D&gt;&lt;D xsi:type="xsd:double"&gt;40.1816074670961&lt;/D&gt;&lt;/FQL&gt;&lt;FQL&gt;&lt;Q&gt;FC0000CN^FMA_EPS(NTMA,-20AY,0,CY,,"PORTAGG","MEANR")&lt;/Q&gt;&lt;R&gt;20&lt;/R&gt;&lt;C&gt;1&lt;/C&gt;&lt;D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xsi:type="xsd:double"&gt;17.4947707584151&lt;/D&gt;&lt;D xsi:type="xsd:double"&gt;21.2762449541418&lt;/D&gt;&lt;D xsi:type="xsd:double"&gt;20.3723994284282&lt;/D&gt;&lt;D xsi:type="xsd:double"&gt;19.1120509823137&lt;/D&gt;&lt;/FQL&gt;&lt;FQL&gt;&lt;Q&gt;EWM^P_PRICE_RETURNS_PR('52W',2,-10AY,0,AM)&lt;/Q&gt;&lt;R&gt;121&lt;/R&gt;&lt;C&gt;1&lt;/C&gt;&lt;D xsi:type="xsd:double"&gt;6.9132447&lt;/D&gt;&lt;D xsi:type="xsd:double"&gt;9.6377735&lt;/D&gt;&lt;D xsi:type="xsd:double"&gt;1.913476&lt;/D&gt;&lt;D xsi:type="xsd:double"&gt;-1.1571109&lt;/D&gt;&lt;D xsi:type="xsd:double"&gt;-12.542671&lt;/D&gt;&lt;D xsi:type="xsd:double"&gt;-12.396354&lt;/D&gt;&lt;D xsi:type="xsd:double"&gt;-5.823791&lt;/D&gt;&lt;D xsi:type="xsd:double"&gt;-12.126374&lt;/D&gt;&lt;D xsi:type="xsd:double"&gt;-10.347282&lt;/D&gt;&lt;D xsi:type="xsd:double"&gt;-10.579008&lt;/D&gt;&lt;D xsi:type="xsd:double"&gt;-19.695812&lt;/D&gt;&lt;D xsi:type="xsd:double"&gt;-23.717678&lt;/D&gt;&lt;D xsi:type="xsd:double"&gt;-26.079971&lt;/D&gt;&lt;D xsi:type="xsd:double"&gt;-37.127007&lt;/D&gt;&lt;D xsi:type="xsd:double"&gt;-24.042547&lt;/D&gt;&lt;D xsi:type="xsd:double"&gt;-30.09289&lt;/D&gt;&lt;D xsi:type="xsd:double"&gt;-20.324713&lt;/D&gt;&lt;D xsi:type="xsd:double"&gt;-22.98311&lt;/D&gt;&lt;D xsi:type="xsd:double"&gt;-21.571095&lt;/D&gt;&lt;D xsi:type="xsd:double"&gt;-12.9836855&lt;/D&gt;&lt;D xsi:type="xsd:double"&gt;-11.546278&lt;/D&gt;&lt;D xsi:type="xsd:double"&gt;-18.79781&lt;/D&gt;&lt;D xsi:type="xsd:double"&gt;-9.259844&lt;/D&gt;&lt;D xsi:type="xsd:double"&gt;-4.340845&lt;/D&gt;&lt;D xsi:type="xsd:double"&gt;1.8065453&lt;/D&gt;&lt;D xsi:type="xsd:double"&gt;15.503573&lt;/D&gt;&lt;D xsi:type="xsd:double"&gt;1.8135905&lt;/D&gt;&lt;D xsi:type="xsd:double"&gt;5.0745606&lt;/D&gt;&lt;D xsi:type="xsd:double"&gt;-1.0967016&lt;/D&gt;&lt;D xsi:type="xsd:double"&gt;4.3548226&lt;/D&gt;&lt;D xsi:type="xsd:double"&gt;0.9435892&lt;/D&gt;&lt;D xsi:type="xsd:double"&gt;-3.868121&lt;/D&gt;&lt;D xsi:type="xsd:double"&gt;-6.7285895&lt;/D&gt;&lt;D xsi:type="xsd:double"&gt;4.8906565&lt;/D&gt;&lt;D xsi:type="xsd:double"&gt;6.0394287&lt;/D&gt;&lt;D xsi:type="xsd:double"&gt;2.4156928&lt;/D&gt;&lt;D xsi:type="xsd:double"&gt;1.3225913&lt;/D&gt;&lt;D xsi:type="xsd:double"&gt;4.0148616&lt;/D&gt;&lt;D xsi:type="xsd:double"&gt;5.8359504&lt;/D&gt;&lt;D xsi:type="xsd:double"&gt;10.223686&lt;/D&gt;&lt;D xsi:type="xsd:double"&gt;15.581727&lt;/D&gt;&lt;D xsi:type="xsd:double"&gt;26.301598&lt;/D&gt;&lt;D xsi:type="xsd:double"&gt;22.265411&lt;/D&gt;&lt;D xsi:type="xsd:double"&gt;25.808525&lt;/D&gt;&lt;D xsi:type="xsd:double"&gt;23.40337&lt;/D&gt;&lt;D xsi:type="xsd:double"&gt;7.6677322&lt;/D&gt;&lt;D xsi:type="xsd:double"&gt;8.292854&lt;/D&gt;&lt;D xsi:type="xsd:double"&gt;4.9856424&lt;/D&gt;&lt;D xsi:type="xsd:double"&gt;10.900057&lt;/D&gt;&lt;D xsi:type="xsd:double"&gt;3.790927&lt;/D&gt;&lt;D xsi:type="xsd:double"&gt;4.1106224&lt;/D&gt;&lt;D xsi:type="xsd:double"&gt;0.15670061&lt;/D&gt;&lt;D xsi:type="xsd:double"&gt;-3.4513593&lt;/D&gt;&lt;D xsi:type="xsd:double"&gt;-8.79876&lt;/D&gt;&lt;D xsi:type="xsd:double"&gt;-6.0307145&lt;/D&gt;&lt;D xsi:type="xsd:double"&gt;-10.07868&lt;/D&gt;&lt;D xsi:type="xsd:double"&gt;-12.702799&lt;/D&gt;&lt;D xsi:type="xsd:double"&gt;-7.5609627&lt;/D&gt;&lt;D xsi:type="xsd:double"&gt;-8.000183&lt;/D&gt;&lt;D xsi:type="xsd:double"&gt;0.71561337&lt;/D&gt;&lt;D xsi:type="xsd:double"&gt;-11.934715&lt;/D&gt;&lt;D xsi:type="xsd:double"&gt;-8.390212&lt;/D&gt;&lt;D xsi:type="xsd:double"&gt;-10.432768&lt;/D&gt;&lt;D xsi:type="xsd:double"&gt;-2.6201487&lt;/D&gt;&lt;D xsi:type="xsd:double"&gt;-4.2485895&lt;/D&gt;&lt;D xsi:type="xsd:double"&gt;-2.49694&lt;/D&gt;&lt;D xsi:type="xsd:double"&gt;-9.6881275&lt;/D&gt;&lt;D xsi:type="xsd:double"&gt;-19.332344&lt;/D&gt;&lt;D xsi:type="xsd:double"&gt;-20.618994&lt;/D&gt;&lt;D xsi:type="xsd:double"&gt;-16.11706&lt;/D&gt;&lt;D xsi:type="xsd:double"&gt;-4.721689&lt;/D&gt;&lt;D xsi:type="xsd:double"&gt;-7.4092627&lt;/D&gt;&lt;D xsi:type="xsd:double"&gt;1.2802958&lt;/D&gt;&lt;D xsi:type="xsd:double"&gt;-5.989909&lt;/D&gt;&lt;D xsi:type="xsd:double"&gt;2.2148132&lt;/D&gt;&lt;D xsi:type="xsd:double"&gt;-3.676331&lt;/D&gt;&lt;D xsi:type="xsd:double"&gt;8.127236&lt;/D&gt;&lt;D xsi:type="xsd:double"&gt;3.561914&lt;/D&gt;&lt;D xsi:type="xsd:double"&gt;5.1959157&lt;/D&gt;&lt;D xsi:type="xsd:double"&gt;20.35072&lt;/D&gt;&lt;D xsi:type="xsd:double"&gt;22.21676&lt;/D&gt;&lt;D xsi:type="xsd:double"&gt;22.096598&lt;/D&gt;&lt;D xsi:type="xsd:double"&gt;1.9417167&lt;/D&gt;&lt;D xsi:type="xsd:double"&gt;-4.007572&lt;/D&gt;&lt;D xsi:type="xsd:double"&gt;-7.500142&lt;/D&gt;&lt;D xsi:type="xsd:double"&gt;5.4401875&lt;/D&gt;&lt;D xsi:type="xsd:double"&gt;1.9065261&lt;/D&gt;&lt;D xsi:type="xsd:double"&gt;-2.337736&lt;/D&gt;&lt;D xsi:type="xsd:double"&gt;-11.560291&lt;/D&gt;&lt;D xsi:type="xsd:double"&gt;-6.4358234&lt;/D&gt;&lt;D xsi:type="xsd:double"&gt;-3.971839&lt;/D&gt;&lt;D xsi:type="xsd:double"&gt;-3.666532&lt;/D&gt;&lt;D xsi:type="xsd:double"&gt;-0.30961037&lt;/D&gt;&lt;D xsi:type="xsd:double"&gt;-9.046352&lt;/D&gt;&lt;D xsi:type="xsd:double"&gt;-9.830541&lt;/D&gt;&lt;D xsi:type="xsd:double"&gt;-7.9196634&lt;/D&gt;&lt;D xsi:type="xsd:double"&gt;-3.4344554&lt;/D&gt;&lt;D xsi:type="xsd:double"&gt;-10.467255&lt;/D&gt;&lt;D xsi:type="xsd:double"&gt;-17.81162&lt;/D&gt;&lt;D xsi:type="xsd:double"&gt;-13.900148&lt;/D&gt;&lt;D xsi:type="xsd:double"&gt;-2.896279&lt;/D&gt;&lt;D xsi:type="xsd:double"&gt;-3.5689592&lt;/D&gt;&lt;D xsi:type="xsd:double"&gt;-5.6118846&lt;/D&gt;&lt;D xsi:type="xsd:double"&gt;-12.054425&lt;/D&gt;&lt;D xsi:type="xsd:double"&gt;-11.310792&lt;/D&gt;&lt;D xsi:type="xsd:double"&gt;-4.1689515&lt;/D&gt;&lt;D xsi:type="xsd:double"&gt;-8.908242&lt;/D&gt;&lt;D xsi:type="xsd:double"&gt;-5.288309&lt;/D&gt;&lt;D xsi:type="xsd:double"&gt;-1.9526541&lt;/D&gt;&lt;D xsi:type="xsd:double"&gt;-2.761954&lt;/D&gt;&lt;D xsi:type="xsd:double"&gt;3.8077712&lt;/D&gt;&lt;D xsi:type="xsd:double"&gt;4.228401&lt;/D&gt;&lt;D xsi:type="xsd:double"&gt;-4.98746&lt;/D&gt;&lt;D xsi:type="xsd:double"&gt;-3.170091&lt;/D&gt;&lt;D xsi:type="xsd:double"&gt;-4.795891&lt;/D&gt;&lt;D xsi:type="xsd:double"&gt;4.133427&lt;/D&gt;&lt;D xsi:type="xsd:double"&gt;2.9568315&lt;/D&gt;&lt;D xsi:type="xsd:double"&gt;6.938553&lt;/D&gt;&lt;D xsi:type="xsd:double"&gt;16.032087&lt;/D&gt;&lt;D xsi:type="xsd:double"&gt;18.658018&lt;/D&gt;&lt;D xsi:type="xsd:double"&gt;14.950335&lt;/D&gt;&lt;/FQL&gt;&lt;FQL&gt;&lt;Q&gt;GREK^FG_TOTAL_RETURNC(-10AY,0,AM)&lt;/Q&gt;&lt;R&gt;121&lt;/R&gt;&lt;C&gt;1&lt;/C&gt;&lt;D xsi:type="xsd:double"&gt;-11.314702&lt;/D&gt;&lt;D xsi:type="xsd:double"&gt;6.0433865&lt;/D&gt;&lt;D xsi:type="xsd:double"&gt;-14.271795&lt;/D&gt;&lt;D xsi:type="xsd:double"&gt;-10.965908&lt;/D&gt;&lt;D xsi:type="xsd:double"&gt;-2.3612022&lt;/D&gt;&lt;D xsi:type="xsd:double"&gt;-16.936005&lt;/D&gt;&lt;D xsi:type="xsd:double"&gt;-9.372509&lt;/D&gt;&lt;D xsi:type="xsd:double"&gt;0.43821335&lt;/D&gt;&lt;D xsi:type="xsd:double"&gt;-4.275751&lt;/D&gt;&lt;D xsi:type="xsd:double"&gt;15.314484&lt;/D&gt;&lt;D xsi:type="xsd:double"&gt;-8.932793&lt;/D&gt;&lt;D xsi:type="xsd:double"&gt;-10.503477&lt;/D&gt;&lt;D xsi:type="xsd:double"&gt;-7.2744846&lt;/D&gt;&lt;D xsi:type="xsd:double"&gt;0.31381845&lt;/D&gt;&lt;D xsi:type="xsd:double"&gt;7.507813&lt;/D&gt;&lt;D xsi:type="xsd:double"&gt;-7.0804954&lt;/D&gt;&lt;D xsi:type="xsd:double"&gt;-15.762013&lt;/D&gt;&lt;D xsi:type="xsd:double"&gt;-8.698357&lt;/D&gt;&lt;D xsi:type="xsd:double"&gt;-20.385683&lt;/D&gt;&lt;D xsi:type="xsd:double"&gt;22.14533&lt;/D&gt;&lt;D xsi:type="xsd:double"&gt;1.6997099&lt;/D&gt;&lt;D xsi:type="xsd:double"&gt;16.434551&lt;/D&gt;&lt;D xsi:type="xsd:double"&gt;3.5885215&lt;/D&gt;&lt;D xsi:type="xsd:double"&gt;-20.55428&lt;/D&gt;&lt;D xsi:type="xsd:double"&gt;5.2325606&lt;/D&gt;&lt;D xsi:type="xsd:double"&gt;-0.6906092&lt;/D&gt;&lt;D xsi:type="xsd:double"&gt;1.3908148&lt;/D&gt;&lt;D xsi:type="xsd:double"&gt;1.097405&lt;/D&gt;&lt;D xsi:type="xsd:double"&gt;11.804617&lt;/D&gt;&lt;D xsi:type="xsd:double"&gt;0.6739855&lt;/D&gt;&lt;D xsi:type="xsd:double"&gt;-8.420414&lt;/D&gt;&lt;D xsi:type="xsd:double"&gt;4.093957&lt;/D&gt;&lt;D xsi:type="xsd:double"&gt;5.609286&lt;/D&gt;&lt;D xsi:type="xsd:double"&gt;15.01832&lt;/D&gt;&lt;D xsi:type="xsd:double"&gt;0.63693523&lt;/D&gt;&lt;D xsi:type="xsd:double"&gt;9.282684&lt;/D&gt;&lt;D xsi:type="xsd:double"&gt;0.77221394&lt;/D&gt;&lt;D xsi:type="xsd:double"&gt;-2.8735578&lt;/D&gt;&lt;D xsi:type="xsd:double"&gt;-8.777123&lt;/D&gt;&lt;D xsi:type="xsd:double"&gt;-1.9459486&lt;/D&gt;&lt;D xsi:type="xsd:double"&gt;2.3153305&lt;/D&gt;&lt;D xsi:type="xsd:double"&gt;16.557514&lt;/D&gt;&lt;D xsi:type="xsd:double"&gt;-1.5108466&lt;/D&gt;&lt;D xsi:type="xsd:double"&gt;-0.47940612&lt;/D&gt;&lt;D xsi:type="xsd:double"&gt;-4.4315934&lt;/D&gt;&lt;D xsi:type="xsd:double"&gt;2.7217746&lt;/D&gt;&lt;D xsi:type="xsd:double"&gt;-9.224725&lt;/D&gt;&lt;D xsi:type="xsd:double"&gt;0.6486416&lt;/D&gt;&lt;D xsi:type="xsd:double"&gt;-2.363044&lt;/D&gt;&lt;D xsi:type="xsd:double"&gt;-9.460956&lt;/D&gt;&lt;D xsi:type="xsd:double"&gt;-8.626974&lt;/D&gt;&lt;D xsi:type="xsd:double"&gt;2.3936152&lt;/D&gt;&lt;D xsi:type="xsd:double"&gt;-0.649333&lt;/D&gt;&lt;D xsi:type="xsd:double"&gt;-0.093758106&lt;/D&gt;&lt;D xsi:type="xsd:double"&gt;-2.010727&lt;/D&gt;&lt;D xsi:type="xsd:double"&gt;5.33514&lt;/D&gt;&lt;D xsi:type="xsd:double"&gt;9.090924&lt;/D&gt;&lt;D xsi:type="xsd:double"&gt;-5.1190495&lt;/D&gt;&lt;D xsi:type="xsd:double"&gt;12.67252&lt;/D&gt;&lt;D xsi:type="xsd:double"&gt;4.0244937&lt;/D&gt;&lt;D xsi:type="xsd:double"&gt;-2.6881754&lt;/D&gt;&lt;D xsi:type="xsd:double"&gt;2.3204446&lt;/D&gt;&lt;D xsi:type="xsd:double"&gt;-2.0518422&lt;/D&gt;&lt;D xsi:type="xsd:double"&gt;5.292177&lt;/D&gt;&lt;D xsi:type="xsd:double"&gt;-1.0471344&lt;/D&gt;&lt;D xsi:type="xsd:double"&gt;8.749807&lt;/D&gt;&lt;D xsi:type="xsd:double"&gt;-8.2259655&lt;/D&gt;&lt;D xsi:type="xsd:double"&gt;-36.717064&lt;/D&gt;&lt;D xsi:type="xsd:double"&gt;1.8771291&lt;/D&gt;&lt;D xsi:type="xsd:double"&gt;-0.50240755&lt;/D&gt;&lt;D xsi:type="xsd:double"&gt;18.013477&lt;/D&gt;&lt;D xsi:type="xsd:double"&gt;-7.51192&lt;/D&gt;&lt;D xsi:type="xsd:double"&gt;5.5900574&lt;/D&gt;&lt;D xsi:type="xsd:double"&gt;-0.5882323&lt;/D&gt;&lt;D xsi:type="xsd:double"&gt;2.6962519&lt;/D&gt;&lt;D xsi:type="xsd:double"&gt;-1.569128&lt;/D&gt;&lt;D xsi:type="xsd:double"&gt;26.292683&lt;/D&gt;&lt;D xsi:type="xsd:double"&gt;2.9812336&lt;/D&gt;&lt;D xsi:type="xsd:double"&gt;-8.99694&lt;/D&gt;&lt;D xsi:type="xsd:double"&gt;8.666384&lt;/D&gt;&lt;D xsi:type="xsd:double"&gt;8.24622&lt;/D&gt;&lt;D xsi:type="xsd:double"&gt;2.7897&lt;/D&gt;&lt;D xsi:type="xsd:double"&gt;2.992344&lt;/D&gt;&lt;D xsi:type="xsd:double"&gt;-6.655407&lt;/D&gt;&lt;D xsi:type="xsd:double"&gt;1.0133982&lt;/D&gt;&lt;D xsi:type="xsd:double"&gt;1.0032296&lt;/D&gt;&lt;D xsi:type="xsd:double"&gt;-0.8158982&lt;/D&gt;&lt;D xsi:type="xsd:double"&gt;2.2889852999999998&lt;/D&gt;&lt;D xsi:type="xsd:double"&gt;-5.27972&lt;/D&gt;&lt;D xsi:type="xsd:double"&gt;1.9589543&lt;/D&gt;&lt;D xsi:type="xsd:double"&gt;10.173882&lt;/D&gt;&lt;D xsi:type="xsd:double"&gt;-14.573538&lt;/D&gt;&lt;D xsi:type="xsd:double"&gt;7.232702&lt;/D&gt;&lt;D xsi:type="xsd:double"&gt;-8.761001&lt;/D&gt;&lt;D xsi:type="xsd:double"&gt;3.8569689&lt;/D&gt;&lt;D xsi:type="xsd:double"&gt;-12.38817&lt;/D&gt;&lt;D xsi:type="xsd:double"&gt;6.9942474&lt;/D&gt;&lt;D xsi:type="xsd:double"&gt;-2.3582935&lt;/D&gt;&lt;D xsi:type="xsd:double"&gt;-7.37288&lt;/D&gt;&lt;D xsi:type="xsd:double"&gt;13.677955&lt;/D&gt;&lt;D xsi:type="xsd:double"&gt;6.7605615&lt;/D&gt;&lt;D xsi:type="xsd:double"&gt;7.6642632&lt;/D&gt;&lt;D xsi:type="xsd:double"&gt;12.7873535&lt;/D&gt;&lt;D xsi:type="xsd:double"&gt;-3.057325&lt;/D&gt;&lt;D xsi:type="xsd:double"&gt;1.4783144&lt;/D&gt;&lt;D xsi:type="xsd:double"&gt;4.9530506&lt;/D&gt;&lt;D xsi:type="xsd:double"&gt;10.178911&lt;/D&gt;&lt;D xsi:type="xsd:double"&gt;5.205536&lt;/D&gt;&lt;D xsi:type="xsd:double"&gt;3.158462&lt;/D&gt;&lt;D xsi:type="xsd:double"&gt;-7.887912&lt;/D&gt;&lt;D xsi:type="xsd:double"&gt;-12.845069&lt;/D&gt;&lt;D xsi:type="xsd:double"&gt;12.605036&lt;/D&gt;&lt;D xsi:type="xsd:double"&gt;4.563725&lt;/D&gt;&lt;D xsi:type="xsd:double"&gt;7.599473&lt;/D&gt;&lt;D xsi:type="xsd:double"&gt;5.1535726&lt;/D&gt;&lt;D xsi:type="xsd:double"&gt;1.0643601&lt;/D&gt;&lt;D xsi:type="xsd:double"&gt;-0.44085383&lt;/D&gt;&lt;D xsi:type="xsd:double"&gt;3.1734228&lt;/D&gt;&lt;D xsi:type="xsd:double"&gt;-1.0495901&lt;/D&gt;&lt;D xsi:type="xsd:double"&gt;0.09083748&lt;/D&gt;&lt;D xsi:type="xsd:double"&gt;-2.2699773&lt;/D&gt;&lt;/FQL&gt;&lt;FQL&gt;&lt;Q&gt;UAE^FMA_DIV_YLD(NTMA,-10AY,0,AM,"PORTAGG","MEANR")&lt;/Q&gt;&lt;R&gt;121&lt;/R&gt;&lt;C&gt;1&lt;/C&gt;&lt;D xsi:type="xsd:double"&gt;2.67863726145138&lt;/D&gt;&lt;D xsi:type="xsd:double"&gt;2.45115260213107&lt;/D&gt;&lt;D xsi:type="xsd:double"&gt;2.64618535647162&lt;/D&gt;&lt;D xsi:type="xsd:double"&gt;2.97374446518364&lt;/D&gt;&lt;D xsi:type="xsd:double"&gt;3.29524648414341&lt;/D&gt;&lt;D xsi:type="xsd:double"&gt;3.46626119790924&lt;/D&gt;&lt;D xsi:type="xsd:double"&gt;3.39184352277789&lt;/D&gt;&lt;D xsi:type="xsd:double"&gt;3.57557115707055&lt;/D&gt;&lt;D xsi:type="xsd:double"&gt;3.28182054115506&lt;/D&gt;&lt;D xsi:type="xsd:double"&gt;3.20936293595498&lt;/D&gt;&lt;D xsi:type="xsd:double"&gt;3.42428364176275&lt;/D&gt;&lt;D xsi:type="xsd:double"&gt;3.59895841634332&lt;/D&gt;&lt;D xsi:type="xsd:double"&gt;3.4943933182636&lt;/D&gt;&lt;D xsi:type="xsd:double"&gt;4.07833936227994&lt;/D&gt;&lt;D xsi:type="xsd:double"&gt;3.83864612646838&lt;/D&gt;&lt;D xsi:type="xsd:double"&gt;4.24677667667115&lt;/D&gt;&lt;D xsi:type="xsd:double"&gt;4.60470032718144&lt;/D&gt;&lt;D xsi:type="xsd:double"&gt;4.51601597600629&lt;/D&gt;&lt;D xsi:type="xsd:double"&gt;4.46892910387857&lt;/D&gt;&lt;D xsi:type="xsd:double"&gt;3.85763832537336&lt;/D&gt;&lt;D xsi:type="xsd:double"&gt;3.96500726136839&lt;/D&gt;&lt;D xsi:type="xsd:double"&gt;4.11535994365414&lt;/D&gt;&lt;D xsi:type="xsd:double"&gt;3.94585205517609&lt;/D&gt;&lt;D xsi:type="xsd:double"&gt;3.89331158952563&lt;/D&gt;&lt;D xsi:type="xsd:double"&gt;3.77992243097951&lt;/D&gt;&lt;D xsi:type="xsd:double"&gt;3.78179940254546&lt;/D&gt;&lt;D xsi:type="xsd:double"&gt;3.72589509774858&lt;/D&gt;&lt;D xsi:type="xsd:double"&gt;3.76295134242848&lt;/D&gt;&lt;D xsi:type="xsd:double"&gt;4.04213362107626&lt;/D&gt;&lt;D xsi:type="xsd:double"&gt;3.95136085093199&lt;/D&gt;&lt;D xsi:type="xsd:double"&gt;4.06681263919461&lt;/D&gt;&lt;D xsi:type="xsd:double"&gt;4.143559974479&lt;/D&gt;&lt;D xsi:type="xsd:double"&gt;3.97634390401384&lt;/D&gt;&lt;D xsi:type="xsd:double"&gt;3.9543878176218&lt;/D&gt;&lt;D xsi:type="xsd:double"&gt;4.0775837543297&lt;/D&gt;&lt;D xsi:type="xsd:double"&gt;4.1024291185879&lt;/D&gt;&lt;D xsi:type="xsd:double"&gt;3.94160032400318&lt;/D&gt;&lt;D xsi:type="xsd:double"&gt;4.00220774424468&lt;/D&gt;&lt;D xsi:type="xsd:double"&gt;4.25752557077722&lt;/D&gt;&lt;D xsi:type="xsd:double"&gt;4.40193083797667&lt;/D&gt;&lt;D xsi:type="xsd:double"&gt;4.53758080478154&lt;/D&gt;&lt;D xsi:type="xsd:double"&gt;4.31915718078766&lt;/D&gt;&lt;D xsi:type="xsd:double"&gt;4.37232100073199&lt;/D&gt;&lt;D xsi:type="xsd:double"&gt;4.4501797596765&lt;/D&gt;&lt;D xsi:type="xsd:double"&gt;4.8008100113272&lt;/D&gt;&lt;D xsi:type="xsd:double"&gt;5.00747182456482&lt;/D&gt;&lt;D xsi:type="xsd:double"&gt;4.74684740107771&lt;/D&gt;&lt;D xsi:type="xsd:double"&gt;4.91659345364573&lt;/D&gt;&lt;D xsi:type="xsd:double"&gt;4.68829514755165&lt;/D&gt;&lt;D xsi:type="xsd:double"&gt;4.70868913262012&lt;/D&gt;&lt;D xsi:type="xsd:double"&gt;4.82604171729247&lt;/D&gt;&lt;D xsi:type="xsd:double"&gt;4.79116229025491&lt;/D&gt;&lt;D xsi:type="xsd:double"&gt;5.27944143066927&lt;/D&gt;&lt;D xsi:type="xsd:double"&gt;5.12816304386502&lt;/D&gt;&lt;D xsi:type="xsd:double"&gt;5.16085288673199&lt;/D&gt;&lt;D xsi:type="xsd:double"&gt;5.31672133699885&lt;/D&gt;&lt;D xsi:type="xsd:double"&gt;5.06966092088201&lt;/D&gt;&lt;D xsi:type="xsd:double"&gt;5.1378174767864&lt;/D&gt;&lt;D xsi:type="xsd:double"&gt;5.15965053404812&lt;/D&gt;&lt;D xsi:type="xsd:double"&gt;5.14165978182905&lt;/D&gt;&lt;D xsi:type="xsd:double"&gt;5.04590634030175&lt;/D&gt;&lt;D xsi:type="xsd:double"&gt;4.83138261016274&lt;/D&gt;&lt;D xsi:type="xsd:double"&gt;4.84494320865625&lt;/D&gt;&lt;D xsi:type="xsd:double"&gt;4.73468670545981&lt;/D&gt;&lt;D xsi:type="xsd:double"&gt;4.96633777081101&lt;/D&gt;&lt;D xsi:type="xsd:double"&gt;5.29706434100442&lt;/D&gt;&lt;D xsi:type="xsd:double"&gt;5.29271731302854&lt;/D&gt;&lt;D xsi:type="xsd:double"&gt;6.64824644684964&lt;/D&gt;&lt;D xsi:type="xsd:double"&gt;6.13996795561179&lt;/D&gt;&lt;D xsi:type="xsd:double"&gt;4.83380584913181&lt;/D&gt;&lt;D xsi:type="xsd:double"&gt;4.21870959278117&lt;/D&gt;&lt;D xsi:type="xsd:double"&gt;4.63795938672204&lt;/D&gt;&lt;D xsi:type="xsd:double"&gt;4.67371424134315&lt;/D&gt;&lt;D xsi:type="xsd:double"&gt;4.46029823376447&lt;/D&gt;&lt;D xsi:type="xsd:double"&gt;4.40952472150302&lt;/D&gt;&lt;D xsi:type="xsd:double"&gt;4.86940593292082&lt;/D&gt;&lt;D xsi:type="xsd:double"&gt;4.39603768196472&lt;/D&gt;&lt;D xsi:type="xsd:double"&gt;4.38046661110031&lt;/D&gt;&lt;D xsi:type="xsd:double"&gt;4.476683725283&lt;/D&gt;&lt;D xsi:type="xsd:double"&gt;4.6661233828814&lt;/D&gt;&lt;D xsi:type="xsd:double"&gt;4.44407903311302&lt;/D&gt;&lt;D xsi:type="xsd:double"&gt;4.36405685287911&lt;/D&gt;&lt;D xsi:type="xsd:double"&gt;4.33874523415357&lt;/D&gt;&lt;D xsi:type="xsd:double"&gt;4.66461148853874&lt;/D&gt;&lt;D xsi:type="xsd:double"&gt;4.55864450720841&lt;/D&gt;&lt;D xsi:type="xsd:double"&gt;4.23132505177095&lt;/D&gt;&lt;D xsi:type="xsd:double"&gt;4.20675748900207&lt;/D&gt;&lt;D xsi:type="xsd:double"&gt;3.87710391522788&lt;/D&gt;&lt;D xsi:type="xsd:double"&gt;3.90661575751688&lt;/D&gt;&lt;D xsi:type="xsd:double"&gt;4.39515664207101&lt;/D&gt;&lt;D xsi:type="xsd:double"&gt;4.16240158097645&lt;/D&gt;&lt;D xsi:type="xsd:double"&gt;3.93046980110705&lt;/D&gt;&lt;D xsi:type="xsd:double"&gt;3.39111316812964&lt;/D&gt;&lt;D xsi:type="xsd:double"&gt;3.64192257575409&lt;/D&gt;&lt;D xsi:type="xsd:double"&gt;4.05913916590084&lt;/D&gt;&lt;D xsi:type="xsd:double"&gt;4.52447694653152&lt;/D&gt;&lt;D xsi:type="xsd:double"&gt;4.05010025405793&lt;/D&gt;&lt;D xsi:type="xsd:double"&gt;4.3086514668389&lt;/D&gt;&lt;D xsi:type="xsd:double"&gt;4.32332494544375&lt;/D&gt;&lt;D xsi:type="xsd:double"&gt;4.29435822268488&lt;/D&gt;&lt;D xsi:type="xsd:double"&gt;4.52302796105692&lt;/D&gt;&lt;D xsi:type="xsd:double"&gt;4.79331344776131&lt;/D&gt;&lt;D xsi:type="xsd:double"&gt;4.63027991192026&lt;/D&gt;&lt;D xsi:type="xsd:double"&gt;4.67953145990264&lt;/D&gt;&lt;D xsi:type="xsd:double"&gt;4.64397814210387&lt;/D&gt;&lt;D xsi:type="xsd:double"&gt;4.41332189863065&lt;/D&gt;&lt;D xsi:type="xsd:double"&gt;4.462987940049&lt;/D&gt;&lt;D xsi:type="xsd:double"&gt;4.31539680193979&lt;/D&gt;&lt;D xsi:type="xsd:double"&gt;4.04526379409846&lt;/D&gt;&lt;D xsi:type="xsd:double"&gt;4.42507582996774&lt;/D&gt;&lt;D xsi:type="xsd:double"&gt;4.42579871687507&lt;/D&gt;&lt;D xsi:type="xsd:double"&gt;4.62132991735664&lt;/D&gt;&lt;D xsi:type="xsd:double"&gt;4.77952819740554&lt;/D&gt;&lt;D xsi:type="xsd:double"&gt;4.48601884766098&lt;/D&gt;&lt;D xsi:type="xsd:double"&gt;4.93385064041117&lt;/D&gt;&lt;D xsi:type="xsd:double"&gt;5.10156722778819&lt;/D&gt;&lt;D xsi:type="xsd:double"&gt;5.40975350872395&lt;/D&gt;&lt;D xsi:type="xsd:double"&gt;5.62513846500461&lt;/D&gt;&lt;D xsi:type="xsd:double"&gt;5.98805629270444&lt;/D&gt;&lt;D xsi:type="xsd:double"&gt;5.68175063813097&lt;/D&gt;&lt;D xsi:type="xsd:double"&gt;5.52652849124724&lt;/D&gt;&lt;/FQL&gt;&lt;FQL&gt;&lt;Q&gt;EIDO^FMA_DIV_YLD(NTMA,-10AY,0,AM,"PORTAGG","MEANR")&lt;/Q&gt;&lt;R&gt;121&lt;/R&gt;&lt;C&gt;1&lt;/C&gt;&lt;D xsi:type="xsd:double"&gt;2.55698122550679&lt;/D&gt;&lt;D xsi:type="xsd:double"&gt;2.48801204221844&lt;/D&gt;&lt;D xsi:type="xsd:double"&gt;2.6215246208825&lt;/D&gt;&lt;D xsi:type="xsd:double"&gt;2.63071102279386&lt;/D&gt;&lt;D xsi:type="xsd:double"&gt;2.50128724209014&lt;/D&gt;&lt;D xsi:type="xsd:double"&gt;2.50009264497839&lt;/D&gt;&lt;D xsi:type="xsd:double"&gt;2.37931363602787&lt;/D&gt;&lt;D xsi:type="xsd:double"&gt;2.30168143430203&lt;/D&gt;&lt;D xsi:type="xsd:double"&gt;2.28417158707042&lt;/D&gt;&lt;D xsi:type="xsd:double"&gt;2.38763795167849&lt;/D&gt;&lt;D xsi:type="xsd:double"&gt;2.52688574182751&lt;/D&gt;&lt;D xsi:type="xsd:double"&gt;2.49851708256097&lt;/D&gt;&lt;D xsi:type="xsd:double"&gt;2.49074603426135&lt;/D&gt;&lt;D xsi:type="xsd:double"&gt;2.76125063947627&lt;/D&gt;&lt;D xsi:type="xsd:double"&gt;2.56291923319435&lt;/D&gt;&lt;D xsi:type="xsd:double"&gt;2.60129062157925&lt;/D&gt;&lt;D xsi:type="xsd:double"&gt;2.56909241372167&lt;/D&gt;&lt;D xsi:type="xsd:double"&gt;2.51658304076817&lt;/D&gt;&lt;D xsi:type="xsd:double"&gt;2.40685132110058&lt;/D&gt;&lt;D xsi:type="xsd:double"&gt;2.39489932108745&lt;/D&gt;&lt;D xsi:type="xsd:double"&gt;2.37453621906878&lt;/D&gt;&lt;D xsi:type="xsd:double"&gt;2.47264270600161&lt;/D&gt;&lt;D xsi:type="xsd:double"&gt;2.36238309094995&lt;/D&gt;&lt;D xsi:type="xsd:double"&gt;2.2967543838902&lt;/D&gt;&lt;D xsi:type="xsd:double"&gt;2.11407157591445&lt;/D&gt;&lt;D xsi:type="xsd:double"&gt;2.24173794647769&lt;/D&gt;&lt;D xsi:type="xsd:double"&gt;2.24110195475484&lt;/D&gt;&lt;D xsi:type="xsd:double"&gt;2.2813944220647&lt;/D&gt;&lt;D xsi:type="xsd:double"&gt;2.40736704684636&lt;/D&gt;&lt;D xsi:type="xsd:double"&gt;2.41274217824497&lt;/D&gt;&lt;D xsi:type="xsd:double"&gt;2.41334371064796&lt;/D&gt;&lt;D xsi:type="xsd:double"&gt;2.4615843572566&lt;/D&gt;&lt;D xsi:type="xsd:double"&gt;2.39962025582441&lt;/D&gt;&lt;D xsi:type="xsd:double"&gt;2.44046142900518&lt;/D&gt;&lt;D xsi:type="xsd:double"&gt;2.55434127905001&lt;/D&gt;&lt;D xsi:type="xsd:double"&gt;2.55051668899268&lt;/D&gt;&lt;D xsi:type="xsd:double"&gt;2.53084312655627&lt;/D&gt;&lt;D xsi:type="xsd:double"&gt;2.58887493715102&lt;/D&gt;&lt;D xsi:type="xsd:double"&gt;2.55466618029327&lt;/D&gt;&lt;D xsi:type="xsd:double"&gt;2.5800981046886&lt;/D&gt;&lt;D xsi:type="xsd:double"&gt;2.64675042408231&lt;/D&gt;&lt;D xsi:type="xsd:double"&gt;2.49606829422414&lt;/D&gt;&lt;D xsi:type="xsd:double"&gt;2.49266899085601&lt;/D&gt;&lt;D xsi:type="xsd:double"&gt;2.5704694884505&lt;/D&gt;&lt;D xsi:type="xsd:double"&gt;2.68304477784536&lt;/D&gt;&lt;D xsi:type="xsd:double"&gt;2.97337546955058&lt;/D&gt;&lt;D xsi:type="xsd:double"&gt;2.98015065233381&lt;/D&gt;&lt;D xsi:type="xsd:double"&gt;3.11877631765148&lt;/D&gt;&lt;D xsi:type="xsd:double"&gt;2.93246616449132&lt;/D&gt;&lt;D xsi:type="xsd:double"&gt;3.05635355567201&lt;/D&gt;&lt;D xsi:type="xsd:double"&gt;3.06289251789478&lt;/D&gt;&lt;D xsi:type="xsd:double"&gt;2.99538427488654&lt;/D&gt;&lt;D xsi:type="xsd:double"&gt;2.84634535338604&lt;/D&gt;&lt;D xsi:type="xsd:double"&gt;2.83418863468862&lt;/D&gt;&lt;D xsi:type="xsd:double"&gt;2.78274929957219&lt;/D&gt;&lt;D xsi:type="xsd:double"&gt;2.86267773238532&lt;/D&gt;&lt;D xsi:type="xsd:double"&gt;2.78928306057569&lt;/D&gt;&lt;D xsi:type="xsd:double"&gt;2.96981274752303&lt;/D&gt;&lt;D xsi:type="xsd:double"&gt;2.85456890326152&lt;/D&gt;&lt;D xsi:type="xsd:double"&gt;2.7238775362674&lt;/D&gt;&lt;D xsi:type="xsd:double"&gt;2.80764754072476&lt;/D&gt;&lt;D xsi:type="xsd:double"&gt;2.79334661300086&lt;/D&gt;&lt;D xsi:type="xsd:double"&gt;2.90253267016257&lt;/D&gt;&lt;D xsi:type="xsd:double"&gt;2.78710123842061&lt;/D&gt;&lt;D xsi:type="xsd:double"&gt;2.83759766222751&lt;/D&gt;&lt;D xsi:type="xsd:double"&gt;2.73522948760034&lt;/D&gt;&lt;D xsi:type="xsd:double"&gt;2.84470926681065&lt;/D&gt;&lt;D xsi:type="xsd:double"&gt;3.516286195915&lt;/D&gt;&lt;D xsi:type="xsd:double"&gt;3.83807684320218&lt;/D&gt;&lt;D xsi:type="xsd:double"&gt;3.8065645565337&lt;/D&gt;&lt;D xsi:type="xsd:double"&gt;3.14965172497391&lt;/D&gt;&lt;D xsi:type="xsd:double"&gt;2.87844396446207&lt;/D&gt;&lt;D xsi:type="xsd:double"&gt;2.85397695908432&lt;/D&gt;&lt;D xsi:type="xsd:double"&gt;2.8080529763473&lt;/D&gt;&lt;D xsi:type="xsd:double"&gt;2.90714850266833&lt;/D&gt;&lt;D xsi:type="xsd:double"&gt;2.66739535473877&lt;/D&gt;&lt;D xsi:type="xsd:double"&gt;2.3124239247603&lt;/D&gt;&lt;D xsi:type="xsd:double"&gt;2.25512411820361&lt;/D&gt;&lt;D xsi:type="xsd:double"&gt;2.43573789006839&lt;/D&gt;&lt;D xsi:type="xsd:double"&gt;2.5671747551498&lt;/D&gt;&lt;D xsi:type="xsd:double"&gt;2.70015270955222&lt;/D&gt;&lt;D xsi:type="xsd:double"&gt;2.80273511015224&lt;/D&gt;&lt;D xsi:type="xsd:double"&gt;2.81718916944832&lt;/D&gt;&lt;D xsi:type="xsd:double"&gt;3.04124910876317&lt;/D&gt;&lt;D xsi:type="xsd:double"&gt;3.12614959620253&lt;/D&gt;&lt;D xsi:type="xsd:double"&gt;3.07084991362955&lt;/D&gt;&lt;D xsi:type="xsd:double"&gt;2.94242526646684&lt;/D&gt;&lt;D xsi:type="xsd:double"&gt;2.98743971473097&lt;/D&gt;&lt;D xsi:type="xsd:double"&gt;3.09977316919326&lt;/D&gt;&lt;D xsi:type="xsd:double"&gt;3.16914089837542&lt;/D&gt;&lt;D xsi:type="xsd:double"&gt;3.11465346331562&lt;/D&gt;&lt;D xsi:type="xsd:double"&gt;3.15361026595692&lt;/D&gt;&lt;D xsi:type="xsd:double"&gt;3.27613117075069&lt;/D&gt;&lt;D xsi:type="xsd:double"&gt;3.47361901969167&lt;/D&gt;&lt;D xsi:type="xsd:double"&gt;3.44668770376445&lt;/D&gt;&lt;D xsi:type="xsd:double"&gt;3.72887292958775&lt;/D&gt;&lt;D xsi:type="xsd:double"&gt;3.63131338833522&lt;/D&gt;&lt;D xsi:type="xsd:double"&gt;3.57520257261014&lt;/D&gt;&lt;D xsi:type="xsd:double"&gt;3.82198638117421&lt;/D&gt;&lt;D xsi:type="xsd:double"&gt;3.87567201427439&lt;/D&gt;&lt;D xsi:type="xsd:double"&gt;4.07715553779887&lt;/D&gt;&lt;D xsi:type="xsd:double"&gt;4.19249390898545&lt;/D&gt;&lt;D xsi:type="xsd:double"&gt;4.15220880772862&lt;/D&gt;&lt;D xsi:type="xsd:double"&gt;4.28953450390786&lt;/D&gt;&lt;D xsi:type="xsd:double"&gt;4.46820794493583&lt;/D&gt;&lt;D xsi:type="xsd:double"&gt;4.57082970831569&lt;/D&gt;&lt;D xsi:type="xsd:double"&gt;4.20571237602629&lt;/D&gt;&lt;D xsi:type="xsd:double"&gt;4.24496634</t>
        </r>
      </text>
    </comment>
    <comment ref="A2" authorId="0" shapeId="0" xr:uid="{598AAF85-795D-45DC-8197-963AD284472C}">
      <text>
        <r>
          <rPr>
            <b/>
            <sz val="9"/>
            <color indexed="81"/>
            <rFont val="Tahoma"/>
            <charset val="1"/>
          </rPr>
          <t>544322&lt;/D&gt;&lt;D xsi:type="xsd:double"&gt;4.0951378408384&lt;/D&gt;&lt;D xsi:type="xsd:double"&gt;4.1633122957244&lt;/D&gt;&lt;D xsi:type="xsd:double"&gt;4.21707927610026&lt;/D&gt;&lt;D xsi:type="xsd:double"&gt;4.23111590072063&lt;/D&gt;&lt;D xsi:type="xsd:double"&gt;4.2381655034885&lt;/D&gt;&lt;D xsi:type="xsd:double"&gt;4.0461488538011&lt;/D&gt;&lt;D xsi:type="xsd:double"&gt;4.11046666197634&lt;/D&gt;&lt;D xsi:type="xsd:double"&gt;4.01089817197482&lt;/D&gt;&lt;D xsi:type="xsd:double"&gt;4.15804808654081&lt;/D&gt;&lt;D xsi:type="xsd:double"&gt;4.5511826114364&lt;/D&gt;&lt;D xsi:type="xsd:double"&gt;4.53703797121165&lt;/D&gt;&lt;D xsi:type="xsd:double"&gt;4.37848143093246&lt;/D&gt;&lt;D xsi:type="xsd:double"&gt;4.40883780548647&lt;/D&gt;&lt;/FQL&gt;&lt;FQL&gt;&lt;Q&gt;EWW^FMA_PE(NTMA,-10AY,0,AM,"PORTAGG","MEANR")&lt;/Q&gt;&lt;R&gt;121&lt;/R&gt;&lt;C&gt;1&lt;/C&gt;&lt;D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xsi:type="xsd:double"&gt;16.0146447968851&lt;/D&gt;&lt;D xsi:type="xsd:double"&gt;16.8337323814685&lt;/D&gt;&lt;D xsi:type="xsd:double"&gt;17.9231367552879&lt;/D&gt;&lt;D xsi:type="xsd:double"&gt;19.2950533707118&lt;/D&gt;&lt;D xsi:type="xsd:double"&gt;19.5584145312727&lt;/D&gt;&lt;D xsi:type="xsd:double"&gt;18.6531235643997&lt;/D&gt;&lt;D xsi:type="xsd:double"&gt;18.2506144305632&lt;/D&gt;&lt;D xsi:type="xsd:double"&gt;18.705478836361&lt;/D&gt;&lt;D xsi:type="xsd:double"&gt;17.7598438609247&lt;/D&gt;&lt;D xsi:type="xsd:double"&gt;17.9308840268266&lt;/D&gt;&lt;D xsi:type="xsd:double"&gt;17.7498701896587&lt;/D&gt;&lt;D xsi:type="xsd:double"&gt;16.8259482249495&lt;/D&gt;&lt;D xsi:type="xsd:double"&gt;15.9560797395154&lt;/D&gt;&lt;D xsi:type="xsd:double"&gt;16.4494810621902&lt;/D&gt;&lt;D xsi:type="xsd:double"&gt;16.3725089074298&lt;/D&gt;&lt;D xsi:type="xsd:double"&gt;17.0668614889366&lt;/D&gt;&lt;D xsi:type="xsd:double"&gt;16.80492237762&lt;/D&gt;&lt;D xsi:type="xsd:double"&gt;16.4716122628809&lt;/D&gt;&lt;D xsi:type="xsd:double"&gt;16.7259329031577&lt;/D&gt;&lt;D xsi:type="xsd:double"&gt;17.1724588654658&lt;/D&gt;&lt;D xsi:type="xsd:double"&gt;16.8086445452035&lt;/D&gt;&lt;D xsi:type="xsd:double"&gt;16.537596792126&lt;/D&gt;&lt;D xsi:type="xsd:double"&gt;15.9776707575786&lt;/D&gt;&lt;D xsi:type="xsd:double"&gt;15.5190786577061&lt;/D&gt;&lt;D xsi:type="xsd:double"&gt;16.025317570931&lt;/D&gt;&lt;D xsi:type="xsd:double"&gt;15.2903159447706&lt;/D&gt;&lt;D xsi:type="xsd:double"&gt;15.6695632291325&lt;/D&gt;&lt;D xsi:type="xsd:double"&gt;15.5526215684396&lt;/D&gt;&lt;D xsi:type="xsd:double"&gt;14.7499002311755&lt;/D&gt;&lt;D xsi:type="xsd:double"&gt;14.4207671934559&lt;/D&gt;&lt;D xsi:type="xsd:double"&gt;15.6374767595979&lt;/D&gt;&lt;D xsi:type="xsd:double"&gt;15.2528435716542&lt;/D&gt;&lt;D xsi:type="xsd:double"&gt;14.9970179621114&lt;/D&gt;&lt;D xsi:type="xsd:double"&gt;14.7020568996969&lt;/D&gt;&lt;D xsi:type="xsd:double"&gt;13.1675445324019&lt;/D&gt;&lt;D xsi:type="xsd:double"&gt;12.4952541913505&lt;/D&gt;&lt;D xsi:type="xsd:double"&gt;13.0421558726121&lt;/D&gt;&lt;D xsi:type="xsd:double"&gt;13.055453784367&lt;/D&gt;&lt;D xsi:type="xsd:double"&gt;12.4889192955662&lt;/D&gt;&lt;D xsi:type="xsd:double"&gt;13.6287347860911&lt;/D&gt;&lt;D xsi:type="xsd:double"&gt;13.0332292292722&lt;/D&gt;&lt;D xsi:type="xsd:double"&gt;13.0149995681578&lt;/D&gt;&lt;D xsi:type="xsd:double"&gt;12.9063979363187&lt;/D&gt;&lt;D xsi:type="xsd:double"&gt;12.4403833740622&lt;/D&gt;&lt;D xsi:type="xsd:double"&gt;13.2614935754205&lt;/D&gt;&lt;D xsi:type="xsd:double"&gt;13.2685010896041&lt;/D&gt;&lt;D xsi:type="xsd:double"&gt;13.7820819365065&lt;/D&gt;&lt;D xsi:type="xsd:double"&gt;13.3368691002435&lt;/D&gt;&lt;D xsi:type="xsd:double"&gt;14.1136753309912&lt;/D&gt;&lt;D xsi:type="xsd:double"&gt;14.1320502153733&lt;/D&gt;&lt;D xsi:type="xsd:double"&gt;12.1817074570523&lt;/D&gt;&lt;D xsi:type="xsd:double"&gt;11.0799082819966&lt;/D&gt;&lt;D xsi:type="xsd:double"&gt;15.4908847333669&lt;/D&gt;&lt;D xsi:type="xsd:double"&gt;17.414811921491&lt;/D&gt;&lt;D xsi:type="xsd:double"&gt;16.4371361735085&lt;/D&gt;&lt;D xsi:type="xsd:double"&gt;17.1762780554641&lt;/D&gt;&lt;D xsi:type="xsd:double"&gt;15.5053713133412&lt;/D&gt;&lt;D xsi:type="xsd:double"&gt;15.5973720806477&lt;/D&gt;&lt;D xsi:type="xsd:double"&gt;15.0133123438431&lt;/D&gt;&lt;D xsi:type="xsd:double"&gt;15.1979632726549&lt;/D&gt;&lt;D xsi:type="xsd:double"&gt;15.6412361802483&lt;/D&gt;&lt;D xsi:type="xsd:double"&gt;14.6474077361378&lt;/D&gt;&lt;D xsi:type="xsd:double"&gt;14.7597259729544&lt;/D&gt;&lt;D xsi:type="xsd:double"&gt;14.8906361171351&lt;/D&gt;&lt;D xsi:type="xsd:double"&gt;14.8485771280604&lt;/D&gt;&lt;D xsi:type="xsd:double"&gt;15.3338796235906&lt;/D&gt;&lt;D xsi:type="xsd:double"&gt;14.6310553304534&lt;/D&gt;&lt;D xsi:type="xsd:double"&gt;14.2964456484787&lt;/D&gt;&lt;D xsi:type="xsd:double"&gt;14.1168706498083&lt;/D&gt;&lt;D xsi:type="xsd:double"&gt;13.7581036474948&lt;/D&gt;&lt;D xsi:type="xsd:double"&gt;13.8851456791909&lt;/D&gt;&lt;D xsi:type="xsd:double"&gt;13.37480211639&lt;/D&gt;&lt;D xsi:type="xsd:double"&gt;13.8402995366438&lt;/D&gt;&lt;D xsi:type="xsd:double"&gt;13.5951482580126&lt;/D&gt;&lt;D xsi:type="xsd:double"&gt;13.7896680629958&lt;/D&gt;&lt;D xsi:type="xsd:double"&gt;13.8764827769304&lt;/D&gt;&lt;D xsi:type="xsd:double"&gt;12.2541047847368&lt;/D&gt;&lt;D xsi:type="xsd:double"&gt;12.0911362415694&lt;/D&gt;&lt;D xsi:type="xsd:double"&gt;11.5213853724772&lt;/D&gt;&lt;D xsi:type="xsd:double"&gt;11.6205034548059&lt;/D&gt;&lt;D xsi:type="xsd:double"&gt;11.3016899622253&lt;/D&gt;&lt;D xsi:type="xsd:double"&gt;11.2935963638369&lt;/D&gt;&lt;D xsi:type="xsd:double"&gt;12.387773012827&lt;/D&gt;&lt;D xsi:type="xsd:double"&gt;12.1914747816094&lt;/D&gt;&lt;D xsi:type="xsd:double"&gt;12.6023002984805&lt;/D&gt;&lt;D xsi:type="xsd:double"&gt;12.5468574835379&lt;/D&gt;&lt;D xsi:type="xsd:double"&gt;12.7960309508776&lt;/D&gt;&lt;D xsi:type="xsd:double"&gt;12.4793990356175&lt;/D&gt;&lt;D xsi:type="xsd:double"&gt;12.4388588232948&lt;/D&gt;&lt;D xsi:type="xsd:double"&gt;11.9896821748682&lt;/D&gt;&lt;D xsi:type="xsd:double"&gt;11.8895798163056&lt;/D&gt;&lt;D xsi:type="xsd:double"&gt;11.9772399365296&lt;/D&gt;&lt;D xsi:type="xsd:double"&gt;11.6696938181721&lt;/D&gt;&lt;D xsi:type="xsd:double"&gt;10.9595245669295&lt;/D&gt;&lt;D xsi:type="xsd:double"&gt;11.5604698634321&lt;/D&gt;&lt;D xsi:type="xsd:double"&gt;12.3558223578595&lt;/D&gt;&lt;D xsi:type="xsd:double"&gt;12.4156347745648&lt;/D&gt;&lt;D xsi:type="xsd:double"&gt;12.9553567378849&lt;/D&gt;&lt;D xsi:type="xsd:double"&gt;12.3653190254269&lt;/D&gt;&lt;D xsi:type="xsd:double"&gt;12.8049329983515&lt;/D&gt;&lt;D xsi:type="xsd:double"&gt;12.6677401719385&lt;/D&gt;&lt;D xsi:type="xsd:double"&gt;11.4341251671731&lt;/D&gt;&lt;D xsi:type="xsd:double"&gt;11.4049124206849&lt;/D&gt;&lt;D xsi:type="xsd:double"&gt;10.8711006426037&lt;/D&gt;&lt;/FQL&gt;&lt;FQL&gt;&lt;Q&gt;MCHI^FMA_PE(LTMA,-10AY,0,AM,"PORTAGG","MEANR")&lt;/Q&gt;&lt;R&gt;121&lt;/R&gt;&lt;C&gt;1&lt;/C&gt;&lt;D xsi:type="xsd:double"&gt;9.61610860457913&lt;/D&gt;&lt;D xsi:type="xsd:double"&gt;9.89952931422745&lt;/D&gt;&lt;D xsi:type="xsd:double"&gt;9.40253752219331&lt;/D&gt;&lt;D xsi:type="xsd:double"&gt;9.4525263774897&lt;/D&gt;&lt;D xsi:type="xsd:double"&gt;9.77971759926762&lt;/D&gt;&lt;D xsi:type="xsd:double"&gt;10.4884769599511&lt;/D&gt;&lt;D xsi:type="xsd:double"&gt;10.4841230023859&lt;/D&gt;&lt;D xsi:type="xsd:double"&gt;10.7984811649319&lt;/D&gt;&lt;D xsi:type="xsd:double"&gt;11.2586340082101&lt;/D&gt;&lt;D xsi:type="xsd:double"&gt;11.4429578702306&lt;/D&gt;&lt;D xsi:type="xsd:double"&gt;11.3832046132512&lt;/D&gt;&lt;D xsi:type="xsd:double"&gt;10.5278565491105&lt;/D&gt;&lt;D xsi:type="xsd:double"&gt;10.4602368476609&lt;/D&gt;&lt;D xsi:type="xsd:double"&gt;9.99680848099038&lt;/D&gt;&lt;D xsi:type="xsd:double"&gt;10.1626587512878&lt;/D&gt;&lt;D xsi:type="xsd:double"&gt;10.2931350994388&lt;/D&gt;&lt;D xsi:type="xsd:double"&gt;9.79934782190077&lt;/D&gt;&lt;D xsi:type="xsd:double"&gt;10.0421306166895&lt;/D&gt;&lt;D xsi:type="xsd:double"&gt;9.35090860427162&lt;/D&gt;&lt;D xsi:type="xsd:double"&gt;9.33248903185104&lt;/D&gt;&lt;D xsi:type="xsd:double"&gt;9.54971811657144&lt;/D&gt;&lt;D xsi:type="xsd:double"&gt;9.55867913313838&lt;/D&gt;&lt;D xsi:type="xsd:double"&gt;10.3532521562513&lt;/D&gt;&lt;D xsi:type="xsd:double"&gt;10.4606462707671&lt;/D&gt;&lt;D xsi:type="xsd:double"&gt;11.3554536659507&lt;/D&gt;&lt;D xsi:type="xsd:double"&gt;12.4817465302323&lt;/D&gt;&lt;D xsi:type="xsd:double"&gt;12.8473856587085&lt;/D&gt;&lt;D xsi:type="xsd:double"&gt;12.7333928161916&lt;/D&gt;&lt;D xsi:type="xsd:double"&gt;13.2640022628496&lt;/D&gt;&lt;D xsi:type="xsd:double"&gt;13.4636700078086&lt;/D&gt;&lt;D xsi:type="xsd:double"&gt;14.0193594489888&lt;/D&gt;&lt;D xsi:type="xsd:double"&gt;14.0140386323671&lt;/D&gt;&lt;D xsi:type="xsd:double"&gt;13.9705311349438&lt;/D&gt;&lt;D xsi:type="xsd:double"&gt;13.9619124876378&lt;/D&gt;&lt;D xsi:type="xsd:double"&gt;14.1448994894042&lt;/D&gt;&lt;D xsi:type="xsd:double"&gt;13.9637032908547&lt;/D&gt;&lt;D xsi:type="xsd:double"&gt;14.726712851172&lt;/D&gt;&lt;D xsi:type="xsd:double"&gt;14.3442567851793&lt;/D&gt;&lt;D xsi:type="xsd:double"&gt;15.1626972529424&lt;/D&gt;&lt;D xsi:type="xsd:double"&gt;15.5129653503865&lt;/D&gt;&lt;D xsi:type="xsd:double"&gt;15.0233402682502&lt;/D&gt;&lt;D xsi:type="xsd:double"&gt;16.2790758650706&lt;/D&gt;&lt;D xsi:type="xsd:double"&gt;14.5435298676946&lt;/D&gt;&lt;D xsi:type="xsd:double"&gt;15.3420588758237&lt;/D&gt;&lt;D xsi:type="xsd:double"&gt;14.9560079675537&lt;/D&gt;&lt;D xsi:type="xsd:double"&gt;14.8525204421577&lt;/D&gt;&lt;D xsi:type="xsd:double"&gt;14.7599761343534&lt;/D&gt;&lt;D xsi:type="xsd:double"&gt;14.1899647393922&lt;/D&gt;&lt;D xsi:type="xsd:double"&gt;13.8830831213549&lt;/D&gt;&lt;D xsi:type="xsd:double"&gt;13.1611595567135&lt;/D&gt;&lt;D xsi:type="xsd:double"&gt;12.5324972526062&lt;/D&gt;&lt;D xsi:type="xsd:double"&gt;12.121937382058&lt;/D&gt;&lt;D xsi:type="xsd:double"&gt;12.085521366891&lt;/D&gt;&lt;D xsi:type="xsd:double"&gt;11.7953681755795&lt;/D&gt;&lt;D xsi:type="xsd:double"&gt;12.4984428515975&lt;/D&gt;&lt;D xsi:type="xsd:double"&gt;12.7973235548277&lt;/D&gt;&lt;D xsi:type="xsd:double"&gt;12.977655144772&lt;/D&gt;&lt;D xsi:type="xsd:double"&gt;12.6713541598347&lt;/D&gt;&lt;D xsi:type="xsd:double"&gt;12.37356451101&lt;/D&gt;&lt;D xsi:type="xsd:double"&gt;12.5631509930409&lt;/D&gt;&lt;D xsi:type="xsd:double"&gt;12.2031671490423&lt;/D&gt;&lt;D xsi:type="xsd:double"&gt;12.6289146815722&lt;/D&gt;&lt;D xsi:type="xsd:double"&gt;12.1849939421533&lt;/D&gt;&lt;D xsi:type="xsd:double"&gt;12.7181791761959&lt;/D&gt;&lt;D xsi:type="xsd:double"&gt;12.900102906741&lt;/D&gt;&lt;D xsi:type="xsd:double"&gt;14.034038432189&lt;/D&gt;&lt;D xsi:type="xsd:double"&gt;13.5397731292148&lt;/D&gt;&lt;D xsi:type="xsd:double"&gt;12.9653502854481&lt;/D&gt;&lt;D xsi:type="xsd:double"&gt;13.0368164475465&lt;/D&gt;&lt;D xsi:type="xsd:double"&gt;13.2645563009928&lt;/D&gt;&lt;D xsi:type="xsd:double"&gt;13.937521114811&lt;/D&gt;&lt;D xsi:type="xsd:double"&gt;15.325912690645&lt;/D&gt;&lt;D xsi:type="xsd:double"&gt;15.2306363242235&lt;/D&gt;&lt;D xsi:type="xsd:double"&gt;15.601195165062&lt;/D&gt;&lt;D xsi:type="xsd:double"&gt;16.3616857646415&lt;/D&gt;&lt;D xsi:type="xsd:double"&gt;17.4917873718422&lt;/D&gt;&lt;D xsi:type="xsd:double"&gt;17.6200322488588&lt;/D&gt;&lt;D xsi:type="xsd:double"&gt;19.2232262571496&lt;/D&gt;&lt;D xsi:type="xsd:double"&gt;21.5629478205858&lt;/D&gt;&lt;D xsi:type="xsd:double"&gt;19.6341302073377&lt;/D&gt;&lt;D xsi:type="xsd:double"&gt;19.276482959121&lt;/D&gt;&lt;D xsi:type="xsd:double"&gt;18.8551726969997&lt;/D&gt;&lt;D xsi:type="xsd:double"&gt;18.7933092671083&lt;/D&gt;&lt;D xsi:type="xsd:double"&gt;18.1212210565608&lt;/D&gt;&lt;D xsi:type="xsd:double"&gt;17.2472663369172&lt;/D&gt;&lt;D xsi:type="xsd:double"&gt;16.8924810567213&lt;/D&gt;&lt;D xsi:type="xsd:double"&gt;16.1122080351502&lt;/D&gt;&lt;D xsi:type="xsd:double"&gt;15.3925446978915&lt;/D&gt;&lt;D xsi:type="xsd:double"&gt;15.0079746973625&lt;/D&gt;&lt;D xsi:type="xsd:double"&gt;13.9142949594438&lt;/D&gt;&lt;D xsi:type="xsd:double"&gt;14.222318753822&lt;/D&gt;&lt;D xsi:type="xsd:double"&gt;12.8218326438187&lt;/D&gt;&lt;D xsi:type="xsd:double"&gt;12.7435601182296&lt;/D&gt;&lt;D xsi:type="xsd:double"&gt;12.3661146287145&lt;/D&gt;&lt;D xsi:type="xsd:double"&gt;12.9681442793776&lt;/D&gt;&lt;D xsi:type="xsd:double"&gt;13.0937708039149&lt;/D&gt;&lt;D xsi:type="xsd:double"&gt;12.3329259079589&lt;/D&gt;&lt;D xsi:type="xsd:double"&gt;12.4027429959031&lt;/D&gt;&lt;D xsi:type="xsd:double"&gt;11.4823003743089&lt;/D&gt;&lt;D xsi:type="xsd:double"&gt;10.7428407500213&lt;/D&gt;&lt;D xsi:type="xsd:double"&gt;12.5468488570847&lt;/D&gt;&lt;D xsi:type="xsd:double"&gt;13.4295115133164&lt;/D&gt;&lt;D xsi:type="xsd:double"&gt;13.4326139905541&lt;/D&gt;&lt;D xsi:type="xsd:double"&gt;12.3198350095304&lt;/D&gt;&lt;D xsi:type="xsd:double"&gt;12.3250398681553&lt;/D&gt;&lt;D xsi:type="xsd:double"&gt;12.0577517096481&lt;/D&gt;&lt;D xsi:type="xsd:double"&gt;11.9224197336746&lt;/D&gt;&lt;D xsi:type="xsd:double"&gt;11.6751619804433&lt;/D&gt;&lt;D xsi:type="xsd:double"&gt;12.0297844989949&lt;/D&gt;&lt;D xsi:type="xsd:double"&gt;11.7869473602945&lt;/D&gt;&lt;D xsi:type="xsd:double"&gt;11.3447084884973&lt;/D&gt;&lt;D xsi:type="xsd:double"&gt;11.3583390916772&lt;/D&gt;&lt;D xsi:type="xsd:double"&gt;10.5946265721079&lt;/D&gt;&lt;D xsi:type="xsd:double"&gt;10.3936869880021&lt;/D&gt;&lt;D xsi:type="xsd:double"&gt;10.0611112451953&lt;/D&gt;&lt;D xsi:type="xsd:double"&gt;10.4304064672293&lt;/D&gt;&lt;D xsi:type="xsd:double"&gt;10.4330168031844&lt;/D&gt;&lt;D xsi:type="xsd:double"&gt;10.7373003673106&lt;/D&gt;&lt;D xsi:type="xsd:double"&gt;10.6092897233892&lt;/D&gt;&lt;D xsi:type="xsd:double"&gt;10.3895597404604&lt;/D&gt;&lt;D xsi:type="xsd:double"&gt;10.0448628205989&lt;/D&gt;&lt;/FQL&gt;&lt;FQL&gt;&lt;Q&gt;DDR3512M-FDS^MAX(FG_PRICE(0,-5AY))&lt;/Q&gt;&lt;R&gt;1&lt;/R&gt;&lt;C&gt;1&lt;/C&gt;&lt;D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xsi:type="xsd:double"&gt;5.119&lt;/D&gt;&lt;/FQL&gt;&lt;FQL&gt;&lt;Q&gt;FC0000SA^FG_PRICE(0)&lt;/Q&gt;&lt;R&gt;1&lt;/R&gt;&lt;C&gt;1&lt;/C&gt;&lt;D xsi:type="xsd:double"&gt;47.523876&lt;/D&gt;&lt;/FQL&gt;&lt;FQL&gt;&lt;Q&gt;SET-BKK^FG_PRICE(0)&lt;/Q&gt;&lt;R&gt;1&lt;/R&gt;&lt;C&gt;1&lt;/C&gt;&lt;D xsi:type="xsd:double"&gt;1297.07&lt;/D&gt;&lt;/FQL&gt;&lt;FQL&gt;&lt;Q&gt;FC0000GR^FG_PRICE(0)&lt;/Q&gt;&lt;R&gt;1&lt;/R&gt;&lt;C&gt;1&lt;/C&gt;&lt;D xsi:type="xsd:double"&gt;9.421661&lt;/D&gt;&lt;/FQL&gt;&lt;FQL&gt;&lt;Q&gt;FC0000MX^FG_PRICE(0)&lt;/Q&gt;&lt;R&gt;1&lt;/R&gt;&lt;C&gt;1&lt;/C&gt;&lt;D xsi:type="xsd:double"&gt;449.96585&lt;/D&gt;&lt;/FQL&gt;&lt;FQL&gt;&lt;Q&gt;FC0000PL^FG_PRICE(0)&lt;/Q&gt;&lt;R&gt;1&lt;/R&gt;&lt;C&gt;1&lt;/C&gt;&lt;D xsi:type="xsd:double"&gt;197.89249&lt;/D&gt;&lt;/FQL&gt;&lt;FQL&gt;&lt;Q&gt;FC0000CN^FG_PRICE(0)&lt;/Q&gt;&lt;R&gt;1&lt;/R&gt;&lt;C&gt;1&lt;/C&gt;&lt;D xsi:type="xsd:double"&gt;228.93976&lt;/D&gt;&lt;/FQL&gt;&lt;FQL&gt;&lt;Q&gt;TUR^FG_PRICE_MAVG(0,,,,200)&lt;/Q&gt;&lt;R&gt;1&lt;/R&gt;&lt;C&gt;1&lt;/C&gt;&lt;D xsi:type="xsd:double"&gt;37.877224&lt;/D&gt;&lt;/FQL&gt;&lt;FQL&gt;&lt;Q&gt;INDA^FG_PRICE_MAVG(0,,,,200)&lt;/Q&gt;&lt;R&gt;1&lt;/R&gt;&lt;C&gt;1&lt;/C&gt;&lt;D xsi:type="xsd:double"&gt;51.0337&lt;/D&gt;&lt;/FQL&gt;&lt;FQL&gt;&lt;Q&gt;EWY^FG_PRICE_MAVG(0,,,,200)&lt;/Q&gt;&lt;R&gt;1&lt;/R&gt;&lt;C&gt;1&lt;/C&gt;&lt;D xsi:type="xsd:double"&gt;63.6302&lt;/D&gt;&lt;/FQL&gt;&lt;FQL&gt;&lt;Q&gt;EPU^FG_PRICE_MAVG(0,,,,200)&lt;/Q&gt;&lt;R&gt;1&lt;/R&gt;&lt;C&gt;1&lt;/C&gt;&lt;D xsi:type="xsd:double"&gt;36.97275&lt;/D&gt;&lt;/FQL&gt;&lt;FQL&gt;&lt;Q&gt;ECH^FG_PRICE_MAVG(0,,,,200)&lt;/Q&gt;&lt;R&gt;1&lt;/R&gt;&lt;C&gt;1&lt;/C&gt;&lt;D xsi:type="xsd:double"&gt;26.49205&lt;/D&gt;&lt;/FQL&gt;&lt;FQL&gt;&lt;Q&gt;KSA^FMA_PCT_ABOVE_MAVG(200,0,,,,"PORTAGG")&lt;/Q&gt;&lt;R&gt;1&lt;/R&gt;&lt;C&gt;1&lt;/C&gt;&lt;D xsi:type="xsd:double"&gt;37.3983739837398&lt;/D&gt;&lt;/FQL&gt;&lt;FQL&gt;&lt;Q&gt;UAE^PERCENT_CHANGE(FMA_EPS(+1,0,,,,"PORTAGG","MEAN"),FMA_EPS(+1,-3AM,,,,"PORTAGG","MEAN"))&lt;/Q&gt;&lt;R&gt;1&lt;/R&gt;&lt;C&gt;1&lt;/C&gt;&lt;D xsi:type="xsd:double"&gt;-1.9418210494481&lt;/D&gt;&lt;/FQL&gt;&lt;FQL&gt;&lt;Q&gt;SET-BKK^FG_TOTAL_RETURNC(0,-3AM)&lt;/Q&gt;&lt;R&gt;1&lt;/R&gt;&lt;C&gt;1&lt;/C&gt;&lt;D xsi:type="xsd:double"&gt;-5.274272&lt;/D&gt;&lt;/FQL&gt;&lt;FQL&gt;&lt;Q&gt;MCHI^P_PRICE(0)/P_PRICE_HIGH_PR(0,,,,,,"PRICE","INTRA","52W")&lt;/Q&gt;&lt;R&gt;1&lt;/R&gt;&lt;C&gt;1&lt;/C&gt;&lt;D xsi:type="xsd:double"&gt;0.86371195&lt;/D&gt;&lt;/FQL&gt;&lt;FQL&gt;&lt;Q&gt;GREK^FG_TOTAL_RETURNC(0,-12AM)&lt;/Q&gt;&lt;R&gt;1&lt;/R&gt;&lt;C&gt;1&lt;/C&gt;&lt;D xsi:type="xsd:double"&gt;7.4653745&lt;/D&gt;&lt;/FQL&gt;&lt;FQL&gt;&lt;Q&gt;EZA^PERCENT_CHANGE(FMA_EPS(+1,0,,,,"PORTAGG","MEAN"),FMA_EPS(+1,-1AM,,,,"PORTAGG","MEAN"))&lt;/Q&gt;&lt;R&gt;1&lt;/R&gt;&lt;C&gt;1&lt;/C&gt;&lt;D xsi:type="xsd:double"&gt;-4.97671164252189&lt;/D&gt;&lt;/FQL&gt;&lt;FQL&gt;&lt;Q&gt;EWY^FG_TOTAL_RETURNC(0,-1AM)&lt;/Q&gt;&lt;R&gt;1&lt;/R&gt;&lt;C&gt;1&lt;/C&gt;&lt;D xsi:type="xsd:double"&gt;-8.674585&lt;/D&gt;&lt;/FQL&gt;&lt;FQL&gt;&lt;Q&gt;EWT^FG_TOTAL_RETURNC(0,-6AM)&lt;/Q&gt;&lt;R&gt;1&lt;/R&gt;&lt;C&gt;1&lt;/C&gt;&lt;D xsi:type="xsd:double"&gt;10.259163&lt;/D&gt;&lt;/FQL&gt;&lt;FQL&gt;&lt;Q&gt;EPU^P_PRICE(0)/P_PRICE_LOW_PR(0,,,,,,"PRICE","INTRA","52W")-1&lt;/Q&gt;&lt;R&gt;1&lt;/R&gt;&lt;C&gt;1&lt;/C&gt;&lt;D xsi:type="xsd:double"&gt;0.37863398&lt;/D&gt;&lt;/FQL&gt;&lt;FQL&gt;&lt;Q&gt;EPOL^FMA_PCT_ABOVE_MAVG(200,0,,,,"PORTAGG")&lt;/Q&gt;&lt;R&gt;1&lt;/R&gt;&lt;C&gt;1&lt;/C&gt;&lt;D xsi:type="xsd:double"&gt;27.2727272727273&lt;/D&gt;&lt;/FQL&gt;&lt;FQL&gt;&lt;Q&gt;EIDO^PERCENT_CHANGE(FMA_EPS(+1,0,,,,"PORTAGG","MEAN"),FMA_EPS(+1,-3AM,,,,"PORTAGG","MEAN"))&lt;/Q&gt;&lt;R&gt;1&lt;/R&gt;&lt;C&gt;1&lt;/C&gt;&lt;D xsi:type="xsd:double"&gt;-9.43967223778749&lt;/D&gt;&lt;/FQL&gt;&lt;FQL&gt;&lt;Q&gt;CNYA^FG_TOTAL_RETURNC(0,-3AM)&lt;/Q&gt;&lt;R&gt;1&lt;/R&gt;&lt;C&gt;1&lt;/C&gt;&lt;D xsi:type="xsd:double"&gt;-8.660441&lt;/D&gt;&lt;/FQL&gt;&lt;FQL&gt;&lt;Q&gt;URTH^FG_TOTAL_RETURNC(0,-3AM)&lt;/Q&gt;&lt;R&gt;1&lt;/R&gt;&lt;C&gt;1&lt;/C&gt;&lt;D xsi:type="xsd:double"&gt;1.4372587&lt;/D&gt;&lt;/FQL&gt;&lt;FQL&gt;&lt;Q&gt;URTH^PERCENT_CHANGE(FMA_EPS(+1,0,,,,"PORTAGG","MEAN"),FMA_EPS(+1,-1AM,,,,"PORTAGG","MEAN"))&lt;/Q&gt;&lt;R&gt;1&lt;/R&gt;&lt;C&gt;1&lt;/C&gt;&lt;D xsi:type="xsd:double"&gt;0.119203453972718&lt;/D&gt;&lt;/FQL&gt;&lt;FQL&gt;&lt;Q&gt;URTH^FMA_COS_UP("EPS","1M",+1,NOW,,,"PORTAGG","MEANR")&lt;/Q&gt;&lt;R&gt;1&lt;/R&gt;&lt;C&gt;1&lt;/C&gt;&lt;D xsi:type="xsd:double"&gt;646&lt;/D&gt;&lt;/FQL&gt;&lt;FQL&gt;&lt;Q&gt;TUR^SIZE(FG_CONSTITUENTS)&lt;/Q&gt;&lt;R&gt;1&lt;/R&gt;&lt;C&gt;1&lt;/C&gt;&lt;D xsi:type="xsd:long"&gt;97&lt;/D&gt;&lt;/FQL&gt;&lt;FQL&gt;&lt;Q&gt;GREK^FMA_COS_DOWN("EPS","1M",+1,NOW,,,"PORTAGG","MEANR")&lt;/Q&gt;&lt;R&gt;1&lt;/R&gt;&lt;C&gt;1&lt;/C&gt;&lt;D xsi:type="xsd:double"&gt;11&lt;/D&gt;&lt;/FQL&gt;&lt;FQL&gt;&lt;Q&gt;EWT^FMA_COS_UP("EPS","1M",+1,NOW,,,"PORTAGG","MEANR")&lt;/Q&gt;&lt;R&gt;1&lt;/R&gt;&lt;C&gt;1&lt;/C&gt;&lt;D xsi:type="xsd:double"&gt;45&lt;/D&gt;&lt;/FQL&gt;&lt;FQL&gt;&lt;Q&gt;ECH^SIZE(FG_CONSTITUENTS)&lt;/Q&gt;&lt;R&gt;1&lt;/R&gt;&lt;C&gt;1&lt;/C&gt;&lt;D xsi:type="xsd:long"&gt;29&lt;/D&gt;&lt;/FQL&gt;&lt;FQL&gt;&lt;Q&gt;EWZ^FMA_RBICS_REV_CURRENT(30, LOC, "PORTAGG")&lt;/Q&gt;&lt;R&gt;1&lt;/R&gt;&lt;C&gt;1&lt;/C&gt;&lt;D xsi:type="xsd:double"&gt;26.0780758696169&lt;/D&gt;&lt;/FQL&gt;&lt;FQL&gt;&lt;Q&gt;QAT^FG_ROE(0)&lt;/Q&gt;&lt;R&gt;1&lt;/R&gt;&lt;C&gt;1&lt;/C&gt;&lt;D xsi:type="xsd:double"&gt;11.1859877066808&lt;/D&gt;&lt;/FQL&gt;&lt;FQL&gt;&lt;Q&gt;TRYSA10Y-FDS^FG_YIELD_NAME&lt;/Q&gt;&lt;R&gt;1&lt;/R&gt;&lt;C&gt;1&lt;/C&gt;&lt;D xsi:type="xsd:string"&gt;Treasury - SAUDI ARABIA Benchmark Bond 10Y&lt;/D&gt;&lt;/FQL&gt;&lt;FQL&gt;&lt;Q&gt;TRYPL10Y-FDS^FG_YIELD_NAME&lt;/Q&gt;&lt;R&gt;1&lt;/R&gt;&lt;C&gt;1&lt;/C&gt;&lt;D xsi:type="xsd:string"&gt;Treasury - Poland Benchmark Bond 10Y&lt;/D&gt;&lt;/FQL&gt;&lt;FQL&gt;&lt;Q&gt;REFTR1WREPO-FDS^PROPER_NAME(0,,,"SECURITY","NAME")&lt;/Q&gt;&lt;R&gt;1&lt;/R&gt;&lt;C&gt;1&lt;/C&gt;&lt;D xsi:type="xsd:string"&gt;Turkey Repo Rate - 1 Week&lt;/D&gt;&lt;/FQL&gt;&lt;FQL&gt;&lt;Q&gt;REFZAREPO-FDS^(SUBARRAY(NOT_NA(NO_REPEAT_F(FG_YIELD(NOW,-10AY,D))),0,1)-SUBARRAY(NOT_NA(NO_REPEAT_F(FG_YIELD(NOW,-10AY,D))),1,1))*100&lt;/Q&gt;&lt;R&gt;1&lt;/R&gt;&lt;C&gt;1&lt;/C&gt;&lt;D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xsi:type="xsd:double"&gt;50&lt;/D&gt;&lt;/FQL&gt;&lt;FQL&gt;&lt;Q&gt;REFMYON-FDS^FG_YIELD(NOW,,,0)&lt;/Q&gt;&lt;R&gt;1&lt;/R&gt;&lt;C&gt;1&lt;/C&gt;&lt;D xsi:type="xsd:double"&gt;3&lt;/D&gt;&lt;/FQL&gt;&lt;FQL&gt;&lt;Q&gt;REFCLMPR-FDS^PROPER_NAME(0,,,"SECURITY","NAME")&lt;/Q&gt;&lt;R&gt;1&lt;/R&gt;&lt;C&gt;1&lt;/C&gt;&lt;D xsi:type="xsd:string"&gt;Chile Monetary Policy Rate&lt;/D&gt;&lt;/FQL&gt;&lt;FQL&gt;&lt;Q&gt;TRYCN10Y-FDS^PCTCHG(FG_YIELD(0,,,,"YTM"),FG_YIELD(-3AM,,,,"YTM"))&lt;/Q&gt;&lt;R&gt;1&lt;/R&gt;&lt;C&gt;1&lt;/C&gt;&lt;D xsi:type="xsd:double"&gt;-5.4896607&lt;/D&gt;&lt;/FQL&gt;&lt;FQL&gt;&lt;Q&gt;TRYMY10Y-FDS^PCTCHG(FG_YIELD(0,,,,"YTM"),FG_YIELD(-3AM,,,,"YTM"))&lt;/Q&gt;&lt;R&gt;1&lt;/R&gt;&lt;C&gt;1&lt;/C&gt;&lt;D xsi:type="xsd:double"&gt;-4.041318&lt;/D&gt;&lt;/FQL&gt;&lt;FQL&gt;&lt;Q&gt;TRYSA10Y-FDS^FG_YIELD(0,,,,"YTM")&lt;/Q&gt;&lt;R&gt;1&lt;/R&gt;&lt;C&gt;1&lt;/C&gt;&lt;D xsi:type="xsd:double"&gt;4.958702&lt;/D&gt;&lt;/FQL&gt;&lt;FQL&gt;&lt;Q&gt;TRYGR10Y-FDS^FG_YIELD(0,,,,"YTM")&lt;/Q&gt;&lt;R&gt;1&lt;/R&gt;&lt;C&gt;1&lt;/C&gt;&lt;D xsi:type="xsd:double"&gt;3.298&lt;/D&gt;&lt;/FQL&gt;&lt;FQL&gt;&lt;Q&gt;TRYPL10Y-FDS^FG_YIELD(0,,,,"YTM")&lt;/Q&gt;&lt;R&gt;1&lt;/R&gt;&lt;C&gt;1&lt;/C&gt;&lt;D xsi:type="xsd:double"&gt;5.2032&lt;/D&gt;&lt;/FQL&gt;&lt;FQL&gt;&lt;Q&gt;CC_CN^IMF_IFS_RCPI_Q(0)&lt;/Q&gt;&lt;R&gt;1&lt;/R&gt;&lt;C&gt;1&lt;/C&gt;&lt;D xsi:type="xsd:double"&gt;0.226831&lt;/D&gt;&lt;/FQL&gt;&lt;FQL&gt;&lt;Q&gt;VWO^FMA_EVAL_EBITDA(NTMA,0,,,"PORTAGG","MEANR")&lt;/Q&gt;&lt;R&gt;1&lt;/R&gt;&lt;C&gt;1&lt;/C&gt;&lt;D xsi:type="xsd:double"&gt;9.07500712071934&lt;/D&gt;&lt;/FQL&gt;&lt;FQL&gt;&lt;Q&gt;KSA^FMA_DIV_YLD(NTMA,NOW,NOW,M,"PORTAGG","MEANR")&lt;/Q&gt;&lt;R&gt;1&lt;/R&gt;&lt;C&gt;1&lt;/C&gt;&lt;D xsi:type="xsd:double"&gt;3.55804113172446&lt;/D&gt;&lt;/FQL&gt;&lt;FQL&gt;&lt;Q&gt;UAE^FMA_PE(LTM,0,,,"PORTAGG","MEANR")&lt;/Q&gt;&lt;R&gt;1&lt;/R&gt;&lt;C&gt;1&lt;/C&gt;&lt;D xsi:type="xsd:double"&gt;10.3631321535169&lt;/D&gt;&lt;/FQL&gt;&lt;FQL&gt;&lt;Q&gt;QAT^FMA_EVAL_EBIT(LTMA,NOW,NOW,M,"PORTAGG","MEANR")&lt;/Q&gt;&lt;R&gt;1&lt;/R&gt;&lt;C&gt;1&lt;/C&gt;&lt;D xsi:type="xsd:double"&gt;15.147000957855&lt;/D&gt;&lt;/FQL&gt;&lt;FQL&gt;&lt;Q&gt;INDA^FG_FCF_YIELD_NTM(0)&lt;/Q&gt;&lt;R&gt;1&lt;/R&gt;&lt;C&gt;1&lt;/C&gt;&lt;D xsi:type="xsd:double"&gt;2.68223905520675&lt;/D&gt;&lt;/FQL&gt;&lt;FQL&gt;&lt;Q&gt;DUMMY^ECON_EXPR_DATA('FDS_ECON[NTCPMIMFGSA@EME]',,,M)&lt;/Q&gt;&lt;R&gt;1&lt;/R&gt;&lt;C&gt;1&lt;/C&gt;&lt;D xsi:type="xsd:double"&gt;50.6699&lt;/D&gt;&lt;/FQL&gt;&lt;FQL&gt;&lt;Q&gt;EWM^FMA_ROE(NTMA,-20AY,NOW,FY,"PORTAGG","MEANR")&lt;/Q&gt;&lt;R&gt;20&lt;/R&gt;&lt;C&gt;1&lt;/C&gt;&lt;D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xsi:type="xsd:double"&gt;9.47363114651142&lt;/D&gt;&lt;D xsi:type="xsd:double"&gt;10.1683466984571&lt;/D&gt;&lt;D xsi:type="xsd:double"&gt;9.55885733911212&lt;/D&gt;&lt;/FQL&gt;&lt;FQL&gt;&lt;Q&gt;TRYMX10Y-FDS^FG_YIELD(-10AY,0,Y,,"YTM")&lt;/Q&gt;&lt;R&gt;10&lt;/R&gt;&lt;C&gt;1&lt;/C&gt;&lt;D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xsi:type="xsd:double"&gt;2.5&lt;/D&gt;&lt;/FQL&gt;&lt;FQL&gt;&lt;Q&gt;CC_AE^FG_COMPANY_NAME&lt;/Q&gt;&lt;R&gt;1&lt;/R&gt;&lt;C&gt;1&lt;/C&gt;&lt;D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xsi:type="xsd:double"&gt;5.7275176&lt;/D&gt;&lt;/FQL&gt;&lt;FQL&gt;&lt;Q&gt;USDTRY^FG_PRICE_CHANGE(0,-1AY)&lt;/Q&gt;&lt;R&gt;1&lt;/R&gt;&lt;C&gt;1&lt;/C&gt;&lt;D xsi:type="xsd:double"&gt;24.01601&lt;/D&gt;&lt;/FQL&gt;&lt;FQL&gt;&lt;Q&gt;USDQAR^FG_PRICE_CHANGE(0,-1AY)&lt;/Q&gt;&lt;R&gt;1&lt;/R&gt;&lt;C&gt;1&lt;/C&gt;&lt;D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xsi:type="xsd:double"&gt;1.3635278&lt;/D&gt;&lt;/FQL&gt;&lt;FQL&gt;&lt;Q&gt;USDZAR^FG_PRICE_CHANGE(0,-1AY)&lt;/Q&gt;&lt;R&gt;1&lt;/R&gt;&lt;C&gt;1&lt;/C&gt;&lt;D xsi:type="xsd:double"&gt;-3.6213338&lt;/D&gt;&lt;/FQL&gt;&lt;FQL&gt;&lt;Q&gt;USDKRW^FG_PRICE_CHANGE(0,-1AY)&lt;/Q&gt;&lt;R&gt;1&lt;/R&gt;&lt;C&gt;1&lt;/C&gt;&lt;D xsi:type="xsd:double"&gt;3.7624002&lt;/D&gt;&lt;/FQL&gt;&lt;FQL&gt;&lt;Q&gt;USDTWD^FG_PRICE_CHANGE(0,-1AY)&lt;/Q&gt;&lt;R&gt;1&lt;/R&gt;&lt;C&gt;1&lt;/C&gt;&lt;D xsi:type="xsd:double"&gt;2.107644&lt;/D&gt;&lt;/FQL&gt;&lt;FQL&gt;&lt;Q&gt;USDPEN^FG_PRICE_CHANGE(0,-1AY)&lt;/Q&gt;&lt;R&gt;1&lt;/R&gt;&lt;C&gt;1&lt;/C&gt;&lt;D xsi:type="xsd:double"&gt;0.6840944&lt;/D&gt;&lt;/FQL&gt;&lt;FQL&gt;&lt;Q&gt;USDPHP^FG_PRICE_CHANGE(0,-1AY)&lt;/Q&gt;&lt;R&gt;1&lt;/R&gt;&lt;C&gt;1&lt;/C&gt;&lt;D xsi:type="xsd:double"&gt;1.9126415&lt;/D&gt;&lt;/FQL&gt;&lt;FQL&gt;&lt;Q&gt;USDCLP^FG_PRICE_CHANGE(0,-1AY)&lt;/Q&gt;&lt;R&gt;1&lt;/R&gt;&lt;C&gt;1&lt;/C&gt;&lt;D xsi:type="xsd:double"&gt;8.247459&lt;/D&gt;&lt;/FQL&gt;&lt;FQL&gt;&lt;Q&gt;FC0000QA^FMA_EPS(NTMA,-20AY,0,CY,,"PORTAGG","MEANR")&lt;/Q&gt;&lt;R&gt;20&lt;/R&gt;&lt;C&gt;1&lt;/C&gt;&lt;D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xsi:type="xsd:long"&gt;45289&lt;/D&gt;&lt;/FQL&gt;&lt;FQL&gt;&lt;Q&gt;EPU^P_PRICE_RETURNS_PR('52W',2,-10AY,0,AM)&lt;/Q&gt;&lt;R&gt;121&lt;/R&gt;&lt;C&gt;1&lt;/C&gt;&lt;D xsi:type="xsd:double"&gt;11.725176&lt;/D&gt;&lt;D xsi:type="xsd:double"&gt;5.449784&lt;/D&gt;&lt;D xsi:type="xsd:double"&gt;3.3553362&lt;/D&gt;&lt;D xsi:type="xsd:double"&gt;-1.1828303&lt;/D&gt;&lt;D xsi:type="xsd:double"&gt;7.7819824&lt;/D&gt;&lt;D xsi:type="xsd:double"&gt;-1.3097286&lt;/D&gt;&lt;D xsi:type="xsd:double"&gt;-4.050958&lt;/D&gt;&lt;D xsi:type="xsd:double"&gt;-11.129225&lt;/D&gt;&lt;D xsi:type="xsd:double"&gt;-10.062498&lt;/D&gt;&lt;D xsi:type="xsd:double"&gt;-9.524864&lt;/D&gt;&lt;D xsi:type="xsd:double"&gt;-14.15481&lt;/D&gt;&lt;D xsi:type="xsd:double"&gt;-22.668098&lt;/D&gt;&lt;D xsi:type="xsd:double"&gt;-26.779467&lt;/D&gt;&lt;D xsi:type="xsd:double"&gt;-36.43691&lt;/D&gt;&lt;D xsi:type="xsd:double"&gt;-26.136816&lt;/D&gt;&lt;D xsi:type="xsd:double"&gt;-31.3402&lt;/D&gt;&lt;D xsi:type="xsd:double"&gt;-35.727943&lt;/D&gt;&lt;D xsi:type="xsd:double"&gt;-39.232872&lt;/D&gt;&lt;D xsi:type="xsd:double"&gt;-34.51932&lt;/D&gt;&lt;D xsi:type="xsd:double"&gt;-12.505871&lt;/D&gt;&lt;D xsi:type="xsd:double"&gt;-13.17088&lt;/D&gt;&lt;D xsi:type="xsd:double"&gt;-5.175811&lt;/D&gt;&lt;D xsi:type="xsd:double"&gt;5.813861&lt;/D&gt;&lt;D xsi:type="xsd:double"&gt;14.757442&lt;/D&gt;&lt;D xsi:type="xsd:double"&gt;36.06951&lt;/D&gt;&lt;D xsi:type="xsd:double"&gt;49.121307&lt;/D&gt;&lt;D xsi:type="xsd:double"&gt;37.372635&lt;/D&gt;&lt;D xsi:type="xsd:double"&gt;50.76275&lt;/D&gt;&lt;D xsi:type="xsd:double"&gt;58.158028&lt;/D&gt;&lt;D xsi:type="xsd:double"&gt;78.73472&lt;/D&gt;&lt;D xsi:type="xsd:double"&gt;82.35614&lt;/D&gt;&lt;D xsi:type="xsd:double"&gt;33.23022&lt;/D&gt;&lt;D xsi:type="xsd:double"&gt;42.98295&lt;/D&gt;&lt;D xsi:type="xsd:double"&gt;18.447018&lt;/D&gt;&lt;D xsi:type="xsd:double"&gt;14.7223835&lt;/D&gt;&lt;D xsi:type="xsd:double"&gt;9.727943&lt;/D&gt;&lt;D xsi:type="xsd:double"&gt;6.7615867&lt;/D&gt;&lt;D xsi:type="xsd:double"&gt;13.508881&lt;/D&gt;&lt;D xsi:type="xsd:double"&gt;29.704678&lt;/D&gt;&lt;D xsi:type="xsd:double"&gt;27.307808&lt;/D&gt;&lt;D xsi:type="xsd:double"&gt;21.655857&lt;/D&gt;&lt;D xsi:type="xsd:double"&gt;28.619576&lt;/D&gt;&lt;D xsi:type="xsd:double"&gt;16.646194&lt;/D&gt;&lt;D xsi:type="xsd:double"&gt;34.513687&lt;/D&gt;&lt;D xsi:type="xsd:double"&gt;28.944445&lt;/D&gt;&lt;D xsi:type="xsd:double"&gt;32.506607&lt;/D&gt;&lt;D xsi:type="xsd:double"&gt;27.842855&lt;/D&gt;&lt;D xsi:type="xsd:double"&gt;21.493744&lt;/D&gt;&lt;D xsi:type="xsd:double"&gt;11.631548&lt;/D&gt;&lt;D xsi:type="xsd:double"&gt;-4.956335&lt;/D&gt;&lt;D xsi:type="xsd:double"&gt;-7.0263267&lt;/D&gt;&lt;D xsi:type="xsd:double"&gt;-13.261819&lt;/D&gt;&lt;D xsi:type="xsd:double"&gt;-7.168418&lt;/D&gt;&lt;D xsi:type="xsd:double"&gt;-12.301064&lt;/D&gt;&lt;D xsi:type="xsd:double"&gt;-4.298103&lt;/D&gt;&lt;D xsi:type="xsd:double"&gt;-6.827688&lt;/D&gt;&lt;D xsi:type="xsd:double"&gt;-5.575907&lt;/D&gt;&lt;D xsi:type="xsd:double"&gt;-12.391705&lt;/D&gt;&lt;D xsi:type="xsd:double"&gt;-13.781768&lt;/D&gt;&lt;D xsi:type="xsd:double"&gt;-4.511327&lt;/D&gt;&lt;D xsi:type="xsd:double"&gt;-11.051083&lt;/D&gt;&lt;D xsi:type="xsd:double"&gt;-1.5753269&lt;/D&gt;&lt;D xsi:type="xsd:double"&gt;-6.270891&lt;/D&gt;&lt;D xsi:type="xsd:double"&gt;-0.11051893&lt;/D&gt;&lt;D xsi:type="xsd:double"&gt;-0.8397758&lt;/D&gt;&lt;D xsi:type="xsd:double"&gt;3.4432888&lt;/D&gt;&lt;D xsi:type="xsd:double"&gt;-6.2298775&lt;/D&gt;&lt;D xsi:type="xsd:double"&gt;-22.93101&lt;/D&gt;&lt;D xsi:type="xsd:double"&gt;-37.630207&lt;/D&gt;&lt;D xsi:type="xsd:double"&gt;-26.723217&lt;/D&gt;&lt;D xsi:type="xsd:double"&gt;-15.484571&lt;/D&gt;&lt;D xsi:type="xsd:double"&gt;-21.161968&lt;/D&gt;&lt;D xsi:type="xsd:double"&gt;-7.576746&lt;/D&gt;&lt;D xsi:type="xsd:double"&gt;-6.5062943&lt;/D&gt;&lt;D xsi:type="xsd:double"&gt;-8.616983&lt;/D&gt;&lt;D xsi:type="xsd:double"&gt;-5.9203568&lt;/D&gt;&lt;D xsi:type="xsd:double"&gt;1.9679666&lt;/D&gt;&lt;D xsi:type="xsd:double"&gt;0.83839893&lt;/D&gt;&lt;D xsi:type="xsd:double"&gt;10.824537&lt;/D&gt;&lt;D xsi:type="xsd:double"&gt;28.417969&lt;/D&gt;&lt;D xsi:type="xsd:double"&gt;53.548027&lt;/D&gt;&lt;D xsi:type="xsd:double"&gt;28.277243&lt;/D&gt;&lt;D xsi:type="xsd:double"&gt;3.9004087&lt;/D&gt;&lt;D xsi:type="xsd:double"&gt;3.3869863&lt;/D&gt;&lt;D xsi:type="xsd:double"&gt;-15.568298&lt;/D&gt;&lt;D xsi:type="xsd:double"&gt;-11.739755&lt;/D&gt;&lt;D xsi:type="xsd:double"&gt;-4.996443&lt;/D&gt;&lt;D xsi:type="xsd:double"&gt;-5.6451917&lt;/D&gt;&lt;D xsi:type="xsd:double"&gt;-14.476448&lt;/D&gt;&lt;D xsi:type="xsd:double"&gt;-10.23274&lt;/D&gt;&lt;D xsi:type="xsd:double"&gt;-6.5889063&lt;/D&gt;&lt;D xsi:type="xsd:double"&gt;4.349041&lt;/D&gt;&lt;D xsi:type="xsd:double"&gt;2.1713972&lt;/D&gt;&lt;D xsi:type="xsd:double"&gt;-10.622769&lt;/D&gt;&lt;D xsi:type="xsd:double"&gt;3.467667&lt;/D&gt;&lt;D xsi:type="xsd:double"&gt;-6.1552286&lt;/D&gt;&lt;D xsi:type="xsd:double"&gt;7.8333735&lt;/D&gt;&lt;D xsi:type="xsd:double"&gt;2.6146054&lt;/D&gt;&lt;D xsi:type="xsd:double"&gt;-2.2676408&lt;/D&gt;&lt;D xsi:type="xsd:double"&gt;0.5816579&lt;/D&gt;&lt;D xsi:type="xsd:double"&gt;8.945131&lt;/D&gt;&lt;D xsi:type="xsd:double"&gt;2.176404&lt;/D&gt;&lt;D xsi:type="xsd:double"&gt;-5.898583&lt;/D&gt;&lt;D xsi:type="xsd:double"&gt;-15.831309&lt;/D&gt;&lt;D xsi:type="xsd:double"&gt;-12.621344&lt;/D&gt;&lt;D xsi:type="xsd:double"&gt;17.417217&lt;/D&gt;&lt;D xsi:type="xsd:double"&gt;7.4563622&lt;/D&gt;&lt;D xsi:type="xsd:double"&gt;24.980104&lt;/D&gt;&lt;D xsi:type="xsd:double"&gt;32.47914&lt;/D&gt;&lt;D xsi:type="xsd:double"&gt;27.875471&lt;/D&gt;&lt;D xsi:type="xsd:double"&gt;18.168365&lt;/D&gt;&lt;D xsi:type="xsd:double"&gt;7.477963&lt;/D&gt;&lt;D xsi:type="xsd:double"&gt;7.2422385&lt;/D&gt;&lt;D xsi:type="xsd:double"&gt;14.805376&lt;/D&gt;&lt;D xsi:type="xsd:double"&gt;16.128302&lt;/D&gt;&lt;D xsi:type="xsd:double"&gt;30.754053&lt;/D&gt;&lt;D xsi:type="xsd:double"&gt;39.11046&lt;/D&gt;&lt;D xsi:type="xsd:double"&gt;38.979507&lt;/D&gt;&lt;D xsi:type="xsd:double"&gt;40.791298&lt;/D&gt;&lt;D xsi:type="xsd:double"&gt;43.49022&lt;/D&gt;&lt;D xsi:type="xsd:double"&gt;23.160957&lt;/D&gt;&lt;/FQL&gt;&lt;FQL&gt;&lt;Q&gt;EZA^FG_TOTAL_RETURNC(-10AY,0,AM)&lt;/Q&gt;&lt;R&gt;121&lt;/R&gt;&lt;C&gt;1&lt;/C&gt;&lt;D xsi:type="xsd:double"&gt;0.6458044&lt;/D&gt;&lt;D xsi:type="xsd:double"&gt;-0.54184794&lt;/D&gt;&lt;D xsi:type="xsd:double"&gt;-8.05735&lt;/D&gt;&lt;D xsi:type="xsd:double"&gt;4.2257905&lt;/D&gt;&lt;D xsi:type="xsd:double"&gt;-3.9347649&lt;/D&gt;&lt;D xsi:type="xsd:double"&gt;3.3255577&lt;/D&gt;&lt;D xsi:type="xsd:double"&gt;5.573368&lt;/D&gt;&lt;D xsi:type="xsd:double"&gt;-5.568409&lt;/D&gt;&lt;D xsi:type="xsd:double"&gt;7.4896574&lt;/D&gt;&lt;D xsi:type="xsd:double"&gt;-1.6243935&lt;/D&gt;&lt;D xsi:type="xsd:double"&gt;-10.240441&lt;/D&gt;&lt;D xsi:type="xsd:double"&gt;1.7831326&lt;/D&gt;&lt;D xsi:type="xsd:double"&gt;-1.2951732&lt;/D&gt;&lt;D xsi:type="xsd:double"&gt;-13.964033&lt;/D&gt;&lt;D xsi:type="xsd:double"&gt;12.295235&lt;/D&gt;&lt;D xsi:type="xsd:double"&gt;-8.249492&lt;/D&gt;&lt;D xsi:type="xsd:double"&gt;-11.915207&lt;/D&gt;&lt;D xsi:type="xsd:double"&gt;-12.855732&lt;/D&gt;&lt;D xsi:type="xsd:double"&gt;4.0222883&lt;/D&gt;&lt;D xsi:type="xsd:double"&gt;15.071047&lt;/D&gt;&lt;D xsi:type="xsd:double"&gt;3.967607&lt;/D&gt;&lt;D xsi:type="xsd:double"&gt;-4.4781923&lt;/D&gt;&lt;D xsi:type="xsd:double"&gt;10.069299&lt;/D&gt;&lt;D xsi:type="xsd:double"&gt;-0.36070943&lt;/D&gt;&lt;D xsi:type="xsd:double"&gt;13.32823&lt;/D&gt;&lt;D xsi:type="xsd:double"&gt;-8.888144&lt;/D&gt;&lt;D xsi:type="xsd:double"&gt;1.205492&lt;/D&gt;&lt;D xsi:type="xsd:double"&gt;-0.38482547&lt;/D&gt;&lt;D xsi:type="xsd:double"&gt;-2.869761&lt;/D&gt;&lt;D xsi:type="xsd:double"&gt;2.9405832&lt;/D&gt;&lt;D xsi:type="xsd:double"&gt;1.5807986&lt;/D&gt;&lt;D xsi:type="xsd:double"&gt;-0.750643&lt;/D&gt;&lt;D xsi:type="xsd:double"&gt;0.29515028&lt;/D&gt;&lt;D xsi:type="xsd:double"&gt;6.474161&lt;/D&gt;&lt;D xsi:type="xsd:double"&gt;1.4855742&lt;/D&gt;&lt;D xsi:type="xsd:double"&gt;-4.832822&lt;/D&gt;&lt;D xsi:type="xsd:double"&gt;8.0793495&lt;/D&gt;&lt;D xsi:type="xsd:double"&gt;2.903378&lt;/D&gt;&lt;D xsi:type="xsd:double"&gt;-3.6970973&lt;/D&gt;&lt;D xsi:type="xsd:double"&gt;1.1112928&lt;/D&gt;&lt;D xsi:type="xsd:double"&gt;2.331388&lt;/D&gt;&lt;D xsi:type="xsd:double"&gt;15.275955&lt;/D&gt;&lt;D xsi:type="xsd:double"&gt;-5.514395&lt;/D&gt;&lt;D xsi:type="xsd:double"&gt;12.185192&lt;/D&gt;&lt;D xsi:type="xsd:double"&gt;-10.014784&lt;/D&gt;&lt;D xsi:type="xsd:double"&gt;-2.046615&lt;/D&gt;&lt;D xsi:type="xsd:double"&gt;-5.292058&lt;/D&gt;&lt;D xsi:type="xsd:double"&gt;-1.0745406&lt;/D&gt;&lt;D xsi:type="xsd:double"&gt;-2.7768612&lt;/D&gt;&lt;D xsi:type="xsd:double"&gt;-13.6858225&lt;/D&gt;&lt;D xsi:type="xsd:double"&gt;-1.1227071&lt;/D&gt;&lt;D xsi:type="xsd:double"&gt;3.34661&lt;/D&gt;&lt;D xsi:type="xsd:double"&gt;-2.4094045&lt;/D&gt;&lt;D xsi:type="xsd:double"&gt;8.697855&lt;/D&gt;&lt;D xsi:type="xsd:double"&gt;0.66827536&lt;/D&gt;&lt;D xsi:type="xsd:double"&gt;-4.2411923&lt;/D&gt;&lt;D xsi:type="xsd:double"&gt;7.452333&lt;/D&gt;&lt;D xsi:type="xsd:double"&gt;-1.648742&lt;/D&gt;&lt;D xsi:type="xsd:double"&gt;-4.427844&lt;/D&gt;&lt;D xsi:type="xsd:double"&gt;3.9699912&lt;/D&gt;&lt;D xsi:type="xsd:double"&gt;-10.735101&lt;/D&gt;&lt;D xsi:type="xsd:double"&gt;4.8862696&lt;/D&gt;&lt;D xsi:type="xsd:double"&gt;-3.7550151&lt;/D&gt;&lt;D xsi:type="xsd:double"&gt;6.6346765&lt;/D&gt;&lt;D xsi:type="xsd:double"&gt;-4.6370564&lt;/D&gt;&lt;D xsi:type="xsd:double"&gt;8.238686&lt;/D&gt;&lt;D xsi:type="xsd:double"&gt;-5.2532854&lt;/D&gt;&lt;D xsi:type="xsd:double"&gt;-20.81408&lt;/D&gt;&lt;D xsi:type="xsd:double"&gt;-15.365386&lt;/D&gt;&lt;D xsi:type="xsd:double"&gt;7.2882533&lt;/D&gt;&lt;D xsi:type="xsd:double"&gt;18.451643&lt;/D&gt;&lt;D xsi:type="xsd:double"&gt;0.09704828&lt;/D&gt;&lt;D xsi:type="xsd:double"&gt;-4.099864&lt;/D&gt;&lt;D xsi:type="xsd:double"&gt;5.3987265&lt;/D&gt;&lt;D xsi:type="xsd:double"&gt;-0.31201243&lt;/D&gt;&lt;D xsi:type="xsd:double"&gt;11.189365&lt;/D&gt;&lt;D xsi:type="xsd:double"&gt;3.4482718&lt;/D&gt;&lt;D xsi:type="xsd:double"&gt;4.804218&lt;/D&gt;&lt;D xsi:type="xsd:double"&gt;8.451653&lt;/D&gt;&lt;D xsi:type="xsd:double"&gt;0.39485693&lt;/D&gt;&lt;D xsi:type="xsd:double"&gt;2.9393435&lt;/D&gt;&lt;D xsi:type="xsd:double"&gt;4.92661&lt;/D&gt;&lt;D xsi:type="xsd:double"&gt;2.127254&lt;/D&gt;&lt;D xsi:type="xsd:double"&gt;-7.449895&lt;/D&gt;&lt;D xsi:type="xsd:double"&gt;-2.1280885&lt;/D&gt;&lt;D xsi:type="xsd:double"&gt;-0.3763318&lt;/D&gt;&lt;D xsi:type="xsd:double"&gt;1.1962175&lt;/D&gt;&lt;D xsi:type="xsd:double"&gt;-0.18664598&lt;/D&gt;&lt;D xsi:type="xsd:double"&gt;-4.4047413&lt;/D&gt;&lt;D xsi:type="xsd:double"&gt;3.8872838&lt;/D&gt;&lt;D xsi:type="xsd:double"&gt;9.088982&lt;/D&gt;&lt;D xsi:type="xsd:double"&gt;1.2206912&lt;/D&gt;&lt;D xsi:type="xsd:double"&gt;5.0918818&lt;/D&gt;&lt;D xsi:type="xsd:double"&gt;-21.001827&lt;/D&gt;&lt;D xsi:type="xsd:double"&gt;5.0444603&lt;/D&gt;&lt;D xsi:type="xsd:double"&gt;-4.757637&lt;/D&gt;&lt;D xsi:type="xsd:double"&gt;2.0970821&lt;/D&gt;&lt;D xsi:type="xsd:double"&gt;-5.3773403&lt;/D&gt;&lt;D xsi:type="xsd:double"&gt;-8.68293&lt;/D&gt;&lt;D xsi:type="xsd:double"&gt;8.787394&lt;/D&gt;&lt;D xsi:type="xsd:double"&gt;5.8679104&lt;/D&gt;&lt;D xsi:type="xsd:double"&gt;7.6967835&lt;/D&gt;&lt;D xsi:type="xsd:double"&gt;-4.285097&lt;/D&gt;&lt;D xsi:type="xsd:double"&gt;-8.67976&lt;/D&gt;&lt;D xsi:type="xsd:double"&gt;6.2531233&lt;/D&gt;&lt;D xsi:type="xsd:double"&gt;-2.9190183&lt;/D&gt;&lt;D xsi:type="xsd:double"&gt;0.008416176&lt;/D&gt;&lt;D xsi:type="xsd:double"&gt;-3.8727164&lt;/D&gt;&lt;D xsi:type="xsd:double"&gt;4.1313887&lt;/D&gt;&lt;D xsi:type="xsd:double"&gt;-5.2981796&lt;/D&gt;&lt;D xsi:type="xsd:double"&gt;-3.7210524&lt;/D&gt;&lt;D xsi:type="xsd:double"&gt;4.2702794&lt;/D&gt;&lt;D xsi:type="xsd:double"&gt;1.6588926&lt;/D&gt;&lt;D xsi:type="xsd:double"&gt;1.5836954&lt;/D&gt;&lt;D xsi:type="xsd:double"&gt;-2.5412977&lt;/D&gt;&lt;D xsi:type="xsd:double"&gt;1.5384674&lt;/D&gt;&lt;D xsi:type="xsd:double"&gt;5.7267547&lt;/D&gt;&lt;D xsi:type="xsd:double"&gt;2.1131992&lt;/D&gt;&lt;D xsi:type="xsd:double"&gt;-5.1617565&lt;/D&gt;&lt;D xsi:type="xsd:double"&gt;12.371445&lt;/D&gt;&lt;D xsi:type="xsd:double"&gt;0.09068251&lt;/D&gt;&lt;/FQL&gt;&lt;FQL&gt;&lt;Q&gt;TUR^FMA_DIV_YLD(NTMA,-10AY,0,AM,"PORTAGG","MEANR")&lt;/Q&gt;&lt;R&gt;121&lt;/R&gt;&lt;C&gt;1&lt;/C&gt;&lt;D xsi:type="xsd:double"&gt;3.07268991176596&lt;/D&gt;&lt;D xsi:type="xsd:double"&gt;3.01480252498489&lt;/D&gt;&lt;D xsi:type="xsd:double"&gt;3.18514416122545&lt;/D&gt;&lt;D xsi:type="xsd:double"&gt;3.01444079235655&lt;/D&gt;&lt;D xsi:type="xsd:double"&gt;2.82880987479782&lt;/D&gt;&lt;D xsi:type="xsd:double"&gt;2.66464707798519&lt;/D&gt;&lt;D xsi:type="xsd:double"&gt;2.90589410942333&lt;/D&gt;&lt;D xsi:type="xsd:double"&gt;3.01873539378831&lt;/D&gt;&lt;D xsi:type="xsd:double"&gt;2.90729172858125&lt;/D&gt;&lt;D xsi:type="xsd:double"&gt;2.87330127412002&lt;/D&gt;&lt;D xsi:type="xsd:double"&gt;3.15745135184837&lt;/D&gt;&lt;D xsi:type="xsd:double"&gt;3.00482642136535&lt;/D&gt;&lt;D xsi:type="xsd:double"&gt;3.17769214509866&lt;/D&gt;&lt;D xsi:type="xsd:double"&gt;3.4391352</t>
        </r>
      </text>
    </comment>
    <comment ref="A3" authorId="0" shapeId="0" xr:uid="{79FB2A49-6462-4093-8917-F42B9B1A3C61}">
      <text>
        <r>
          <rPr>
            <b/>
            <sz val="9"/>
            <color indexed="81"/>
            <rFont val="Tahoma"/>
            <charset val="1"/>
          </rPr>
          <t>1462278&lt;/D&gt;&lt;D xsi:type="xsd:double"&gt;3.17196483661338&lt;/D&gt;&lt;D xsi:type="xsd:double"&gt;3.10767689698167&lt;/D&gt;&lt;D xsi:type="xsd:double"&gt;3.4516799052993&lt;/D&gt;&lt;D xsi:type="xsd:double"&gt;3.63390073717877&lt;/D&gt;&lt;D xsi:type="xsd:double"&gt;3.65823201426448&lt;/D&gt;&lt;D xsi:type="xsd:double"&gt;3.2173509762639&lt;/D&gt;&lt;D xsi:type="xsd:double"&gt;3.27049754721289&lt;/D&gt;&lt;D xsi:type="xsd:double"&gt;3.42910866730254&lt;/D&gt;&lt;D xsi:type="xsd:double"&gt;3.52308719767356&lt;/D&gt;&lt;D xsi:type="xsd:double"&gt;3.53924028796324&lt;/D&gt;&lt;D xsi:type="xsd:double"&gt;3.47932561234172&lt;/D&gt;&lt;D xsi:type="xsd:double"&gt;3.53880021143009&lt;/D&gt;&lt;D xsi:type="xsd:double"&gt;3.63146004831138&lt;/D&gt;&lt;D xsi:type="xsd:double"&gt;3.66092404282021&lt;/D&gt;&lt;D xsi:type="xsd:double"&gt;3.82552647009454&lt;/D&gt;&lt;D xsi:type="xsd:double"&gt;3.86257317523607&lt;/D&gt;&lt;D xsi:type="xsd:double"&gt;3.46902859488171&lt;/D&gt;&lt;D xsi:type="xsd:double"&gt;3.54666738485987&lt;/D&gt;&lt;D xsi:type="xsd:double"&gt;3.66399663057937&lt;/D&gt;&lt;D xsi:type="xsd:double"&gt;3.6667826040586&lt;/D&gt;&lt;D xsi:type="xsd:double"&gt;3.58109049420358&lt;/D&gt;&lt;D xsi:type="xsd:double"&gt;3.62933790180197&lt;/D&gt;&lt;D xsi:type="xsd:double"&gt;3.69426768244363&lt;/D&gt;&lt;D xsi:type="xsd:double"&gt;3.89210705000986&lt;/D&gt;&lt;D xsi:type="xsd:double"&gt;4.31711587460252&lt;/D&gt;&lt;D xsi:type="xsd:double"&gt;4.13791105898165&lt;/D&gt;&lt;D xsi:type="xsd:double"&gt;4.23644992187465&lt;/D&gt;&lt;D xsi:type="xsd:double"&gt;4.09111095337081&lt;/D&gt;&lt;D xsi:type="xsd:double"&gt;4.26109236178735&lt;/D&gt;&lt;D xsi:type="xsd:double"&gt;4.28620681445753&lt;/D&gt;&lt;D xsi:type="xsd:double"&gt;4.64860611659461&lt;/D&gt;&lt;D xsi:type="xsd:double"&gt;5.31339433932606&lt;/D&gt;&lt;D xsi:type="xsd:double"&gt;5.58372946614&lt;/D&gt;&lt;D xsi:type="xsd:double"&gt;5.28039624327694&lt;/D&gt;&lt;D xsi:type="xsd:double"&gt;5.37986274002478&lt;/D&gt;&lt;D xsi:type="xsd:double"&gt;5.83448167372891&lt;/D&gt;&lt;D xsi:type="xsd:double"&gt;5.44538833521718&lt;/D&gt;&lt;D xsi:type="xsd:double"&gt;5.38105178559284&lt;/D&gt;&lt;D xsi:type="xsd:double"&gt;5.47104576738696&lt;/D&gt;&lt;D xsi:type="xsd:double"&gt;5.28157649742846&lt;/D&gt;&lt;D xsi:type="xsd:double"&gt;4.55589573021444&lt;/D&gt;&lt;D xsi:type="xsd:double"&gt;4.47648191829597&lt;/D&gt;&lt;D xsi:type="xsd:double"&gt;4.90541951229496&lt;/D&gt;&lt;D xsi:type="xsd:double"&gt;5.35827246059104&lt;/D&gt;&lt;D xsi:type="xsd:double"&gt;4.86962525999129&lt;/D&gt;&lt;D xsi:type="xsd:double"&gt;4.59617528237059&lt;/D&gt;&lt;D xsi:type="xsd:double"&gt;4.68911345100395&lt;/D&gt;&lt;D xsi:type="xsd:double"&gt;4.96237650390139&lt;/D&gt;&lt;D xsi:type="xsd:double"&gt;5.01213018728199&lt;/D&gt;&lt;D xsi:type="xsd:double"&gt;4.5891383958565&lt;/D&gt;&lt;D xsi:type="xsd:double"&gt;4.59151907291616&lt;/D&gt;&lt;D xsi:type="xsd:double"&gt;4.4321961352448&lt;/D&gt;&lt;D xsi:type="xsd:double"&gt;4.40316223019765&lt;/D&gt;&lt;D xsi:type="xsd:double"&gt;4.96341298474597&lt;/D&gt;&lt;D xsi:type="xsd:double"&gt;5.39922497576383&lt;/D&gt;&lt;D xsi:type="xsd:double"&gt;4.11468357042357&lt;/D&gt;&lt;D xsi:type="xsd:double"&gt;3.26529342492741&lt;/D&gt;&lt;D xsi:type="xsd:double"&gt;3.43438989281572&lt;/D&gt;&lt;D xsi:type="xsd:double"&gt;4.13387720807691&lt;/D&gt;&lt;D xsi:type="xsd:double"&gt;4.36668220021761&lt;/D&gt;&lt;D xsi:type="xsd:double"&gt;4.43497271059155&lt;/D&gt;&lt;D xsi:type="xsd:double"&gt;4.15141875301696&lt;/D&gt;&lt;D xsi:type="xsd:double"&gt;3.7882117615225&lt;/D&gt;&lt;D xsi:type="xsd:double"&gt;3.65869170152524&lt;/D&gt;&lt;D xsi:type="xsd:double"&gt;4.20687593861136&lt;/D&gt;&lt;D xsi:type="xsd:double"&gt;4.4686960508176&lt;/D&gt;&lt;D xsi:type="xsd:double"&gt;5.2561909392189&lt;/D&gt;&lt;D xsi:type="xsd:double"&gt;5.33995958224768&lt;/D&gt;&lt;D xsi:type="xsd:double"&gt;5.5570124561343&lt;/D&gt;&lt;D xsi:type="xsd:double"&gt;5.79354398549565&lt;/D&gt;&lt;D xsi:type="xsd:double"&gt;6.29974992527693&lt;/D&gt;&lt;D xsi:type="xsd:double"&gt;5.97470524247999&lt;/D&gt;&lt;D xsi:type="xsd:double"&gt;6.16086723521605&lt;/D&gt;&lt;D xsi:type="xsd:double"&gt;5.53291416111583&lt;/D&gt;&lt;D xsi:type="xsd:double"&gt;4.68995223047172&lt;/D&gt;&lt;D xsi:type="xsd:double"&gt;5.10204854702679&lt;/D&gt;&lt;D xsi:type="xsd:double"&gt;5.83805578472528&lt;/D&gt;&lt;D xsi:type="xsd:double"&gt;6.14632414174673&lt;/D&gt;&lt;D xsi:type="xsd:double"&gt;5.46236200538778&lt;/D&gt;&lt;D xsi:type="xsd:double"&gt;5.4923935893774&lt;/D&gt;&lt;D xsi:type="xsd:double"&gt;5.33881166618291&lt;/D&gt;&lt;D xsi:type="xsd:double"&gt;6.13029205943019&lt;/D&gt;&lt;D xsi:type="xsd:double"&gt;5.57072024193145&lt;/D&gt;&lt;D xsi:type="xsd:double"&gt;4.43710185825051&lt;/D&gt;&lt;D xsi:type="xsd:double"&gt;5.10858939491917&lt;/D&gt;&lt;D xsi:type="xsd:double"&gt;5.05559794519357&lt;/D&gt;&lt;D xsi:type="xsd:double"&gt;4.92099596318224&lt;/D&gt;&lt;D xsi:type="xsd:double"&gt;4.3523906484059&lt;/D&gt;&lt;D xsi:type="xsd:double"&gt;5.76702159142155&lt;/D&gt;&lt;D xsi:type="xsd:double"&gt;4.84774545403887&lt;/D&gt;&lt;D xsi:type="xsd:double"&gt;5.23874528322473&lt;/D&gt;&lt;D xsi:type="xsd:double"&gt;5.45991380520287&lt;/D&gt;&lt;D xsi:type="xsd:double"&gt;4.68696758454214&lt;/D&gt;&lt;D xsi:type="xsd:double"&gt;4.31624301936476&lt;/D&gt;&lt;D xsi:type="xsd:double"&gt;3.59645019031291&lt;/D&gt;&lt;D xsi:type="xsd:double"&gt;3.4964377396457&lt;/D&gt;&lt;D xsi:type="xsd:double"&gt;3.82223793316266&lt;/D&gt;&lt;D xsi:type="xsd:double"&gt;4.25722138878027&lt;/D&gt;&lt;D xsi:type="xsd:double"&gt;4.42736521355581&lt;/D&gt;&lt;D xsi:type="xsd:double"&gt;4.5086444952596&lt;/D&gt;&lt;D xsi:type="xsd:double"&gt;4.14085449613938&lt;/D&gt;&lt;D xsi:type="xsd:double"&gt;4.2039736161934&lt;/D&gt;&lt;D xsi:type="xsd:double"&gt;3.89781424973116&lt;/D&gt;&lt;D xsi:type="xsd:double"&gt;4.21792031391489&lt;/D&gt;&lt;D xsi:type="xsd:double"&gt;4.15356752130491&lt;/D&gt;&lt;D xsi:type="xsd:double"&gt;3.82063777750364&lt;/D&gt;&lt;D xsi:type="xsd:double"&gt;4.22591970916317&lt;/D&gt;&lt;/FQL&gt;&lt;FQL&gt;&lt;Q&gt;ECH^FMA_DIV_YLD(NTMA,-10AY,0,AM,"PORTAGG","MEANR")&lt;/Q&gt;&lt;R&gt;121&lt;/R&gt;&lt;C&gt;1&lt;/C&gt;&lt;D xsi:type="xsd:double"&gt;3.09034385561466&lt;/D&gt;&lt;D xsi:type="xsd:double"&gt;3.0562804369842&lt;/D&gt;&lt;D xsi:type="xsd:double"&gt;3.19046999278033&lt;/D&gt;&lt;D xsi:type="xsd:double"&gt;3.06241128383826&lt;/D&gt;&lt;D xsi:type="xsd:double"&gt;3.11107538192969&lt;/D&gt;&lt;D xsi:type="xsd:double"&gt;3.25729350429558&lt;/D&gt;&lt;D xsi:type="xsd:double"&gt;3.19018137661622&lt;/D&gt;&lt;D xsi:type="xsd:double"&gt;3.27381942763911&lt;/D&gt;&lt;D xsi:type="xsd:double"&gt;3.16760232702872&lt;/D&gt;&lt;D xsi:type="xsd:double"&gt;3.15606360063006&lt;/D&gt;&lt;D xsi:type="xsd:double"&gt;3.47589622168325&lt;/D&gt;&lt;D xsi:type="xsd:double"&gt;3.63223596751104&lt;/D&gt;&lt;D xsi:type="xsd:double"&gt;3.57106597681505&lt;/D&gt;&lt;D xsi:type="xsd:double"&gt;3.65700959750789&lt;/D&gt;&lt;D xsi:type="xsd:double"&gt;3.71893422724586&lt;/D&gt;&lt;D xsi:type="xsd:double"&gt;3.59418781282579&lt;/D&gt;&lt;D xsi:type="xsd:double"&gt;3.7457654097303&lt;/D&gt;&lt;D xsi:type="xsd:double"&gt;3.96665778329367&lt;/D&gt;&lt;D xsi:type="xsd:double"&gt;3.76820941924594&lt;/D&gt;&lt;D xsi:type="xsd:double"&gt;3.51104113037708&lt;/D&gt;&lt;D xsi:type="xsd:double"&gt;3.5271150639029&lt;/D&gt;&lt;D xsi:type="xsd:double"&gt;3.26350319250034&lt;/D&gt;&lt;D xsi:type="xsd:double"&gt;3.19563035244769&lt;/D&gt;&lt;D xsi:type="xsd:double"&gt;3.05920550207628&lt;/D&gt;&lt;D xsi:type="xsd:double"&gt;2.89789113669813&lt;/D&gt;&lt;D xsi:type="xsd:double"&gt;3.00584311086478&lt;/D&gt;&lt;D xsi:type="xsd:double"&gt;2.82528131848732&lt;/D&gt;&lt;D xsi:type="xsd:double"&gt;2.65063414888008&lt;/D&gt;&lt;D xsi:type="xsd:double"&gt;2.7917904902028&lt;/D&gt;&lt;D xsi:type="xsd:double"&gt;2.98567034149823&lt;/D&gt;&lt;D xsi:type="xsd:double"&gt;2.80689791339818&lt;/D&gt;&lt;D xsi:type="xsd:double"&gt;2.73501782281752&lt;/D&gt;&lt;D xsi:type="xsd:double"&gt;2.41976342359791&lt;/D&gt;&lt;D xsi:type="xsd:double"&gt;2.51286492684812&lt;/D&gt;&lt;D xsi:type="xsd:double"&gt;2.63770949544852&lt;/D&gt;&lt;D xsi:type="xsd:double"&gt;2.67534185377253&lt;/D&gt;&lt;D xsi:type="xsd:double"&gt;2.6081298910265&lt;/D&gt;&lt;D xsi:type="xsd:double"&gt;2.52137969449743&lt;/D&gt;&lt;D xsi:type="xsd:double"&gt;2.75879636201292&lt;/D&gt;&lt;D xsi:type="xsd:double"&gt;2.88371546976353&lt;/D&gt;&lt;D xsi:type="xsd:double"&gt;3.29510065325693&lt;/D&gt;&lt;D xsi:type="xsd:double"&gt;2.82663238159527&lt;/D&gt;&lt;D xsi:type="xsd:double"&gt;3.00374928224833&lt;/D&gt;&lt;D xsi:type="xsd:double"&gt;2.96437474544413&lt;/D&gt;&lt;D xsi:type="xsd:double"&gt;3.04632187434373&lt;/D&gt;&lt;D xsi:type="xsd:double"&gt;3.2039605329667&lt;/D&gt;&lt;D xsi:type="xsd:double"&gt;3.18918475960098&lt;/D&gt;&lt;D xsi:type="xsd:double"&gt;3.39225633053559&lt;/D&gt;&lt;D xsi:type="xsd:double"&gt;3.34471959378244&lt;/D&gt;&lt;D xsi:type="xsd:double"&gt;3.6551128077589&lt;/D&gt;&lt;D xsi:type="xsd:double"&gt;2.97044001970411&lt;/D&gt;&lt;D xsi:type="xsd:double"&gt;3.04591962870737&lt;/D&gt;&lt;D xsi:type="xsd:double"&gt;3.05784074927776&lt;/D&gt;&lt;D xsi:type="xsd:double"&gt;3.91215998051924&lt;/D&gt;&lt;D xsi:type="xsd:double"&gt;3.78576309131994&lt;/D&gt;&lt;D xsi:type="xsd:double"&gt;3.91275615816234&lt;/D&gt;&lt;D xsi:type="xsd:double"&gt;4.02238490424398&lt;/D&gt;&lt;D xsi:type="xsd:double"&gt;4.10062184963128&lt;/D&gt;&lt;D xsi:type="xsd:double"&gt;4.4211681999157&lt;/D&gt;&lt;D xsi:type="xsd:double"&gt;3.96555415507341&lt;/D&gt;&lt;D xsi:type="xsd:double"&gt;4.23025165273213&lt;/D&gt;&lt;D xsi:type="xsd:double"&gt;4.16428384692699&lt;/D&gt;&lt;D xsi:type="xsd:double"&gt;4.52550086746052&lt;/D&gt;&lt;D xsi:type="xsd:double"&gt;4.96424909641588&lt;/D&gt;&lt;D xsi:type="xsd:double"&gt;4.54146896817229&lt;/D&gt;&lt;D xsi:type="xsd:double"&gt;4.21836550811963&lt;/D&gt;&lt;D xsi:type="xsd:double"&gt;4.90661380131163&lt;/D&gt;&lt;D xsi:type="xsd:double"&gt;5.6213614905446&lt;/D&gt;&lt;D xsi:type="xsd:double"&gt;5.09121127043094&lt;/D&gt;&lt;D xsi:type="xsd:double"&gt;3.98249701563581&lt;/D&gt;&lt;D xsi:type="xsd:double"&gt;3.17630277785324&lt;/D&gt;&lt;D xsi:type="xsd:double"&gt;3.30571250519124&lt;/D&gt;&lt;D xsi:type="xsd:double"&gt;3.43804834830428&lt;/D&gt;&lt;D xsi:type="xsd:double"&gt;3.75050754978218&lt;/D&gt;&lt;D xsi:type="xsd:double"&gt;3.81544560701609&lt;/D&gt;&lt;D xsi:type="xsd:double"&gt;3.41671182324005&lt;/D&gt;&lt;D xsi:type="xsd:double"&gt;3.17318602021635&lt;/D&gt;&lt;D xsi:type="xsd:double"&gt;3.05140753554024&lt;/D&gt;&lt;D xsi:type="xsd:double"&gt;3.12001027746927&lt;/D&gt;&lt;D xsi:type="xsd:double"&gt;2.66482440812489&lt;/D&gt;&lt;D xsi:type="xsd:double"&gt;2.93792399505705&lt;/D&gt;&lt;D xsi:type="xsd:double"&gt;3.48609849336822&lt;/D&gt;&lt;D xsi:type="xsd:double"&gt;3.83693381551118&lt;/D&gt;&lt;D xsi:type="xsd:double"&gt;4.11373291988919&lt;/D&gt;&lt;D xsi:type="xsd:double"&gt;4.84913697375507&lt;/D&gt;&lt;D xsi:type="xsd:double"&gt;4.69116331663911&lt;/D&gt;&lt;D xsi:type="xsd:double"&gt;4.99156546217694&lt;/D&gt;&lt;D xsi:type="xsd:double"&gt;4.56508114625908&lt;/D&gt;&lt;D xsi:type="xsd:double"&gt;5.11568821687434&lt;/D&gt;&lt;D xsi:type="xsd:double"&gt;5.16326957022237&lt;/D&gt;&lt;D xsi:type="xsd:double"&gt;4.72416034492435&lt;/D&gt;&lt;D xsi:type="xsd:double"&gt;4.69691637227344&lt;/D&gt;&lt;D xsi:type="xsd:double"&gt;4.67104330812879&lt;/D&gt;&lt;D xsi:type="xsd:double"&gt;5.7358866273369&lt;/D&gt;&lt;D xsi:type="xsd:double"&gt;6.67560133853957&lt;/D&gt;&lt;D xsi:type="xsd:double"&gt;7.57537738757646&lt;/D&gt;&lt;D xsi:type="xsd:double"&gt;7.37173342366532&lt;/D&gt;&lt;D xsi:type="xsd:double"&gt;7.2941934403428&lt;/D&gt;&lt;D xsi:type="xsd:double"&gt;7.26452380092419&lt;/D&gt;&lt;D xsi:type="xsd:double"&gt;6.93509594079069&lt;/D&gt;&lt;D xsi:type="xsd:double"&gt;8.62882933575599&lt;/D&gt;&lt;D xsi:type="xsd:double"&gt;8.40759926877811&lt;/D&gt;&lt;D xsi:type="xsd:double"&gt;7.83383477775019&lt;/D&gt;&lt;D xsi:type="xsd:double"&gt;8.13600810027839&lt;/D&gt;&lt;D xsi:type="xsd:double"&gt;9.05257571265152&lt;/D&gt;&lt;D xsi:type="xsd:double"&gt;7.64190307045421&lt;/D&gt;&lt;D xsi:type="xsd:double"&gt;7.089848871127&lt;/D&gt;&lt;D xsi:type="xsd:double"&gt;6.635069992404&lt;/D&gt;&lt;D xsi:type="xsd:double"&gt;6.24932349150238&lt;/D&gt;&lt;D xsi:type="xsd:double"&gt;6.74914421224953&lt;/D&gt;&lt;D xsi:type="xsd:double"&gt;7.17533712789113&lt;/D&gt;&lt;D xsi:type="xsd:double"&gt;6.90163300284534&lt;/D&gt;&lt;D xsi:type="xsd:double"&gt;66.0821419489883&lt;/D&gt;&lt;D xsi:type="xsd:double"&gt;8.12257668528052&lt;/D&gt;&lt;D xsi:type="xsd:double"&gt;8.32547699933313&lt;/D&gt;&lt;D xsi:type="xsd:double"&gt;7.61151832884688&lt;/D&gt;&lt;D xsi:type="xsd:double"&gt;7.09434086541917&lt;/D&gt;&lt;D xsi:type="xsd:double"&gt;6.91910450022315&lt;/D&gt;&lt;D xsi:type="xsd:double"&gt;5.13956116375706&lt;/D&gt;&lt;D xsi:type="xsd:double"&gt;5.33642391845541&lt;/D&gt;&lt;D xsi:type="xsd:double"&gt;5.67432850231672&lt;/D&gt;&lt;/FQL&gt;&lt;FQL&gt;&lt;Q&gt;EWT^FMA_PE(NTMA,-10AY,0,AM,"PORTAGG","MEANR")&lt;/Q&gt;&lt;R&gt;121&lt;/R&gt;&lt;C&gt;1&lt;/C&gt;&lt;D xsi:type="xsd:double"&gt;13.4593936500444&lt;/D&gt;&lt;D xsi:type="xsd:double"&gt;13.8278538606032&lt;/D&gt;&lt;D xsi:type="xsd:double"&gt;13.0612067580922&lt;/D&gt;&lt;D xsi:type="xsd:double"&gt;12.942975370776&lt;/D&gt;&lt;D xsi:type="xsd:double"&gt;13.0312902388896&lt;/D&gt;&lt;D xsi:type="xsd:double"&gt;12.880226157621&lt;/D&gt;&lt;D xsi:type="xsd:double"&gt;12.6526832479744&lt;/D&gt;&lt;D xsi:type="xsd:double"&gt;12.6668689425986&lt;/D&gt;&lt;D xsi:type="xsd:double"&gt;12.5213037316489&lt;/D&gt;&lt;D xsi:type="xsd:double"&gt;12.8026516596894&lt;/D&gt;&lt;D xsi:type="xsd:double"&gt;12.3665208375378&lt;/D&gt;&lt;D xsi:type="xsd:double"&gt;11.9703482101555&lt;/D&gt;&lt;D xsi:type="xsd:double"&gt;11.7848779221373&lt;/D&gt;&lt;D xsi:type="xsd:double"&gt;11.6940273864435&lt;/D&gt;&lt;D xsi:type="xsd:double"&gt;11.9920590101648&lt;/D&gt;&lt;D xsi:type="xsd:double"&gt;12.3241610379649&lt;/D&gt;&lt;D xsi:type="xsd:double"&gt;11.6871059918306&lt;/D&gt;&lt;D xsi:type="xsd:double"&gt;11.1682206286609&lt;/D&gt;&lt;D xsi:type="xsd:double"&gt;11.7718698106951&lt;/D&gt;&lt;D xsi:type="xsd:double"&gt;12.5387941108608&lt;/D&gt;&lt;D xsi:type="xsd:double"&gt;12.5215728207555&lt;/D&gt;&lt;D xsi:type="xsd:double"&gt;11.9050250374302&lt;/D&gt;&lt;D xsi:type="xsd:double"&gt;13.2003385245605&lt;/D&gt;&lt;D xsi:type="xsd:double"&gt;13.0669259055131&lt;/D&gt;&lt;D xsi:type="xsd:double"&gt;13.8088230610122&lt;/D&gt;&lt;D xsi:type="xsd:double"&gt;13.6180953215695&lt;/D&gt;&lt;D xsi:type="xsd:double"&gt;13.7290429950962&lt;/D&gt;&lt;D xsi:type="xsd:double"&gt;12.9696956337402&lt;/D&gt;&lt;D xsi:type="xsd:double"&gt;13.2603256935599&lt;/D&gt;&lt;D xsi:type="xsd:double"&gt;13.009022784662&lt;/D&gt;&lt;D xsi:type="xsd:double"&gt;13.1782315273376&lt;/D&gt;&lt;D xsi:type="xsd:double"&gt;12.9081303921437&lt;/D&gt;&lt;D xsi:type="xsd:double"&gt;13.1059763742303&lt;/D&gt;&lt;D xsi:type="xsd:double"&gt;13.3425812842924&lt;/D&gt;&lt;D xsi:type="xsd:double"&gt;13.6157280120263&lt;/D&gt;&lt;D xsi:type="xsd:double"&gt;13.770779495646&lt;/D&gt;&lt;D xsi:type="xsd:double"&gt;14.0023495334832&lt;/D&gt;&lt;D xsi:type="xsd:double"&gt;13.9274134836079&lt;/D&gt;&lt;D xsi:type="xsd:double"&gt;13.4763614017951&lt;/D&gt;&lt;D xsi:type="xsd:double"&gt;13.806223099336&lt;/D&gt;&lt;D xsi:type="xsd:double"&gt;13.0993856695015&lt;/D&gt;&lt;D xsi:type="xsd:double"&gt;13.5321202283682&lt;/D&gt;&lt;D xsi:type="xsd:double"&gt;12.9131056418128&lt;/D&gt;&lt;D xsi:type="xsd:double"&gt;13.5121889481386&lt;/D&gt;&lt;D xsi:type="xsd:double"&gt;13.4368686301606&lt;/D&gt;&lt;D xsi:type="xsd:double"&gt;13.329667342794&lt;/D&gt;&lt;D xsi:type="xsd:double"&gt;13.7702781625516&lt;/D&gt;&lt;D xsi:type="xsd:double"&gt;13.1890988139562&lt;/D&gt;&lt;D xsi:type="xsd:double"&gt;13.6017686902763&lt;/D&gt;&lt;D xsi:type="xsd:double"&gt;13.1563691713437&lt;/D&gt;&lt;D xsi:type="xsd:double"&gt;12.6137601476377&lt;/D&gt;&lt;D xsi:type="xsd:double"&gt;12.2221251370238&lt;/D&gt;&lt;D xsi:type="xsd:double"&gt;12.2508456999431&lt;/D&gt;&lt;D xsi:type="xsd:double"&gt;12.6399081924774&lt;/D&gt;&lt;D xsi:type="xsd:double"&gt;13.5442639121823&lt;/D&gt;&lt;D xsi:type="xsd:double"&gt;14.0593341164726&lt;/D&gt;&lt;D xsi:type="xsd:double"&gt;15.0278593841945&lt;/D&gt;&lt;D xsi:type="xsd:double"&gt;14.952996947147&lt;/D&gt;&lt;D xsi:type="xsd:double"&gt;14.4016229240372&lt;/D&gt;&lt;D xsi:type="xsd:double"&gt;14.9136510390343&lt;/D&gt;&lt;D xsi:type="xsd:double"&gt;14.539500514497&lt;/D&gt;&lt;D xsi:type="xsd:double"&gt;15.1218341400105&lt;/D&gt;&lt;D xsi:type="xsd:double"&gt;15.1018709349566&lt;/D&gt;&lt;D xsi:type="xsd:double"&gt;15.8680753258608&lt;/D&gt;&lt;D xsi:type="xsd:double"&gt;15.4336776552161&lt;/D&gt;&lt;D xsi:type="xsd:double"&gt;15.4623991632646&lt;/D&gt;&lt;D xsi:type="xsd:double"&gt;15.0015281798812&lt;/D&gt;&lt;D xsi:type="xsd:double"&gt;14.1477414090727&lt;/D&gt;&lt;D xsi:type="xsd:double"&gt;14.058207973788&lt;/D&gt;&lt;D xsi:type="xsd:double"&gt;15.2623768762297&lt;/D&gt;&lt;D xsi:type="xsd:double"&gt;16.4191560754446&lt;/D&gt;&lt;D xsi:type="xsd:double"&gt;17.0424344663106&lt;/D&gt;&lt;D xsi:type="xsd:double"&gt;17.0624952593147&lt;/D&gt;&lt;D xsi:type="xsd:double"&gt;15.5099939293788&lt;/D&gt;&lt;D xsi:type="xsd:double"&gt;15.4346281649623&lt;/D&gt;&lt;D xsi:type="xsd:double"&gt;15.1195694629124&lt;/D&gt;&lt;D xsi:type="xsd:double"&gt;15.8900385075731&lt;/D&gt;&lt;D xsi:type="xsd:double"&gt;16.6523568829659&lt;/D&gt;&lt;D xsi:type="xsd:double"&gt;15.8382300470885&lt;/D&gt;&lt;D xsi:type="xsd:double"&gt;15.2257614609206&lt;/D&gt;&lt;D xsi:type="xsd:double"&gt;15.2566872189933&lt;/D&gt;&lt;D xsi:type="xsd:double"&gt;14.4880137474875&lt;/D&gt;&lt;D xsi:type="xsd:double"&gt;13.6665879000249&lt;/D&gt;&lt;D xsi:type="xsd:double"&gt;13.7583736145447&lt;/D&gt;&lt;D xsi:type="xsd:double"&gt;13.3486500064186&lt;/D&gt;&lt;D xsi:type="xsd:double"&gt;13.1549459427235&lt;/D&gt;&lt;D xsi:type="xsd:double"&gt;12.6048164378534&lt;/D&gt;&lt;D xsi:type="xsd:double"&gt;13.1878777907196&lt;/D&gt;&lt;D xsi:type="xsd:double"&gt;13.515429424114&lt;/D&gt;&lt;D xsi:type="xsd:double"&gt;13.5983771703951&lt;/D&gt;&lt;D xsi:type="xsd:double"&gt;12.8927939879864&lt;/D&gt;&lt;D xsi:type="xsd:double"&gt;12.0484255815523&lt;/D&gt;&lt;D xsi:type="xsd:double"&gt;12.0705133221821&lt;/D&gt;&lt;D xsi:type="xsd:double"&gt;11.2327606245677&lt;/D&gt;&lt;D xsi:type="xsd:double"&gt;11.6248083820892&lt;/D&gt;&lt;D xsi:type="xsd:double"&gt;10.1598642418622&lt;/D&gt;&lt;D xsi:type="xsd:double"&gt;10.8731336059753&lt;/D&gt;&lt;D xsi:type="xsd:double"&gt;10.7792927584986&lt;/D&gt;&lt;D xsi:type="xsd:double"&gt;10.4545245871117&lt;/D&gt;&lt;D xsi:type="xsd:double"&gt;11.4281825006556&lt;/D&gt;&lt;D xsi:type="xsd:double"&gt;12.8217508726763&lt;/D&gt;&lt;D xsi:type="xsd:double"&gt;13.2444471625841&lt;/D&gt;&lt;D xsi:type="xsd:double"&gt;14.4314282809552&lt;/D&gt;&lt;D xsi:type="xsd:double"&gt;14.7053786285373&lt;/D&gt;&lt;D xsi:type="xsd:double"&gt;14.9968479498649&lt;/D&gt;&lt;D xsi:type="xsd:double"&gt;15.3013508552097&lt;/D&gt;&lt;D xsi:type="xsd:double"&gt;16.362270533553&lt;/D&gt;&lt;D xsi:type="xsd:double"&gt;15.8981422966746&lt;/D&gt;&lt;D xsi:type="xsd:double"&gt;16.374544627499&lt;/D&gt;&lt;D xsi:type="xsd:double"&gt;15.5916686039581&lt;/D&gt;&lt;D xsi:type="xsd:double"&gt;15.3624554897774&lt;/D&gt;&lt;D xsi:type="xsd:double"&gt;15.3561818330665&lt;/D&gt;&lt;D xsi:type="xsd:double"&gt;15.7255303457051&lt;/D&gt;&lt;D xsi:type="xsd:double"&gt;15.7857528863131&lt;/D&gt;&lt;D xsi:type="xsd:double"&gt;16.0267220619912&lt;/D&gt;&lt;D xsi:type="xsd:double"&gt;17.2914792409935&lt;/D&gt;&lt;D xsi:type="xsd:double"&gt;17.7599068854536&lt;/D&gt;&lt;D xsi:type="xsd:double"&gt;17.3851549673394&lt;/D&gt;&lt;D xsi:type="xsd:double"&gt;17.6297261159832&lt;/D&gt;&lt;D xsi:type="xsd:double"&gt;18.7793076645995&lt;/D&gt;&lt;D xsi:type="xsd:double"&gt;16.0452294130463&lt;/D&gt;&lt;/FQL&gt;&lt;FQL&gt;&lt;Q&gt;INDA^FMA_PE(LTMA,-10AY,0,AM,"PORTAGG","MEANR")&lt;/Q&gt;&lt;R&gt;121&lt;/R&gt;&lt;C&gt;1&lt;/C&gt;&lt;D xsi:type="xsd:double"&gt;17.2042451434791&lt;/D&gt;&lt;D xsi:type="xsd:double"&gt;18.1265630694805&lt;/D&gt;&lt;D xsi:type="xsd:double"&gt;17.9996069520539&lt;/D&gt;&lt;D xsi:type="xsd:double"&gt;18.8170128100395&lt;/D&gt;&lt;D xsi:type="xsd:double"&gt;19.2226443761846&lt;/D&gt;&lt;D xsi:type="xsd:double"&gt;19.2806749525925&lt;/D&gt;&lt;D xsi:type="xsd:double"&gt;20.2676222166366&lt;/D&gt;&lt;D xsi:type="xsd:double"&gt;20.9653014175872&lt;/D&gt;&lt;D xsi:type="xsd:double"&gt;20.8132779086038&lt;/D&gt;&lt;D xsi:type="xsd:double"&gt;20.2811611196908&lt;/D&gt;&lt;D xsi:type="xsd:double"&gt;20.0546082341529&lt;/D&gt;&lt;D xsi:type="xsd:double"&gt;20.6623042607477&lt;/D&gt;&lt;D xsi:type="xsd:double"&gt;21.1977529335722&lt;/D&gt;&lt;D xsi:type="xsd:double"&gt;20.2397499422769&lt;/D&gt;&lt;D xsi:type="xsd:double"&gt;20.7979494582569&lt;/D&gt;&lt;D xsi:type="xsd:double"&gt;20.3981714406802&lt;/D&gt;&lt;D xsi:type="xsd:double"&gt;19.6529746344351&lt;/D&gt;&lt;D xsi:type="xsd:double"&gt;19.7550897802289&lt;/D&gt;&lt;D xsi:type="xsd:double"&gt;19.3129156230688&lt;/D&gt;&lt;D xsi:type="xsd:double"&gt;18.9661819840814&lt;/D&gt;&lt;D xsi:type="xsd:double"&gt;18.8226567052472&lt;/D&gt;&lt;D xsi:type="xsd:double"&gt;18.9527450657017&lt;/D&gt;&lt;D xsi:type="xsd:double"&gt;19.1094668079757&lt;/D&gt;&lt;D xsi:type="xsd:double"&gt;19.2447763298073&lt;/D&gt;&lt;D xsi:type="xsd:double"&gt;19.7804361424318&lt;/D&gt;&lt;D xsi:type="xsd:double"&gt;19.9137210931366&lt;/D&gt;&lt;D xsi:type="xsd:double"&gt;19.8377966627917&lt;/D&gt;&lt;D xsi:type="xsd:double"&gt;19.2856933195171&lt;/D&gt;&lt;D xsi:type="xsd:double"&gt;19.1124075657569&lt;/D&gt;&lt;D xsi:type="xsd:double"&gt;19.1401097583317&lt;/D&gt;&lt;D xsi:type="xsd:double"&gt;20.0951948574054&lt;/D&gt;&lt;D xsi:type="xsd:double"&gt;20.4760411921117&lt;/D&gt;&lt;D xsi:type="xsd:double"&gt;20.4216565643716&lt;/D&gt;&lt;D xsi:type="xsd:double"&gt;20.3591829844286&lt;/D&gt;&lt;D xsi:type="xsd:double"&gt;20.4244170376401&lt;/D&gt;&lt;D xsi:type="xsd:double"&gt;20.3656005891778&lt;/D&gt;&lt;D xsi:type="xsd:double"&gt;20.7813309773548&lt;/D&gt;&lt;D xsi:type="xsd:double"&gt;20.9569372596824&lt;/D&gt;&lt;D xsi:type="xsd:double"&gt;21.0690105363308&lt;/D&gt;&lt;D xsi:type="xsd:double"&gt;21.7795934621539&lt;/D&gt;&lt;D xsi:type="xsd:double"&gt;21.910008983183&lt;/D&gt;&lt;D xsi:type="xsd:double"&gt;22.9242593282421&lt;/D&gt;&lt;D xsi:type="xsd:double"&gt;21.8340138406495&lt;/D&gt;&lt;D xsi:type="xsd:double"&gt;21.5923071828849&lt;/D&gt;&lt;D xsi:type="xsd:double"&gt;21.3894560931247&lt;/D&gt;&lt;D xsi:type="xsd:double"&gt;21.3556806469866&lt;/D&gt;&lt;D xsi:type="xsd:double"&gt;21.3471250259786&lt;/D&gt;&lt;D xsi:type="xsd:double"&gt;21.1894607201837&lt;/D&gt;&lt;D xsi:type="xsd:double"&gt;22.0244938021915&lt;/D&gt;&lt;D xsi:type="xsd:double"&gt;22.4494806733707&lt;/D&gt;&lt;D xsi:type="xsd:double"&gt;20.3479696489123&lt;/D&gt;&lt;D xsi:type="xsd:double"&gt;21.2577489578739&lt;/D&gt;&lt;D xsi:type="xsd:double"&gt;21.2799318223559&lt;/D&gt;&lt;D xsi:type="xsd:double"&gt;21.3452586432345&lt;/D&gt;&lt;D xsi:type="xsd:double"&gt;21.9521548892738&lt;/D&gt;&lt;D xsi:type="xsd:double"&gt;21.6914979797414&lt;/D&gt;&lt;D xsi:type="xsd:double"&gt;21.6357361160564&lt;/D&gt;&lt;D xsi:type="xsd:double"&gt;21.273072227582&lt;/D&gt;&lt;D xsi:type="xsd:double"&gt;21.5844878834113&lt;/D&gt;&lt;D xsi:type="xsd:double"&gt;21.1941750259772&lt;/D&gt;&lt;D xsi:type="xsd:double"&gt;21.0706648452326&lt;/D&gt;&lt;D xsi:type="xsd:double"&gt;21.1472139823548&lt;/D&gt;&lt;D xsi:type="xsd:double"&gt;21.1927695587046&lt;/D&gt;&lt;D xsi:type="xsd:double"&gt;22.8126748366875&lt;/D&gt;&lt;D xsi:type="xsd:double"&gt;22.8923853390693&lt;/D&gt;&lt;D xsi:type="xsd:double"&gt;23.4604412980378&lt;/D&gt;&lt;D xsi:type="xsd:double"&gt;23.2856881035111&lt;/D&gt;&lt;D xsi:type="xsd:double"&gt;20.9691036144616&lt;/D&gt;&lt;D xsi:type="xsd:double"&gt;20.376483363516&lt;/D&gt;&lt;D xsi:type="xsd:double"&gt;20.991681865446&lt;/D&gt;&lt;D xsi:type="xsd:double"&gt;22.4839681442937&lt;/D&gt;&lt;D xsi:type="xsd:double"&gt;24.1803256612553&lt;/D&gt;&lt;D xsi:type="xsd:double"&gt;25.3247287912577&lt;/D&gt;&lt;D xsi:type="xsd:double"&gt;25.3599632515656&lt;/D&gt;&lt;D xsi:type="xsd:double"&gt;26.909479492674&lt;/D&gt;&lt;D xsi:type="xsd:double"&gt;26.942679974857&lt;/D&gt;&lt;D xsi:type="xsd:double"&gt;32.1584796771281&lt;/D&gt;&lt;D xsi:type="xsd:double"&gt;34.5192105545728&lt;/D&gt;&lt;D xsi:type="xsd:double"&gt;33.0994535423772&lt;/D&gt;&lt;D xsi:type="xsd:double"&gt;31.0398513332784&lt;/D&gt;&lt;D xsi:type="xsd:double"&gt;30.2395328511207&lt;/D&gt;&lt;D xsi:type="xsd:double"&gt;29.501272073558&lt;/D&gt;&lt;D xsi:type="xsd:double"&gt;29.3426988647787&lt;/D&gt;&lt;D xsi:type="xsd:double"&gt;28.7646830729365&lt;/D&gt;&lt;D xsi:type="xsd:double"&gt;28.8417464130702&lt;/D&gt;&lt;D xsi:type="xsd:double"&gt;29.5208404083596&lt;/D&gt;&lt;D xsi:type="xsd:double"&gt;29.4627123225532&lt;/D&gt;&lt;D xsi:type="xsd:double"&gt;29.3967617440241&lt;/D&gt;&lt;D xsi:type="xsd:double"&gt;28.9571108561271&lt;/D&gt;&lt;D xsi:type="xsd:double"&gt;29.0146505742452&lt;/D&gt;&lt;D xsi:type="xsd:double"&gt;27.80495883618&lt;/D&gt;&lt;D xsi:type="xsd:double"&gt;26.2407739956927&lt;/D&gt;&lt;D xsi:type="xsd:double"&gt;26.2856626167951&lt;/D&gt;&lt;D xsi:type="xsd:double"&gt;25.1773724213936&lt;/D&gt;&lt;D xsi:type="xsd:double"&gt;25.0170147832031&lt;/D&gt;&lt;D xsi:type="xsd:double"&gt;24.5543517798101&lt;/D&gt;&lt;D xsi:type="xsd:double"&gt;25.7796224138265&lt;/D&gt;&lt;D xsi:type="xsd:double"&gt;25.8982901504733&lt;/D&gt;&lt;D xsi:type="xsd:double"&gt;25.2012476899517&lt;/D&gt;&lt;D xsi:type="xsd:double"&gt;26.1852201497291&lt;/D&gt;&lt;D xsi:type="xsd:double"&gt;26.707008327856&lt;/D&gt;&lt;D xsi:type="xsd:double"&gt;25.9916620553794&lt;/D&gt;&lt;D xsi:type="xsd:double"&gt;25.4150779866766&lt;/D&gt;&lt;D xsi:type="xsd:double"&gt;24.101583341919&lt;/D&gt;&lt;D xsi:type="xsd:double"&gt;23.8081165474878&lt;/D&gt;&lt;D xsi:type="xsd:double"&gt;23.889040766781&lt;/D&gt;&lt;D xsi:type="xsd:double"&gt;23.9611632283449&lt;/D&gt;&lt;D xsi:type="xsd:double"&gt;24.3273643725725&lt;/D&gt;&lt;D xsi:type="xsd:double"&gt;23.8922244780742&lt;/D&gt;&lt;D xsi:type="xsd:double"&gt;23.7563763899234&lt;/D&gt;&lt;D xsi:type="xsd:double"&gt;23.3729710350477&lt;/D&gt;&lt;D xsi:type="xsd:double"&gt;23.2136117877848&lt;/D&gt;&lt;D xsi:type="xsd:double"&gt;24.814983108793&lt;/D&gt;&lt;D xsi:type="xsd:double"&gt;25.6272451874007&lt;/D&gt;&lt;D xsi:type="xsd:double"&gt;26.1653237845185&lt;/D&gt;&lt;D xsi:type="xsd:double"&gt;26.1637887550274&lt;/D&gt;&lt;D xsi:type="xsd:double"&gt;25.9322320829379&lt;/D&gt;&lt;D xsi:type="xsd:double"&gt;25.5054962741064&lt;/D&gt;&lt;D xsi:type="xsd:double"&gt;25.8412794233067&lt;/D&gt;&lt;D xsi:type="xsd:double"&gt;26.3481247648664&lt;/D&gt;&lt;D xsi:type="xsd:double"&gt;26.2045058686803&lt;/D&gt;&lt;/FQL&gt;&lt;FQL&gt;&lt;Q&gt;DDR3512M-FDS^FG_PRICE(0)/MAX(FG_PRICE(0,-1AY))&lt;/Q&gt;&lt;R&gt;1&lt;/R&gt;&lt;C&gt;1&lt;/C&gt;&lt;D xsi:type="xsd:double"&gt;0.853521346153846&lt;/D&gt;&lt;/FQL&gt;&lt;FQL&gt;&lt;Q&gt;PASP-FDS^FG_PRICE(0)/MAX(FG_PRICE(0,-1AY))&lt;/Q&gt;&lt;R&gt;1&lt;/R&gt;&lt;C&gt;1&lt;/C&gt;&lt;D xsi:type="xsd:double"&gt;0.68955223880597&lt;/D&gt;&lt;/FQL&gt;&lt;FQL&gt;&lt;Q&gt;PLATI-FDS^FG_PRICE(0)/MAX(FG_PRICE(0,-1AY))&lt;/Q&gt;&lt;R&gt;1&lt;/R&gt;&lt;C&gt;1&lt;/C&gt;&lt;D xsi:type="xsd:double"&gt;0.86623012160898&lt;/D&gt;&lt;/FQL&gt;&lt;FQL&gt;&lt;Q&gt;W-FDS^FG_PRICE(0)/MAX(FG_PRICE(0,-1AY))&lt;/Q&gt;&lt;R&gt;1&lt;/R&gt;&lt;C&gt;1&lt;/C&gt;&lt;D xsi:type="xsd:double"&gt;0.774723313102463&lt;/D&gt;&lt;/FQL&gt;&lt;FQL&gt;&lt;Q&gt;COPP-FDS^FG_PRICE(0)/MAX(FG_PRICE(0,-1AY))&lt;/Q&gt;&lt;R&gt;1&lt;/R&gt;&lt;C&gt;1&lt;/C&gt;&lt;D xsi:type="xsd:double"&gt;0.777495604610275&lt;/D&gt;&lt;/FQL&gt;&lt;FQL&gt;&lt;Q&gt;TUR^FG_PRICE_MAVG(0,,,,60)&lt;/Q&gt;&lt;R&gt;1&lt;/R&gt;&lt;C&gt;1&lt;/C&gt;&lt;D xsi:type="xsd:double"&gt;42.003834&lt;/D&gt;&lt;/FQL&gt;&lt;FQL&gt;&lt;Q&gt;INDA^FG_PRICE_MAVG(0,,,,60)&lt;/Q&gt;&lt;R&gt;1&lt;/R&gt;&lt;C&gt;1&lt;/C&gt;&lt;D xsi:type="xsd:double"&gt;55.1865&lt;/D&gt;&lt;/FQL&gt;&lt;FQL&gt;&lt;Q&gt;EWY^FG_PRICE_MAVG(0,,,,60)&lt;/Q&gt;&lt;R&gt;1&lt;/R&gt;&lt;C&gt;1&lt;/C&gt;&lt;D xsi:type="xsd:double"&gt;65.02583&lt;/D&gt;&lt;/FQL&gt;&lt;FQL&gt;&lt;Q&gt;EPU^FG_PRICE_MAVG(0,,,,60)&lt;/Q&gt;&lt;R&gt;1&lt;/R&gt;&lt;C&gt;1&lt;/C&gt;&lt;D xsi:type="xsd:double"&gt;41.401855&lt;/D&gt;&lt;/FQL&gt;&lt;FQL&gt;&lt;Q&gt;ECH^FG_PRICE_MAVG(0,,,,60)&lt;/Q&gt;&lt;R&gt;1&lt;/R&gt;&lt;C&gt;1&lt;/C&gt;&lt;D xsi:type="xsd:double"&gt;26.871&lt;/D&gt;&lt;/FQL&gt;&lt;FQL&gt;&lt;Q&gt;VNM^FG_TOTAL_RETURNC(0,-12AM)&lt;/Q&gt;&lt;R&gt;1&lt;/R&gt;&lt;C&gt;1&lt;/C&gt;&lt;D xsi:type="xsd:double"&gt;-17.104221&lt;/D&gt;&lt;/FQL&gt;&lt;FQL&gt;&lt;Q&gt;UAE^PERCENT_CHANGE(FMA_EPS(+1,0,,,,"PORTAGG","MEAN"),FMA_EPS(+1,-1AM,,,,"PORTAGG","MEAN"))&lt;/Q&gt;&lt;R&gt;1&lt;/R&gt;&lt;C&gt;1&lt;/C&gt;&lt;D xsi:type="xsd:double"&gt;1.25084911081663&lt;/D&gt;&lt;/FQL&gt;&lt;FQL&gt;&lt;Q&gt;SET-BKK^FG_TOTAL_RETURNC(0,-1AM)&lt;/Q&gt;&lt;R&gt;1&lt;/R&gt;&lt;C&gt;1&lt;/C&gt;&lt;D xsi:type="xsd:double"&gt;-1.7311752&lt;/D&gt;&lt;/FQL&gt;&lt;FQL&gt;&lt;Q&gt;MCHI^FG_TOTAL_RETURNC(0,-6AM)&lt;/Q&gt;&lt;R&gt;1&lt;/R&gt;&lt;C&gt;1&lt;/C&gt;&lt;D xsi:type="xsd:double"&gt;10.7669115&lt;/D&gt;&lt;/FQL&gt;&lt;FQL&gt;&lt;Q&gt;GREK^P_PRICE(0)/P_PRICE_LOW_PR(0,,,,,,"PRICE","INTRA","52W")-1&lt;/Q&gt;&lt;R&gt;1&lt;/R&gt;&lt;C&gt;1&lt;/C&gt;&lt;D xsi:type="xsd:double"&gt;0.3195263&lt;/D&gt;&lt;/FQL&gt;&lt;FQL&gt;&lt;Q&gt;EZA^FMA_PCT_ABOVE_MAVG(200,0,,,,"PORTAGG")&lt;/Q&gt;&lt;R&gt;1&lt;/R&gt;&lt;C&gt;1&lt;/C&gt;&lt;D xsi:type="xsd:double"&gt;69.6969696969697&lt;/D&gt;&lt;/FQL&gt;&lt;FQL&gt;&lt;Q&gt;EWY^PERCENT_CHANGE(FMA_EPS(+1,0,,,,"PORTAGG","MEAN"),FMA_EPS(+1,-3AM,,,,"PORTAGG","MEAN"))&lt;/Q&gt;&lt;R&gt;1&lt;/R&gt;&lt;C&gt;1&lt;/C&gt;&lt;D xsi:type="xsd:double"&gt;0.710269180582417&lt;/D&gt;&lt;/FQL&gt;&lt;FQL&gt;&lt;Q&gt;EWT^FG_TOTAL_RETURNC(0,-3AM)&lt;/Q&gt;&lt;R&gt;1&lt;/R&gt;&lt;C&gt;1&lt;/C&gt;&lt;D xsi:type="xsd:double"&gt;5.2330375&lt;/D&gt;&lt;/FQL&gt;&lt;FQL&gt;&lt;Q&gt;EPU^P_PRICE(0)/P_PRICE_HIGH_PR(0,,,,,,"PRICE","INTRA","52W")&lt;/Q&gt;&lt;R&gt;1&lt;/R&gt;&lt;C&gt;1&lt;/C&gt;&lt;D xsi:type="xsd:double"&gt;0.87525016&lt;/D&gt;&lt;/FQL&gt;&lt;FQL&gt;&lt;Q&gt;EPHE^FG_TOTAL_RETURNC(0,-12AM)&lt;/Q&gt;&lt;R&gt;1&lt;/R&gt;&lt;C&gt;1&lt;/C&gt;&lt;D xsi:type="xsd:double"&gt;2.4242043&lt;/D&gt;&lt;/FQL&gt;&lt;FQL&gt;&lt;Q&gt;EIDO^PERCENT_CHANGE(FMA_EPS(+1,0,,,,"PORTAGG","MEAN"),FMA_EPS(+1,-1AM,,,,"PORTAGG","MEAN"))&lt;/Q&gt;&lt;R&gt;1&lt;/R&gt;&lt;C&gt;1&lt;/C&gt;&lt;D xsi:type="xsd:double"&gt;0.901112082144853&lt;/D&gt;&lt;/FQL&gt;&lt;FQL&gt;&lt;Q&gt;CNYA^FG_TOTAL_RETURNC(0,-1AM)&lt;/Q&gt;&lt;R&gt;1&lt;/R&gt;&lt;C&gt;1&lt;/C&gt;&lt;D xsi:type="xsd:double"&gt;-1.7765522&lt;/D&gt;&lt;/FQL&gt;&lt;FQL&gt;&lt;Q&gt;VWO^P_PRICE(0)/P_PRICE_LOW_PR(0,,,,,,"PRICE","INTRA","52W")-1&lt;/Q&gt;&lt;R&gt;1&lt;/R&gt;&lt;C&gt;1&lt;/C&gt;&lt;D xsi:type="xsd:double"&gt;0.16272855&lt;/D&gt;&lt;/FQL&gt;&lt;FQL&gt;&lt;Q&gt;URTH^FMA_PCT_ABOVE_MAVG(200,0,,,,"PORTAGG")&lt;/Q&gt;&lt;R&gt;1&lt;/R&gt;&lt;C&gt;1&lt;/C&gt;&lt;D xsi:type="xsd:double"&gt;49.6493688639551&lt;/D&gt;&lt;/FQL&gt;&lt;FQL&gt;&lt;Q&gt;VWO^SIZE(FG_CONSTITUENTS)&lt;/Q&gt;&lt;R&gt;1&lt;/R&gt;&lt;C&gt;1&lt;/C&gt;&lt;D xsi:type="xsd:long"&gt;4764&lt;/D&gt;&lt;/FQL&gt;&lt;FQL&gt;&lt;Q&gt;TUR^FMA_COS_DOWN("EPS","1M",+1,NOW,,,"PORTAGG","MEANR")&lt;/Q&gt;&lt;R&gt;1&lt;/R&gt;&lt;C&gt;1&lt;/C&gt;&lt;D xsi:type="xsd:double"&gt;16&lt;/D&gt;&lt;/FQL&gt;&lt;FQL&gt;&lt;Q&gt;GREK^FMA_COS_UP("EPS","1M",+1,NOW,,,"PORTAGG","MEANR")&lt;/Q&gt;&lt;R&gt;1&lt;/R&gt;&lt;C&gt;1&lt;/C&gt;&lt;D xsi:type="xsd:double"&gt;8&lt;/D&gt;&lt;/FQL&gt;&lt;FQL&gt;&lt;Q&gt;EWM^SIZE(FG_CONSTITUENTS)&lt;/Q&gt;&lt;R&gt;1&lt;/R&gt;&lt;C&gt;1&lt;/C&gt;&lt;D xsi:type="xsd:long"&gt;33&lt;/D&gt;&lt;/FQL&gt;&lt;FQL&gt;&lt;Q&gt;ECH^FMA_COS_DOWN("EPS","1M",+1,NOW,,,"PORTAGG","MEANR")&lt;/Q&gt;&lt;R&gt;1&lt;/R&gt;&lt;C&gt;1&lt;/C&gt;&lt;D xsi:type="xsd:double"&gt;7&lt;/D&gt;&lt;/FQL&gt;&lt;FQL&gt;&lt;Q&gt;EWY^FMA_RBICS_REV_CURRENT(30, LOC, "PORTAGG")&lt;/Q&gt;&lt;R&gt;1&lt;/R&gt;&lt;C&gt;1&lt;/C&gt;&lt;D xsi:type="xsd:double"&gt;15.4362902639027&lt;/D&gt;&lt;/FQL&gt;&lt;FQL&gt;&lt;Q&gt;MCHI^FG_ROE(0)&lt;/Q&gt;&lt;R&gt;1&lt;/R&gt;&lt;C&gt;1&lt;/C&gt;&lt;D xsi:type="xsd:double"&gt;10.7376570210269&lt;/D&gt;&lt;/FQL&gt;&lt;FQL&gt;&lt;Q&gt;TRYVN10Y-FDS^FG_YIELD_NAME&lt;/Q&gt;&lt;R&gt;1&lt;/R&gt;&lt;C&gt;1&lt;/C&gt;&lt;D xsi:type="xsd:string"&gt;Treasury - Vietnam Benchmark Bond 10Y&lt;/D&gt;&lt;/FQL&gt;&lt;FQL&gt;&lt;Q&gt;TRYPH10Y-FDS^FG_YIELD_NAME&lt;/Q&gt;&lt;R&gt;1&lt;/R&gt;&lt;C&gt;1&lt;/C&gt;&lt;D xsi:type="xsd:string"&gt;Philippines Benchmark Bond - 10 Year&lt;/D&gt;&lt;/FQL&gt;&lt;FQL&gt;&lt;Q&gt;REFTHREPO-FDS^(SUBARRAY(NOT_NA(NO_REPEAT_F(FG_YIELD(NOW,-10AY,D))),0,1)-SUBARRAY(NOT_NA(NO_REPEAT_F(FG_YIELD(NOW,-10AY,D))),1,1))*100&lt;/Q&gt;&lt;R&gt;1&lt;/R&gt;&lt;C&gt;1&lt;/C&gt;&lt;D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xsi:type="xsd:double"&gt;25&lt;/D&gt;&lt;/FQL&gt;&lt;FQL&gt;&lt;Q&gt;REFZAREPO-FDS^FG_YIELD(NOW,,,0)&lt;/Q&gt;&lt;R&gt;1&lt;/R&gt;&lt;C&gt;1&lt;/C&gt;&lt;D xsi:type="xsd:double"&gt;8.25&lt;/D&gt;&lt;/FQL&gt;&lt;FQL&gt;&lt;Q&gt;REFMYON-FDS^PROPER_NAME(0,,,"SECURITY","NAME")&lt;/Q&gt;&lt;R&gt;1&lt;/R&gt;&lt;C&gt;1&lt;/C&gt;&lt;D xsi:type="xsd:string"&gt;Malaysia Policy Rate - Overnight&lt;/D&gt;&lt;/FQL&gt;&lt;FQL&gt;&lt;Q&gt;REFCNRMB-FDS^(SUBARRAY(NOT_NA(NO_REPEAT_F(FG_YIELD(NOW,-10AY,D))),0,1)-SUBARRAY(NOT_NA(NO_REPEAT_F(FG_YIELD(NOW,-10AY,D))),1,1))*100&lt;/Q&gt;&lt;R&gt;1&lt;/R&gt;&lt;C&gt;1&lt;/C&gt;&lt;D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xsi:type="xsd:double"&gt;-10&lt;/D&gt;&lt;/FQL&gt;&lt;FQL&gt;&lt;Q&gt;TRYCN10Y-FDS^PCTCHG(FG_YIELD(0,,,,"YTM"),FG_YIELD(-1AM,,,,"YTM"))&lt;/Q&gt;&lt;R&gt;1&lt;/R&gt;&lt;C&gt;1&lt;/C&gt;&lt;D xsi:type="xsd:double"&gt;-3.3415146&lt;/D&gt;&lt;/FQL&gt;&lt;FQL&gt;&lt;Q&gt;TRYMY10Y-FDS^PCTCHG(FG_YIELD(0,,,,"YTM"),FG_YIELD(-1AM,,,,"YTM"))&lt;/Q&gt;&lt;R&gt;1&lt;/R&gt;&lt;C&gt;1&lt;/C&gt;&lt;D xsi:type="xsd:double"&gt;-2.9314423&lt;/D&gt;&lt;/FQL&gt;&lt;FQL&gt;&lt;Q&gt;TRYGR10Y-FDS^FG_YIELD_NAME&lt;/Q&gt;&lt;R&gt;1&lt;/R&gt;&lt;C&gt;1&lt;/C&gt;&lt;D xsi:type="xsd:string"&gt;Greece Benchmark Bond - 10 Year&lt;/D&gt;&lt;/FQL&gt;&lt;FQL&gt;&lt;Q&gt;CC_IN^IMF_IFS_RCPI_Q(0)&lt;/Q&gt;&lt;R&gt;0&lt;/R&gt;&lt;C&gt;0&lt;/C&gt;&lt;/FQL&gt;&lt;FQL&gt;&lt;Q&gt;VWO^FG_FCF_YIELD_NTM(0)&lt;/Q&gt;&lt;R&gt;1&lt;/R&gt;&lt;C&gt;1&lt;/C&gt;&lt;D xsi:type="xsd:double"&gt;5.3521230675477&lt;/D&gt;&lt;/FQL&gt;&lt;FQL&gt;&lt;Q&gt;KSA^FMA_PE(NTMA,0,,,"PORTAGG","MEANR")&lt;/Q&gt;&lt;R&gt;1&lt;/R&gt;&lt;C&gt;1&lt;/C&gt;&lt;D xsi:type="xsd:double"&gt;16.4113829791769&lt;/D&gt;&lt;/FQL&gt;&lt;FQL&gt;&lt;Q&gt;DUMMY^ECON_EXPR_DATA('FDS_ECON[PMIDMMANHE]',,,M)&lt;/Q&gt;&lt;R&gt;1&lt;/R&gt;&lt;C&gt;1&lt;/C&gt;&lt;D xsi:type="xsd:double"&gt;48.78809&lt;/D&gt;&lt;/FQL&gt;&lt;FQL&gt;&lt;Q&gt;TRYUS10Y-FDS^FG_YIELD(-10AY,0,Y,,"YTM")&lt;/Q&gt;&lt;R&gt;10&lt;/R&gt;&lt;C&gt;1&lt;/C&gt;&lt;D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xsi:type="xsd:double"&gt;3.8791&lt;/D&gt;&lt;/FQL&gt;&lt;FQL&gt;&lt;Q&gt;CAGDPY@BR^EE_ACTUAL_ANNUAL(MED,+1)&lt;/Q&gt;&lt;R&gt;1&lt;/R&gt;&lt;C&gt;1&lt;/C&gt;&lt;D xsi:type="xsd:double"&gt;-1.6&lt;/D&gt;&lt;/FQL&gt;&lt;FQL&gt;&lt;Q&gt;CC_TW^FG_COMPANY_NAME&lt;/Q&gt;&lt;R&gt;1&lt;/R&gt;&lt;C&gt;1&lt;/C&gt;&lt;D xsi:type="xsd:string"&gt;Taiwan, China&lt;/D&gt;&lt;/FQL&gt;&lt;FQL&gt;&lt;Q&gt;USDTRY^FG_PRICE_CHANGE(0,-3AM)&lt;/Q&gt;&lt;R&gt;1&lt;/R&gt;&lt;C&gt;1&lt;/C&gt;&lt;D xsi:type="xsd:double"&gt;4.0164113&lt;/D&gt;&lt;/FQL&gt;&lt;FQL&gt;&lt;Q&gt;USDQAR^FG_PRICE(0)&lt;/Q&gt;&lt;R&gt;1&lt;/R&gt;&lt;C&gt;1&lt;/C&gt;&lt;D xsi:type="xsd:double"&gt;3.641&lt;/D&gt;&lt;/FQL&gt;&lt;FQL&gt;&lt;Q&gt;USDBRL^STD(FG_PRICE_CHANGE(0,-1AY,AM))&lt;/Q&gt;&lt;R&gt;1&lt;/R&gt;&lt;C&gt;1&lt;/C&gt;&lt;D xsi:type="xsd:double"&gt;2.23863987538981&lt;/D&gt;&lt;/FQL&gt;&lt;FQL&gt;&lt;Q&gt;USDMYR^FG_PRICE_CHANGE(0,-1AM)&lt;/Q&gt;&lt;R&gt;1&lt;/R&gt;&lt;C&gt;1&lt;/C&gt;&lt;D xsi:type="xsd:double"&gt;-6.054163&lt;/D&gt;&lt;/FQL&gt;&lt;FQL&gt;&lt;Q&gt;USDIDR^FG_COMPANY_NAME&lt;/Q&gt;&lt;R&gt;1&lt;/R&gt;&lt;C&gt;1&lt;/C&gt;&lt;D xsi:type="xsd:string"&gt;Indonesian Rupiah per U.S. Dollar&lt;/D&gt;&lt;/FQL&gt;&lt;FQL&gt;&lt;Q&gt;FC0000ID^FMA_EPS(NTMA,-20AY,0,CY,,"PORTAGG","MEANR")&lt;/Q&gt;&lt;R&gt;20&lt;/R&gt;&lt;C&gt;1&lt;/C&gt;&lt;D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xsi:type="xsd:double"&gt;63.7324767601859&lt;/D&gt;&lt;D xsi:type="xsd:double"&gt;51.5269226366261&lt;/D&gt;&lt;D xsi:type="xsd:double"&gt;58.7717056261205&lt;/D&gt;&lt;D xsi:type="xsd:double"&gt;64.972794174405&lt;/D&gt;&lt;D xsi:type="xsd:double"&gt;67.9891570247354&lt;/D&gt;&lt;/FQL&gt;&lt;FQL&gt;&lt;Q&gt;MCHI^FMA_DIV_YLD(NTMA,-10AY,0,AM,"PORTAGG","MEANR")&lt;/Q&gt;&lt;R&gt;121&lt;/R&gt;&lt;C&gt;1&lt;/C&gt;&lt;D xsi:type="xsd:double"&gt;3.52511987145999&lt;/D&gt;&lt;D xsi:type="xsd:double"&gt;3.41780314680582&lt;/D&gt;&lt;D xsi:type="xsd:double"&gt;3.69664847540881&lt;/D&gt;&lt;D xsi:type="xsd:double"&gt;3.68433092135222&lt;/D&gt;&lt;D xsi:type="xsd:double"&gt;3.52119518656591&lt;/D&gt;&lt;D xsi:type="xsd:double"&gt;3.25130021706908&lt;/D&gt;&lt;D xsi:type="xsd:double"&gt;3.17251206099101&lt;/D&gt;&lt;D xsi:type="xsd:double"&gt;3.15666960284045&lt;/D&gt;&lt;D xsi:type="xsd:double"&gt;2.61952563359169&lt;/D&gt;&lt;D xsi:type="xsd:double"&gt;2.58204325348382&lt;/D&gt;&lt;D xsi:type="xsd:double"&gt;2.69920005915588&lt;/D&gt;&lt;D xsi:type="xsd:double"&gt;3.20611275056183&lt;/D&gt;&lt;D xsi:type="xsd:double"&gt;3.22828425028333&lt;/D&gt;&lt;D xsi:type="xsd:double"&gt;3.40659622833201&lt;/D&gt;&lt;D xsi:type="xsd:double"&gt;3.25679969270919&lt;/D&gt;&lt;D xsi:type="xsd:double"&gt;3.17439994061276&lt;/D&gt;&lt;D xsi:type="xsd:double"&gt;3.29868594109986&lt;/D&gt;&lt;D xsi:type="xsd:double"&gt;3.09562653168862&lt;/D&gt;&lt;D xsi:type="xsd:double"&gt;3.30278768172482&lt;/D&gt;&lt;D xsi:type="xsd:double"&gt;3.14528922288434&lt;/D&gt;&lt;D xsi:type="xsd:double"&gt;2.95290043131607&lt;/D&gt;&lt;D xsi:type="xsd:double"&gt;3.04514201118916&lt;/D&gt;&lt;D xsi:type="xsd:double"&gt;2.55622124479566&lt;/D&gt;&lt;D xsi:type="xsd:double"&gt;2.60047116939613&lt;/D&gt;&lt;D xsi:type="xsd:double"&gt;2.41449017935548&lt;/D&gt;&lt;D xsi:type="xsd:double"&gt;2.21589859380336&lt;/D&gt;&lt;D xsi:type="xsd:double"&gt;2.23712518739326&lt;/D&gt;&lt;D xsi:type="xsd:double"&gt;2.35455833118932&lt;/D&gt;&lt;D xsi:type="xsd:double"&gt;2.32618711571808&lt;/D&gt;&lt;D xsi:type="xsd:double"&gt;2.35037410078675&lt;/D&gt;&lt;D xsi:type="xsd:double"&gt;2.27321285625459&lt;/D&gt;&lt;D xsi:type="xsd:double"&gt;2.28467456151622&lt;/D&gt;&lt;D xsi:type="xsd:double"&gt;2.27101941951685&lt;/D&gt;&lt;D xsi:type="xsd:double"&gt;2.24926080023244&lt;/D&gt;&lt;D xsi:type="xsd:double"&gt;2.14912492921067&lt;/D&gt;&lt;D xsi:type="xsd:double"&gt;2.22653576044202&lt;/D&gt;&lt;D xsi:type="xsd:double"&gt;2.04169333567078&lt;/D&gt;&lt;D xsi:type="xsd:double"&gt;2.18694375712801&lt;/D&gt;&lt;D xsi:type="xsd:double"&gt;2.05617673174891&lt;/D&gt;&lt;D xsi:type="xsd:double"&gt;2.00717105667629&lt;/D&gt;&lt;D xsi:type="xsd:double"&gt;2.10061556718683&lt;/D&gt;&lt;D xsi:type="xsd:double"&gt;1.96548446005553&lt;/D&gt;&lt;D xsi:type="xsd:double"&gt;2.23259555171081&lt;/D&gt;&lt;D xsi:type="xsd:double"&gt;2.09239865232515&lt;/D&gt;&lt;D xsi:type="xsd:double"&gt;2.29744833157531&lt;/D&gt;&lt;D xsi:type="xsd:double"&gt;2.26096977877742&lt;/D&gt;&lt;D xsi:type="xsd:double"&gt;2.24640508084949&lt;/D&gt;&lt;D xsi:type="xsd:double"&gt;2.41864061024898&lt;/D&gt;&lt;D xsi:type="xsd:double"&gt;2.46447077669716&lt;/D&gt;&lt;D xsi:type="xsd:double"&gt;2.66835887138761&lt;/D&gt;&lt;D xsi:type="xsd:double"&gt;2.79579427684724&lt;/D&gt;&lt;D xsi:type="xsd:double"&gt;2.83747540563692&lt;/D&gt;&lt;D xsi:type="xsd:double"&gt;2.76104762896769&lt;/D&gt;&lt;D xsi:type="xsd:double"&gt;2.74162149539376&lt;/D&gt;&lt;D xsi:type="xsd:double"&gt;2.57372076938702&lt;/D&gt;&lt;D xsi:type="xsd:double"&gt;2.50785010303225&lt;/D&gt;&lt;D xsi:type="xsd:double"&gt;2.31406124811325&lt;/D&gt;&lt;D xsi:type="xsd:double"&gt;2.49190435650001&lt;/D&gt;&lt;D xsi:type="xsd:double"&gt;2.63986938608694&lt;/D&gt;&lt;D xsi:type="xsd:double"&gt;2.52377044201986&lt;/D&gt;&lt;D xsi:type="xsd:double"&gt;2.64229771710735&lt;/D&gt;&lt;D xsi:type="xsd:double"&gt;2.46628710318748&lt;/D&gt;&lt;D xsi:type="xsd:double"&gt;2.57815081513137&lt;/D&gt;&lt;D xsi:type="xsd:double"&gt;2.43155424489452&lt;/D&gt;&lt;D xsi:type="xsd:double"&gt;2.39279562533496&lt;/D&gt;&lt;D xsi:type="xsd:double"&gt;2.21177158661934&lt;/D&gt;&lt;D xsi:type="xsd:double"&gt;2.2878301677271&lt;/D&gt;&lt;D xsi:type="xsd:double"&gt;2.38338971263118&lt;/D&gt;&lt;D xsi:type="xsd:double"&gt;2.27230766654359&lt;/D&gt;&lt;D xsi:type="xsd:double"&gt;2.17878432548793&lt;/D&gt;&lt;D xsi:type="xsd:double"&gt;1.95324248847837&lt;/D&gt;&lt;D xsi:type="xsd:double"&gt;1.70421186843258&lt;/D&gt;&lt;D xsi:type="xsd:double"&gt;1.79128983450947&lt;/D&gt;&lt;D xsi:type="xsd:double"&gt;1.79114272522831&lt;/D&gt;&lt;D xsi:type="xsd:double"&gt;1.74235091926382&lt;/D&gt;&lt;D xsi:type="xsd:double"&gt;1.66826401572378&lt;/D&gt;&lt;D xsi:type="xsd:double"&gt;1.70303281883073&lt;/D&gt;&lt;D xsi:type="xsd:double"&gt;1.58526326395134&lt;/D&gt;&lt;D xsi:type="xsd:double"&gt;1.34516947034136&lt;/D&gt;&lt;D xsi:type="xsd:double"&gt;1.5069838018901&lt;/D&gt;&lt;D xsi:type="xsd:double"&gt;1.60279879070244&lt;/D&gt;&lt;D xsi:type="xsd:double"&gt;1.6680474429283&lt;/D&gt;&lt;D xsi:type="xsd:double"&gt;1.63790401437364&lt;/D&gt;&lt;D xsi:type="xsd:double"&gt;1.69753903876104&lt;/D&gt;&lt;D xsi:type="xsd:double"&gt;1.83815109310359&lt;/D&gt;&lt;D xsi:type="xsd:double"&gt;1.84729851927228&lt;/D&gt;&lt;D xsi:type="xsd:double"&gt;1.938084820966</t>
        </r>
      </text>
    </comment>
    <comment ref="A4" authorId="0" shapeId="0" xr:uid="{E6C4F0C1-0EB7-4585-8935-343925141C1A}">
      <text>
        <r>
          <rPr>
            <b/>
            <sz val="9"/>
            <color indexed="81"/>
            <rFont val="Tahoma"/>
            <charset val="1"/>
          </rPr>
          <t>1&lt;/D&gt;&lt;D xsi:type="xsd:double"&gt;2.00406921211063&lt;/D&gt;&lt;D xsi:type="xsd:double"&gt;2.06386267457105&lt;/D&gt;&lt;D xsi:type="xsd:double"&gt;2.19012997766033&lt;/D&gt;&lt;D xsi:type="xsd:double"&gt;2.14434601365789&lt;/D&gt;&lt;D xsi:type="xsd:double"&gt;2.58453873052331&lt;/D&gt;&lt;D xsi:type="xsd:double"&gt;2.55583777350252&lt;/D&gt;&lt;D xsi:type="xsd:double"&gt;2.75015790461372&lt;/D&gt;&lt;D xsi:type="xsd:double"&gt;2.39034885686243&lt;/D&gt;&lt;D xsi:type="xsd:double"&gt;2.34747580263089&lt;/D&gt;&lt;D xsi:type="xsd:double"&gt;2.5915221745597&lt;/D&gt;&lt;D xsi:type="xsd:double"&gt;2.53484109727308&lt;/D&gt;&lt;D xsi:type="xsd:double"&gt;2.77269705861248&lt;/D&gt;&lt;D xsi:type="xsd:double"&gt;2.94415751744468&lt;/D&gt;&lt;D xsi:type="xsd:double"&gt;2.43149398831115&lt;/D&gt;&lt;D xsi:type="xsd:double"&gt;2.26761743228752&lt;/D&gt;&lt;D xsi:type="xsd:double"&gt;2.2524515533251&lt;/D&gt;&lt;D xsi:type="xsd:double"&gt;2.48211927718278&lt;/D&gt;&lt;D xsi:type="xsd:double"&gt;2.40663627553489&lt;/D&gt;&lt;D xsi:type="xsd:double"&gt;2.53804733266688&lt;/D&gt;&lt;D xsi:type="xsd:double"&gt;2.50646339913294&lt;/D&gt;&lt;D xsi:type="xsd:double"&gt;2.55699209799872&lt;/D&gt;&lt;D xsi:type="xsd:double"&gt;2.40480952378237&lt;/D&gt;&lt;D xsi:type="xsd:double"&gt;2.48855465880335&lt;/D&gt;&lt;D xsi:type="xsd:double"&gt;2.59239296026818&lt;/D&gt;&lt;D xsi:type="xsd:double"&gt;2.59925802718022&lt;/D&gt;&lt;D xsi:type="xsd:double"&gt;2.75718598881634&lt;/D&gt;&lt;D xsi:type="xsd:double"&gt;2.8151049515333&lt;/D&gt;&lt;D xsi:type="xsd:double"&gt;3.00542168394916&lt;/D&gt;&lt;D xsi:type="xsd:double"&gt;2.977397056098&lt;/D&gt;&lt;D xsi:type="xsd:double"&gt;2.99906416870495&lt;/D&gt;&lt;D xsi:type="xsd:double"&gt;2.74336935714424&lt;/D&gt;&lt;D xsi:type="xsd:double"&gt;2.82564755866313&lt;/D&gt;&lt;D xsi:type="xsd:double"&gt;2.92122947240909&lt;/D&gt;&lt;D xsi:type="xsd:double"&gt;3.08721339610028&lt;/D&gt;&lt;/FQL&gt;&lt;FQL&gt;&lt;Q&gt;ECH^FMA_PE(NTMA,-10AY,0,AM,"PORTAGG","MEANR")&lt;/Q&gt;&lt;R&gt;121&lt;/R&gt;&lt;C&gt;1&lt;/C&gt;&lt;D xsi:type="xsd:double"&gt;14.3621222975785&lt;/D&gt;&lt;D xsi:type="xsd:double"&gt;14.7658799064251&lt;/D&gt;&lt;D xsi:type="xsd:double"&gt;13.9057094169803&lt;/D&gt;&lt;D xsi:type="xsd:double"&gt;13.9727353576792&lt;/D&gt;&lt;D xsi:type="xsd:double"&gt;13.8976957754236&lt;/D&gt;&lt;D xsi:type="xsd:double"&gt;13.2316103650282&lt;/D&gt;&lt;D xsi:type="xsd:double"&gt;13.2187005420568&lt;/D&gt;&lt;D xsi:type="xsd:double"&gt;13.2200921561242&lt;/D&gt;&lt;D xsi:type="xsd:double"&gt;13.6716848494572&lt;/D&gt;&lt;D xsi:type="xsd:double"&gt;14.3176825032873&lt;/D&gt;&lt;D xsi:type="xsd:double"&gt;13.5356437552543&lt;/D&gt;&lt;D xsi:type="xsd:double"&gt;12.7060430527834&lt;/D&gt;&lt;D xsi:type="xsd:double"&gt;12.5275984159618&lt;/D&gt;&lt;D xsi:type="xsd:double"&gt;12.5017422774778&lt;/D&gt;&lt;D xsi:type="xsd:double"&gt;12.8257849104878&lt;/D&gt;&lt;D xsi:type="xsd:double"&gt;13.4678304914102&lt;/D&gt;&lt;D xsi:type="xsd:double"&gt;12.4784614832348&lt;/D&gt;&lt;D xsi:type="xsd:double"&gt;11.8746844697465&lt;/D&gt;&lt;D xsi:type="xsd:double"&gt;11.9894774384213&lt;/D&gt;&lt;D xsi:type="xsd:double"&gt;12.7653734181214&lt;/D&gt;&lt;D xsi:type="xsd:double"&gt;13.2165498582024&lt;/D&gt;&lt;D xsi:type="xsd:double"&gt;13.6442276143141&lt;/D&gt;&lt;D xsi:type="xsd:double"&gt;13.6938425833556&lt;/D&gt;&lt;D xsi:type="xsd:double"&gt;14.6727098124431&lt;/D&gt;&lt;D xsi:type="xsd:double"&gt;15.7493845032538&lt;/D&gt;&lt;D xsi:type="xsd:double"&gt;15.4345232850878&lt;/D&gt;&lt;D xsi:type="xsd:double"&gt;15.6507570845939&lt;/D&gt;&lt;D xsi:type="xsd:double"&gt;16.8577252965079&lt;/D&gt;&lt;D xsi:type="xsd:double"&gt;16.1453295470402&lt;/D&gt;&lt;D xsi:type="xsd:double"&gt;15.3538265429858&lt;/D&gt;&lt;D xsi:type="xsd:double"&gt;15.8430693964464&lt;/D&gt;&lt;D xsi:type="xsd:double"&gt;16.0525201890133&lt;/D&gt;&lt;D xsi:type="xsd:double"&gt;17.370211682165&lt;/D&gt;&lt;D xsi:type="xsd:double"&gt;16.9779481583282&lt;/D&gt;&lt;D xsi:type="xsd:double"&gt;16.8218253867076&lt;/D&gt;&lt;D xsi:type="xsd:double"&gt;17.13438742239&lt;/D&gt;&lt;D xsi:type="xsd:double"&gt;17.5744663883612&lt;/D&gt;&lt;D xsi:type="xsd:double"&gt;18.6221962080739&lt;/D&gt;&lt;D xsi:type="xsd:double"&gt;15.5080226758489&lt;/D&gt;&lt;D xsi:type="xsd:double"&gt;14.6781606187257&lt;/D&gt;&lt;D xsi:type="xsd:double"&gt;12.6204571616106&lt;/D&gt;&lt;D xsi:type="xsd:double"&gt;14.5771141883772&lt;/D&gt;&lt;D xsi:type="xsd:double"&gt;14.0148303633947&lt;/D&gt;&lt;D xsi:type="xsd:double"&gt;14.3145042418564&lt;/D&gt;&lt;D xsi:type="xsd:double"&gt;13.7264039600295&lt;/D&gt;&lt;D xsi:type="xsd:double"&gt;13.2790416504248&lt;/D&gt;&lt;D xsi:type="xsd:double"&gt;12.3338419375744&lt;/D&gt;&lt;D xsi:type="xsd:double"&gt;11.668120196535&lt;/D&gt;&lt;D xsi:type="xsd:double"&gt;11.7847122264535&lt;/D&gt;&lt;D xsi:type="xsd:double"&gt;11.5679224397887&lt;/D&gt;&lt;D xsi:type="xsd:double"&gt;16.0524143796619&lt;/D&gt;&lt;D xsi:type="xsd:double"&gt;15.0969721224767&lt;/D&gt;&lt;D xsi:type="xsd:double"&gt;14.7574750148208&lt;/D&gt;&lt;D xsi:type="xsd:double"&gt;9.16458848566997&lt;/D&gt;&lt;D xsi:type="xsd:double"&gt;8.85992591661941&lt;/D&gt;&lt;D xsi:type="xsd:double"&gt;8.85676530162334&lt;/D&gt;&lt;D xsi:type="xsd:double"&gt;8.53203018684933&lt;/D&gt;&lt;D xsi:type="xsd:double"&gt;9.10565121200027&lt;/D&gt;&lt;D xsi:type="xsd:double"&gt;8.31580880957771&lt;/D&gt;&lt;D xsi:type="xsd:double"&gt;8.8311842623413&lt;/D&gt;&lt;D xsi:type="xsd:double"&gt;8.76257893885894&lt;/D&gt;&lt;D xsi:type="xsd:double"&gt;8.9439110639344&lt;/D&gt;&lt;D xsi:type="xsd:double"&gt;9.17920131021319&lt;/D&gt;&lt;D xsi:type="xsd:double"&gt;8.23576802328835&lt;/D&gt;&lt;D xsi:type="xsd:double"&gt;8.12242584951277&lt;/D&gt;&lt;D xsi:type="xsd:double"&gt;9.19791171935122&lt;/D&gt;&lt;D xsi:type="xsd:double"&gt;8.77263809807767&lt;/D&gt;&lt;D xsi:type="xsd:double"&gt;7.50533850708944&lt;/D&gt;&lt;D xsi:type="xsd:double"&gt;7.64594562477645&lt;/D&gt;&lt;D xsi:type="xsd:double"&gt;-22.5227483571684&lt;/D&gt;&lt;D xsi:type="xsd:double"&gt;14.5770825516805&lt;/D&gt;&lt;D xsi:type="xsd:double"&gt;15.0579839628546&lt;/D&gt;&lt;D xsi:type="xsd:double"&gt;15.7915111312583&lt;/D&gt;&lt;D xsi:type="xsd:double"&gt;14.5907141131375&lt;/D&gt;&lt;D xsi:type="xsd:double"&gt;13.9359390475774&lt;/D&gt;&lt;D xsi:type="xsd:double"&gt;14.6510650205986&lt;/D&gt;&lt;D xsi:type="xsd:double"&gt;14.4852877530234&lt;/D&gt;&lt;D xsi:type="xsd:double"&gt;15.0362906552422&lt;/D&gt;&lt;D xsi:type="xsd:double"&gt;14.4082396983884&lt;/D&gt;&lt;D xsi:type="xsd:double"&gt;15.0374300347294&lt;/D&gt;&lt;D xsi:type="xsd:double"&gt;14.1363086121515&lt;/D&gt;&lt;D xsi:type="xsd:double"&gt;12.8713286862327&lt;/D&gt;&lt;D xsi:type="xsd:double"&gt;11.416213444428&lt;/D&gt;&lt;D xsi:type="xsd:double"&gt;10.8665538231117&lt;/D&gt;&lt;D xsi:type="xsd:double"&gt;10.2842482582707&lt;/D&gt;&lt;D xsi:type="xsd:double"&gt;10.1183185834376&lt;/D&gt;&lt;D xsi:type="xsd:double"&gt;9.47600815090927&lt;/D&gt;&lt;D xsi:type="xsd:double"&gt;9.92797505274833&lt;/D&gt;&lt;D xsi:type="xsd:double"&gt;9.71500650855656&lt;/D&gt;&lt;D xsi:type="xsd:double"&gt;9.1297535712762&lt;/D&gt;&lt;D xsi:type="xsd:double"&gt;10.0153511112316&lt;/D&gt;&lt;D xsi:type="xsd:double"&gt;9.54330711722809&lt;/D&gt;&lt;D xsi:type="xsd:double"&gt;9.53202626852033&lt;/D&gt;&lt;D xsi:type="xsd:double"&gt;8.39160778530978&lt;/D&gt;&lt;D xsi:type="xsd:double"&gt;6.94079726910891&lt;/D&gt;&lt;D xsi:type="xsd:double"&gt;6.48755968974649&lt;/D&gt;&lt;D xsi:type="xsd:double"&gt;6.56025216717222&lt;/D&gt;&lt;D xsi:type="xsd:double"&gt;6.94548321528993&lt;/D&gt;&lt;D xsi:type="xsd:double"&gt;7.12593723286391&lt;/D&gt;&lt;D xsi:type="xsd:double"&gt;7.77748595758465&lt;/D&gt;&lt;D xsi:type="xsd:double"&gt;7.21500011982113&lt;/D&gt;&lt;D xsi:type="xsd:double"&gt;7.26188856228165&lt;/D&gt;&lt;D xsi:type="xsd:double"&gt;7.88579025818034&lt;/D&gt;&lt;D xsi:type="xsd:double"&gt;7.86796488004467&lt;/D&gt;&lt;D xsi:type="xsd:double"&gt;7.30561023742838&lt;/D&gt;&lt;D xsi:type="xsd:double"&gt;8.3631886997446&lt;/D&gt;&lt;D xsi:type="xsd:double"&gt;8.29050534631694&lt;/D&gt;&lt;D xsi:type="xsd:double"&gt;8.87053716440732&lt;/D&gt;&lt;D xsi:type="xsd:double"&gt;9.38239349782794&lt;/D&gt;&lt;D xsi:type="xsd:double"&gt;8.65019727719687&lt;/D&gt;&lt;D xsi:type="xsd:double"&gt;8.42255741425264&lt;/D&gt;&lt;D xsi:type="xsd:double"&gt;8.32290773217744&lt;/D&gt;&lt;D xsi:type="xsd:double"&gt;0.631258737406482&lt;/D&gt;&lt;D xsi:type="xsd:double"&gt;1.6134664441164&lt;/D&gt;&lt;D xsi:type="xsd:double"&gt;1.39926660979958&lt;/D&gt;&lt;D xsi:type="xsd:double"&gt;9.96963781599524&lt;/D&gt;&lt;D xsi:type="xsd:double"&gt;10.0389373158278&lt;/D&gt;&lt;D xsi:type="xsd:double"&gt;10.0786072219155&lt;/D&gt;&lt;D xsi:type="xsd:double"&gt;9.61566110115504&lt;/D&gt;&lt;D xsi:type="xsd:double"&gt;9.4300767713878&lt;/D&gt;&lt;D xsi:type="xsd:double"&gt;8.92757601817418&lt;/D&gt;&lt;/FQL&gt;&lt;FQL&gt;&lt;Q&gt;WL-FDS^FG_PRICE_CHANGE(0,-1AY)&lt;/Q&gt;&lt;R&gt;1&lt;/R&gt;&lt;C&gt;1&lt;/C&gt;&lt;D xsi:type="xsd:double"&gt;-23.4463687963906&lt;/D&gt;&lt;/FQL&gt;&lt;FQL&gt;&lt;Q&gt;CPALM-FDS^FG_PRICE_CHANGE(0,-1AM)&lt;/Q&gt;&lt;R&gt;1&lt;/R&gt;&lt;C&gt;1&lt;/C&gt;&lt;D xsi:type="xsd:double"&gt;-4.35865504358655&lt;/D&gt;&lt;/FQL&gt;&lt;FQL&gt;&lt;Q&gt;FC0000TW^FG_PRICE(0)&lt;/Q&gt;&lt;R&gt;1&lt;/R&gt;&lt;C&gt;1&lt;/C&gt;&lt;D xsi:type="xsd:double"&gt;357.21362&lt;/D&gt;&lt;/FQL&gt;&lt;FQL&gt;&lt;Q&gt;VNM^FG_PRICE_MAVG(0,,,,60)&lt;/Q&gt;&lt;R&gt;1&lt;/R&gt;&lt;C&gt;1&lt;/C&gt;&lt;D xsi:type="xsd:double"&gt;12.394167&lt;/D&gt;&lt;/FQL&gt;&lt;FQL&gt;&lt;Q&gt;EWZ^FG_PRICE_MAVG(0,,,,200)&lt;/Q&gt;&lt;R&gt;1&lt;/R&gt;&lt;C&gt;1&lt;/C&gt;&lt;D xsi:type="xsd:double"&gt;31.5245&lt;/D&gt;&lt;/FQL&gt;&lt;FQL&gt;&lt;Q&gt;EIDO^FG_PRICE(0)&lt;/Q&gt;&lt;R&gt;1&lt;/R&gt;&lt;C&gt;1&lt;/C&gt;&lt;D xsi:type="xsd:double"&gt;20.48&lt;/D&gt;&lt;/FQL&gt;&lt;FQL&gt;&lt;Q&gt;VNM^P_PRICE(0)/P_PRICE_LOW_PR(0,,,,,,"PRICE","INTRA","52W")-1&lt;/Q&gt;&lt;R&gt;1&lt;/R&gt;&lt;C&gt;1&lt;/C&gt;&lt;D xsi:type="xsd:double"&gt;0.052444458&lt;/D&gt;&lt;/FQL&gt;&lt;FQL&gt;&lt;Q&gt;QAT^FG_TOTAL_RETURNC(0,-12AM)&lt;/Q&gt;&lt;R&gt;1&lt;/R&gt;&lt;C&gt;1&lt;/C&gt;&lt;D xsi:type="xsd:double"&gt;-0.757283&lt;/D&gt;&lt;/FQL&gt;&lt;FQL&gt;&lt;Q&gt;GREK^FMA_PCT_ABOVE_MAVG(200,0,,,,"PORTAGG")&lt;/Q&gt;&lt;R&gt;1&lt;/R&gt;&lt;C&gt;1&lt;/C&gt;&lt;D xsi:type="xsd:double"&gt;44.8275862068966&lt;/D&gt;&lt;/FQL&gt;&lt;FQL&gt;&lt;Q&gt;EWW^PERCENT_CHANGE(FMA_EPS(+1,0,,,,"PORTAGG","MEAN"),FMA_EPS(+1,-1AM,,,,"PORTAGG","MEAN"))&lt;/Q&gt;&lt;R&gt;1&lt;/R&gt;&lt;C&gt;1&lt;/C&gt;&lt;D xsi:type="xsd:double"&gt;-5.57895432137897&lt;/D&gt;&lt;/FQL&gt;&lt;FQL&gt;&lt;Q&gt;EPOL^PERCENT_CHANGE(FMA_EPS(+1,0,,,,"PORTAGG","MEAN"),FMA_EPS(+1,-3AM,,,,"PORTAGG","MEAN"))&lt;/Q&gt;&lt;R&gt;1&lt;/R&gt;&lt;C&gt;1&lt;/C&gt;&lt;D xsi:type="xsd:double"&gt;0.251620539283756&lt;/D&gt;&lt;/FQL&gt;&lt;FQL&gt;&lt;Q&gt;VWO^FG_TOTAL_RETURNC(0,-3AM)&lt;/Q&gt;&lt;R&gt;1&lt;/R&gt;&lt;C&gt;1&lt;/C&gt;&lt;D xsi:type="xsd:double"&gt;0.8043647&lt;/D&gt;&lt;/FQL&gt;&lt;FQL&gt;&lt;Q&gt;KSA^SIZE(FG_CONSTITUENTS)&lt;/Q&gt;&lt;R&gt;1&lt;/R&gt;&lt;C&gt;1&lt;/C&gt;&lt;D xsi:type="xsd:long"&gt;124&lt;/D&gt;&lt;/FQL&gt;&lt;FQL&gt;&lt;Q&gt;EWY^FMA_COS_UP("EPS","1M",+1,NOW,,,"PORTAGG","MEANR")&lt;/Q&gt;&lt;R&gt;1&lt;/R&gt;&lt;C&gt;1&lt;/C&gt;&lt;D xsi:type="xsd:double"&gt;54&lt;/D&gt;&lt;/FQL&gt;&lt;FQL&gt;&lt;Q&gt;INDA^FMA_RBICS_REV_CURRENT(30, LOC, "PORTAGG")&lt;/Q&gt;&lt;R&gt;1&lt;/R&gt;&lt;C&gt;1&lt;/C&gt;&lt;D xsi:type="xsd:double"&gt;28.5481136553363&lt;/D&gt;&lt;/FQL&gt;&lt;FQL&gt;&lt;Q&gt;TIPSCL10Y-FDS^FG_YIELD_NAME&lt;/Q&gt;&lt;R&gt;1&lt;/R&gt;&lt;C&gt;1&lt;/C&gt;&lt;D xsi:type="xsd:string"&gt;Treasury - Chile Inflation-Indexed (TIPS) Bond 10Y&lt;/D&gt;&lt;/FQL&gt;&lt;FQL&gt;&lt;Q&gt;REFKRBASE-FDS^(SUBARRAY(NOT_NA(NO_REPEAT_F(FG_YIELD(NOW,-10AY,D))),0,1)-SUBARRAY(NOT_NA(NO_REPEAT_F(FG_YIELD(NOW,-10AY,D))),1,1))*100&lt;/Q&gt;&lt;R&gt;1&lt;/R&gt;&lt;C&gt;1&lt;/C&gt;&lt;D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xsi:type="xsd:double"&gt;25&lt;/D&gt;&lt;/FQL&gt;&lt;FQL&gt;&lt;Q&gt;TRYAE10Y-FDS^PCTCHG(FG_YIELD(0,,,,"YTM"),FG_YIELD(-1AM,,,,"YTM"))&lt;/Q&gt;&lt;R&gt;1&lt;/R&gt;&lt;C&gt;1&lt;/C&gt;&lt;D xsi:type="xsd:double"&gt;-7.729868&lt;/D&gt;&lt;/FQL&gt;&lt;FQL&gt;&lt;Q&gt;TRYPE10Y-FDS^FG_YIELD_NAME&lt;/Q&gt;&lt;R&gt;1&lt;/R&gt;&lt;C&gt;1&lt;/C&gt;&lt;D xsi:type="xsd:string"&gt;Treasury - Peru Benchmark Bond 10Y&lt;/D&gt;&lt;/FQL&gt;&lt;FQL&gt;&lt;Q&gt;CC_GR^IMF_IFS_RCPI_Q(0)&lt;/Q&gt;&lt;R&gt;1&lt;/R&gt;&lt;C&gt;1&lt;/C&gt;&lt;D xsi:type="xsd:double"&gt;2.571976&lt;/D&gt;&lt;/FQL&gt;&lt;FQL&gt;&lt;Q&gt;VNM^FMA_EVAL_EBITDA(NTMA,0,,,"PORTAGG","MEANR")&lt;/Q&gt;&lt;R&gt;1&lt;/R&gt;&lt;C&gt;1&lt;/C&gt;&lt;D xsi:type="xsd:double"&gt;9.68134712842853&lt;/D&gt;&lt;/FQL&gt;&lt;FQL&gt;&lt;Q&gt;TUR^FMA_PE(NTMA,0,,,"PORTAGG","MEANR")&lt;/Q&gt;&lt;R&gt;1&lt;/R&gt;&lt;C&gt;1&lt;/C&gt;&lt;D xsi:type="xsd:double"&gt;5.72953998948056&lt;/D&gt;&lt;/FQL&gt;&lt;FQL&gt;&lt;Q&gt;MCHI^FMA_EVAL_EBIT(LTMA,NOW,NOW,M,"PORTAGG","MEANR")&lt;/Q&gt;&lt;R&gt;1&lt;/R&gt;&lt;C&gt;1&lt;/C&gt;&lt;D xsi:type="xsd:double"&gt;12.9268507176456&lt;/D&gt;&lt;/FQL&gt;&lt;FQL&gt;&lt;Q&gt;GREK^FMA_DIV_YLD(NTMA,NOW,NOW,M,"PORTAGG","MEANR")&lt;/Q&gt;&lt;R&gt;1&lt;/R&gt;&lt;C&gt;1&lt;/C&gt;&lt;D xsi:type="xsd:double"&gt;5.98060545691098&lt;/D&gt;&lt;/FQL&gt;&lt;FQL&gt;&lt;Q&gt;EWT^FMA_EVAL_EBITDA(NTMA,0,,,"PORTAGG","MEANR")&lt;/Q&gt;&lt;R&gt;1&lt;/R&gt;&lt;C&gt;1&lt;/C&gt;&lt;D xsi:type="xsd:double"&gt;9.38753959208984&lt;/D&gt;&lt;/FQL&gt;&lt;FQL&gt;&lt;Q&gt;EPHE^JULIAN(FMA_DIV_YLD(NTMA,NOW,NOW,M,"PORTAGG","MEANR").DATES)&lt;/Q&gt;&lt;R&gt;1&lt;/R&gt;&lt;C&gt;1&lt;/C&gt;&lt;D xsi:type="xsd:long"&gt;45504&lt;/D&gt;&lt;/FQL&gt;&lt;FQL&gt;&lt;Q&gt;EWM^PERCENT_CHANGE(FMA_EPS(+1,0,,,,"PORTAGG","MEAN"),FMA_EPS(+1,-1AM,,,,"PORTAGG","MEAN"))&lt;/Q&gt;&lt;R&gt;1&lt;/R&gt;&lt;C&gt;1&lt;/C&gt;&lt;D xsi:type="xsd:double"&gt;5.21619336004389&lt;/D&gt;&lt;/FQL&gt;&lt;FQL&gt;&lt;Q&gt;VWO^FG_PE(0)&lt;/Q&gt;&lt;R&gt;1&lt;/R&gt;&lt;C&gt;1&lt;/C&gt;&lt;D xsi:type="xsd:double"&gt;15.0696976591805&lt;/D&gt;&lt;/FQL&gt;&lt;FQL&gt;&lt;Q&gt;EWZ^JULIAN(FMA_DIV_YLD(NTMA,NOW,NOW,M,"PORTAGG","MEANR").DATES)&lt;/Q&gt;&lt;R&gt;1&lt;/R&gt;&lt;C&gt;1&lt;/C&gt;&lt;D xsi:type="xsd:long"&gt;45504&lt;/D&gt;&lt;/FQL&gt;&lt;FQL&gt;&lt;Q&gt;EPHE^FMA_ROE(NTMA,-20AY,NOW,FY,"PORTAGG","MEANR")&lt;/Q&gt;&lt;R&gt;20&lt;/R&gt;&lt;C&gt;1&lt;/C&gt;&lt;D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xsi:type="xsd:double"&gt;12.0971067278746&lt;/D&gt;&lt;D xsi:type="xsd:double"&gt;8.91575729801009&lt;/D&gt;&lt;D xsi:type="xsd:double"&gt;9.59945410063992&lt;/D&gt;&lt;D xsi:type="xsd:double"&gt;10.6731246326263&lt;/D&gt;&lt;D xsi:type="xsd:double"&gt;11.9407094450378&lt;/D&gt;&lt;/FQL&gt;&lt;FQL&gt;&lt;Q&gt;TRYCN10Y-FDS^FG_YIELD(-10AY,0,Y,,"YTM")&lt;/Q&gt;&lt;R&gt;10&lt;/R&gt;&lt;C&gt;1&lt;/C&gt;&lt;D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xsi:type="xsd:double"&gt;2.574&lt;/D&gt;&lt;/FQL&gt;&lt;FQL&gt;&lt;Q&gt;CAGDPY@VN^EE_ACTUAL_ANNUAL(MED,0)&lt;/Q&gt;&lt;R&gt;0&lt;/R&gt;&lt;C&gt;0&lt;/C&gt;&lt;/FQL&gt;&lt;FQL&gt;&lt;Q&gt;CAGDPY@CL^EE_ACTUAL_ANNUAL(MED,+1)&lt;/Q&gt;&lt;R&gt;1&lt;/R&gt;&lt;C&gt;1&lt;/C&gt;&lt;D xsi:type="xsd:double"&gt;-3.2&lt;/D&gt;&lt;/FQL&gt;&lt;FQL&gt;&lt;Q&gt;USDVND^FG_PRICE_CHANGE(0,-6AM)&lt;/Q&gt;&lt;R&gt;1&lt;/R&gt;&lt;C&gt;1&lt;/C&gt;&lt;D xsi:type="xsd:double"&gt;2.868259&lt;/D&gt;&lt;/FQL&gt;&lt;FQL&gt;&lt;Q&gt;USDEUR^STD(FG_PRICE_CHANGE(0,-3AY,M))&lt;/Q&gt;&lt;R&gt;1&lt;/R&gt;&lt;C&gt;1&lt;/C&gt;&lt;D xsi:type="xsd:double"&gt;2.14381117647125&lt;/D&gt;&lt;/FQL&gt;&lt;FQL&gt;&lt;Q&gt;USDMXN^FG_PRICE_CHANGE(0,-3AM)&lt;/Q&gt;&lt;R&gt;1&lt;/R&gt;&lt;C&gt;1&lt;/C&gt;&lt;D xsi:type="xsd:double"&gt;11.307133&lt;/D&gt;&lt;/FQL&gt;&lt;FQL&gt;&lt;Q&gt;USDPLN^FG_PRICE(0)&lt;/Q&gt;&lt;R&gt;1&lt;/R&gt;&lt;C&gt;1&lt;/C&gt;&lt;D xsi:type="xsd:double"&gt;3.95565&lt;/D&gt;&lt;/FQL&gt;&lt;FQL&gt;&lt;Q&gt;VNM^FMA_EPS(NTMA,-20AY,0,CY,,"PORTAGG","MEANR")&lt;/Q&gt;&lt;R&gt;20&lt;/R&gt;&lt;C&gt;1&lt;/C&gt;&lt;D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xsi:type="xsd:double"&gt;1.2888433367428&lt;/D&gt;&lt;D xsi:type="xsd:double"&gt;1.11127493241856&lt;/D&gt;&lt;D xsi:type="xsd:double"&gt;0.886057292428813&lt;/D&gt;&lt;/FQL&gt;&lt;FQL&gt;&lt;Q&gt;EWY^FG_TOTAL_RETURNC(-10AY,0,AM)&lt;/Q&gt;&lt;R&gt;121&lt;/R&gt;&lt;C&gt;1&lt;/C&gt;&lt;D xsi:type="xsd:double"&gt;0.19994974&lt;/D&gt;&lt;D xsi:type="xsd:double"&gt;-2.3791313&lt;/D&gt;&lt;D xsi:type="xsd:double"&gt;-9.418238&lt;/D&gt;&lt;D xsi:type="xsd:double"&gt;-0.98941326&lt;/D&gt;&lt;D xsi:type="xsd:double"&gt;-0.070124865&lt;/D&gt;&lt;D xsi:type="xsd:double"&gt;-0.43276548&lt;/D&gt;&lt;D xsi:type="xsd:double"&gt;0.07132292&lt;/D&gt;&lt;D xsi:type="xsd:double"&gt;0.40982962&lt;/D&gt;&lt;D xsi:type="xsd:double"&gt;3.9574146&lt;/D&gt;&lt;D xsi:type="xsd:double"&gt;2.389896&lt;/D&gt;&lt;D xsi:type="xsd:double"&gt;-7.1023645&lt;/D&gt;&lt;D xsi:type="xsd:double"&gt;-4.737973&lt;/D&gt;&lt;D xsi:type="xsd:double"&gt;-5.764884&lt;/D&gt;&lt;D xsi:type="xsd:double"&gt;-4.158342&lt;/D&gt;&lt;D xsi:type="xsd:double"&gt;11.3683815&lt;/D&gt;&lt;D xsi:type="xsd:double"&gt;-0.5806267&lt;/D&gt;&lt;D xsi:type="xsd:double"&gt;-5.1055074&lt;/D&gt;&lt;D xsi:type="xsd:double"&gt;-5.0255537&lt;/D&gt;&lt;D xsi:type="xsd:double"&gt;-0.042802095&lt;/D&gt;&lt;D xsi:type="xsd:double"&gt;4.3887854&lt;/D&gt;&lt;D xsi:type="xsd:double"&gt;5.516827&lt;/D&gt;&lt;D xsi:type="xsd:double"&gt;-2.5072932&lt;/D&gt;&lt;D xsi:type="xsd:double"&gt;4.984057&lt;/D&gt;&lt;D xsi:type="xsd:double"&gt;-0.37979484&lt;/D&gt;&lt;D xsi:type="xsd:double"&gt;8.711397&lt;/D&gt;&lt;D xsi:type="xsd:double"&gt;-1.1748195&lt;/D&gt;&lt;D xsi:type="xsd:double"&gt;2.2178888&lt;/D&gt;&lt;D xsi:type="xsd:double"&gt;-6.7349434&lt;/D&gt;&lt;D xsi:type="xsd:double"&gt;2.3636699&lt;/D&gt;&lt;D xsi:type="xsd:double"&gt;-0.18877983&lt;/D&gt;&lt;D xsi:type="xsd:double"&gt;7.0612073&lt;/D&gt;&lt;D xsi:type="xsd:double"&gt;-1.0848999&lt;/D&gt;&lt;D xsi:type="xsd:double"&gt;5.0661564&lt;/D&gt;&lt;D xsi:type="xsd:double"&gt;8.765531&lt;/D&gt;&lt;D xsi:type="xsd:double"&gt;3.5039663&lt;/D&gt;&lt;D xsi:type="xsd:double"&gt;-1.4571786&lt;/D&gt;&lt;D xsi:type="xsd:double"&gt;0.7767081&lt;/D&gt;&lt;D xsi:type="xsd:double"&gt;-0.17786026&lt;/D&gt;&lt;D xsi:type="xsd:double"&gt;4.2019367&lt;/D&gt;&lt;D xsi:type="xsd:double"&gt;6.4548254&lt;/D&gt;&lt;D xsi:type="xsd:double"&gt;-0.30785203&lt;/D&gt;&lt;D xsi:type="xsd:double"&gt;6.139958&lt;/D&gt;&lt;D xsi:type="xsd:double"&gt;-8.064097&lt;/D&gt;&lt;D xsi:type="xsd:double"&gt;7.977891&lt;/D&gt;&lt;D xsi:type="xsd:double"&gt;-3.0446172&lt;/D&gt;&lt;D xsi:type="xsd:double"&gt;-0.6632328&lt;/D&gt;&lt;D xsi:type="xsd:double"&gt;0.109004974&lt;/D&gt;&lt;D xsi:type="xsd:double"&gt;-8.642983&lt;/D&gt;&lt;D xsi:type="xsd:double"&gt;-1.0727048&lt;/D&gt;&lt;D xsi:type="xsd:double"&gt;-2.259034&lt;/D&gt;&lt;D xsi:type="xsd:double"&gt;-1.5254259&lt;/D&gt;&lt;D xsi:type="xsd:double"&gt;-7.0724487&lt;/D&gt;&lt;D xsi:type="xsd:double"&gt;-0.6903529&lt;/D&gt;&lt;D xsi:type="xsd:double"&gt;2.520883&lt;/D&gt;&lt;D xsi:type="xsd:double"&gt;5.045259&lt;/D&gt;&lt;D xsi:type="xsd:double"&gt;-3.1594038&lt;/D&gt;&lt;D xsi:type="xsd:double"&gt;3.8391829&lt;/D&gt;&lt;D xsi:type="xsd:double"&gt;-8.663917&lt;/D&gt;&lt;D xsi:type="xsd:double"&gt;-1.0423958&lt;/D&gt;&lt;D xsi:type="xsd:double"&gt;-0.8426964&lt;/D&gt;&lt;D xsi:type="xsd:double"&gt;-7.6841354&lt;/D&gt;&lt;D xsi:type="xsd:double"&gt;7.0003867&lt;/D&gt;&lt;D xsi:type="xsd:double"&gt;1.0216832&lt;/D&gt;&lt;D xsi:type="xsd:double"&gt;8.410215&lt;/D&gt;&lt;D xsi:type="xsd:double"&gt;-5.564642&lt;/D&gt;&lt;D xsi:type="xsd:double"&gt;9.711277&lt;/D&gt;&lt;D xsi:type="xsd:double"&gt;-2.437055&lt;/D&gt;&lt;D xsi:type="xsd:double"&gt;-13.184452&lt;/D&gt;&lt;D xsi:type="xsd:double"&gt;-6.745428&lt;/D&gt;&lt;D xsi:type="xsd:double"&gt;5.8234572&lt;/D&gt;&lt;D xsi:type="xsd:double"&gt;14.616716&lt;/D&gt;&lt;D xsi:type="xsd:double"&gt;-0.90970397&lt;/D&gt;&lt;D xsi:type="xsd:double"&gt;8.551514&lt;/D&gt;&lt;D xsi:type="xsd:double"&gt;1.1902928&lt;/D&gt;&lt;D xsi:type="xsd:double"&gt;5.7730913&lt;/D&gt;&lt;D xsi:type="xsd:double"&gt;3.760624&lt;/D&gt;&lt;D xsi:type="xsd:double"&gt;15.921581&lt;/D&gt;&lt;D xsi:type="xsd:double"&gt;17.96286&lt;/D&gt;&lt;D xsi:type="xsd:double"&gt;-4.0636063&lt;/D&gt;&lt;D xsi:type="xsd:double"&gt;-5.254036&lt;/D&gt;&lt;D xsi:type="xsd:double"&gt;4.4020057&lt;/D&gt;&lt;D xsi:type="xsd:double"&gt;2.507937&lt;/D&gt;&lt;D xsi:type="xsd:double"&gt;-2.1901667&lt;/D&gt;&lt;D xsi:type="xsd:double"&gt;-1.4636874&lt;/D&gt;&lt;D xsi:type="xsd:double"&gt;0.099766254&lt;/D&gt;&lt;D xsi:type="xsd:double"&gt;-7.375419&lt;/D&gt;&lt;D xsi:type="xsd:double"&gt;-6.80297&lt;/D&gt;&lt;D xsi:type="xsd:double"&gt;1.4753103&lt;/D&gt;&lt;D xsi:type="xsd:double"&gt;2.09862&lt;/D&gt;&lt;D xsi:type="xsd:double"&gt;-1.9344211&lt;/D&gt;&lt;D xsi:type="xsd:double"&gt;-3.9081633&lt;/D&gt;&lt;D xsi:type="xsd:double"&gt;-5.704701&lt;/D&gt;&lt;D xsi:type="xsd:double"&gt;-1.9217074&lt;/D&gt;&lt;D xsi:type="xsd:double"&gt;-7.0972443&lt;/D&gt;&lt;D xsi:type="xsd:double"&gt;1.202929&lt;/D&gt;&lt;D xsi:type="xsd:double"&gt;-10.003084&lt;/D&gt;&lt;D xsi:type="xsd:double"&gt;4.2538643&lt;/D&gt;&lt;D xsi:type="xsd:double"&gt;-8.11122&lt;/D&gt;&lt;D xsi:type="xsd:double"&gt;-11.620408&lt;/D&gt;&lt;D xsi:type="xsd:double"&gt;13.128042&lt;/D&gt;&lt;D xsi:type="xsd:double"&gt;3.9398313&lt;/D&gt;&lt;D xsi:type="xsd:double"&gt;6.619799&lt;/D&gt;&lt;D xsi:type="xsd:double"&gt;2.5674582&lt;/D&gt;&lt;D xsi:type="xsd:double"&gt;-7.940048&lt;/D&gt;&lt;D xsi:type="xsd:double"&gt;3.8448215&lt;/D&gt;&lt;D xsi:type="xsd:double"&gt;1.7011404&lt;/D&gt;&lt;D xsi:type="xsd:double"&gt;9.347332&lt;/D&gt;&lt;D xsi:type="xsd:double"&gt;-5.308938&lt;/D&gt;&lt;D xsi:type="xsd:double"&gt;1.8055081&lt;/D&gt;&lt;D xsi:type="xsd:double"&gt;-3.873676&lt;/D&gt;&lt;D xsi:type="xsd:double"&gt;-5.373037&lt;/D&gt;&lt;D xsi:type="xsd:double"&gt;2.39439&lt;/D&gt;&lt;D xsi:type="xsd:double"&gt;3.8249612&lt;/D&gt;&lt;D xsi:type="xsd:double"&gt;1.9883752&lt;/D&gt;&lt;D xsi:type="xsd:double"&gt;3.0592442&lt;/D&gt;&lt;D xsi:type="xsd:double"&gt;4.08355&lt;/D&gt;&lt;D xsi:type="xsd:double"&gt;-0.6035805&lt;/D&gt;&lt;D xsi:type="xsd:double"&gt;-1.1689782&lt;/D&gt;&lt;D xsi:type="xsd:double"&gt;-2.211982&lt;/D&gt;&lt;D xsi:type="xsd:double"&gt;7.0216775&lt;/D&gt;&lt;D xsi:type="xsd:double"&gt;-8.674585&lt;/D&gt;&lt;/FQL&gt;&lt;FQL&gt;&lt;Q&gt;UAE^FMA_PE(NTMA,-10AY,0,AM,"PORTAGG","MEANR")&lt;/Q&gt;&lt;R&gt;121&lt;/R&gt;&lt;C&gt;1&lt;/C&gt;&lt;D xsi:type="xsd:double"&gt;14.3010625628284&lt;/D&gt;&lt;D xsi:type="xsd:double"&gt;15.2871069162606&lt;/D&gt;&lt;D xsi:type="xsd:double"&gt;14.6990727599028&lt;/D&gt;&lt;D xsi:type="xsd:double"&gt;13.7883103007547&lt;/D&gt;&lt;D xsi:type="xsd:double"&gt;12.5059332303425&lt;/D&gt;&lt;D xsi:type="xsd:double"&gt;11.6026497367347&lt;/D&gt;&lt;D xsi:type="xsd:double"&gt;12.7616555733511&lt;/D&gt;&lt;D xsi:type="xsd:double"&gt;12.612176670569&lt;/D&gt;&lt;D xsi:type="xsd:double"&gt;12.6657174725142&lt;/D&gt;&lt;D xsi:type="xsd:double"&gt;13.8202352583142&lt;/D&gt;&lt;D xsi:type="xsd:double"&gt;13.1059480073821&lt;/D&gt;&lt;D xsi:type="xsd:double"&gt;12.6423506942401&lt;/D&gt;&lt;D xsi:type="xsd:double"&gt;12.6881230456176&lt;/D&gt;&lt;D xsi:type="xsd:double"&gt;11.866828402721&lt;/D&gt;&lt;D xsi:type="xsd:double"&gt;12.275477505113&lt;/D&gt;&lt;D xsi:type="xsd:double"&gt;11.0348652260349&lt;/D&gt;&lt;D xsi:type="xsd:double"&gt;9.56161488537814&lt;/D&gt;&lt;D xsi:type="xsd:double"&gt;11.2220468853781&lt;/D&gt;&lt;D xsi:type="xsd:double"&gt;10.7778022020119&lt;/D&gt;&lt;D xsi:type="xsd:double"&gt;12.8243322783303&lt;/D&gt;&lt;D xsi:type="xsd:double"&gt;12.3185637717484&lt;/D&gt;&lt;D xsi:type="xsd:double"&gt;12.7064696296666&lt;/D&gt;&lt;D xsi:type="xsd:double"&gt;12.543339878847&lt;/D&gt;&lt;D xsi:type="xsd:double"&gt;12.7551470695034&lt;/D&gt;&lt;D xsi:type="xsd:double"&gt;12.5237835695999&lt;/D&gt;&lt;D xsi:type="xsd:double"&gt;12.0576207129953&lt;/D&gt;&lt;D xsi:type="xsd:double"&gt;12.5276582999653&lt;/D&gt;&lt;D xsi:type="xsd:double"&gt;11.790021680482&lt;/D&gt;&lt;D xsi:type="xsd:double"&gt;11.7785506056165&lt;/D&gt;&lt;D xsi:type="xsd:double"&gt;12.2508703360379&lt;/D&gt;&lt;D xsi:type="xsd:double"&gt;12.252978631723&lt;/D&gt;&lt;D xsi:type="xsd:double"&gt;11.7887729367587&lt;/D&gt;&lt;D xsi:type="xsd:double"&gt;12.2495064087259&lt;/D&gt;&lt;D xsi:type="xsd:double"&gt;11.8921247112149&lt;/D&gt;&lt;D xsi:type="xsd:double"&gt;11.2477127249637&lt;/D&gt;&lt;D xsi:type="xsd:double"&gt;11.1428082779221&lt;/D&gt;&lt;D xsi:type="xsd:double"&gt;11.8688180274513&lt;/D&gt;&lt;D xsi:type="xsd:double"&gt;11.4305532367092&lt;/D&gt;&lt;D xsi:type="xsd:double"&gt;11.1867753699662&lt;/D&gt;&lt;D xsi:type="xsd:double"&gt;10.9022145659234&lt;/D&gt;&lt;D xsi:type="xsd:double"&gt;10.747643143359&lt;/D&gt;&lt;D xsi:type="xsd:double"&gt;11.5213734684053&lt;/D&gt;&lt;D xsi:type="xsd:double"&gt;11.2640769597506&lt;/D&gt;&lt;D xsi:type="xsd:double"&gt;11.1967117106629&lt;/D&gt;&lt;D xsi:type="xsd:double"&gt;11.2477398838512&lt;/D&gt;&lt;D xsi:type="xsd:double"&gt;10.5785180901155&lt;/D&gt;&lt;D xsi:type="xsd:double"&gt;11.0649849717152&lt;/D&gt;&lt;D xsi:type="xsd:double"&gt;10.9477355714986&lt;/D&gt;&lt;D xsi:type="xsd:double"&gt;11.1665872511446&lt;/D&gt;&lt;D xsi:type="xsd:double"&gt;12.2618601899461&lt;/D&gt;&lt;D xsi:type="xsd:double"&gt;11.8197092931954&lt;/D&gt;&lt;D xsi:type="xsd:double"&gt;12.1149891117176&lt;/D&gt;&lt;D xsi:type="xsd:double"&gt;11.1615272209083&lt;/D&gt;&lt;D xsi:type="xsd:double"&gt;11.0480752940497&lt;/D&gt;&lt;D xsi:type="xsd:double"&gt;11.0228954499121&lt;/D&gt;&lt;D xsi:type="xsd:double"&gt;11.6038510561587&lt;/D&gt;&lt;D xsi:type="xsd:double"&gt;11.7898708543118&lt;/D&gt;&lt;D xsi:type="xsd:double"&gt;11.2412888444598&lt;/D&gt;&lt;D xsi:type="xsd:double"&gt;11.745992885665&lt;/D&gt;&lt;D xsi:type="xsd:double"&gt;12.2799696064244&lt;/D&gt;&lt;D xsi:type="xsd:double"&gt;12.2894191784438&lt;/D&gt;&lt;D xsi:type="xsd:double"&gt;12.6553630731322&lt;/D&gt;&lt;D xsi:type="xsd:double"&gt;12.8149575655921&lt;/D&gt;&lt;D xsi:type="xsd:double"&gt;13.2044289210597&lt;/D&gt;&lt;D xsi:type="xsd:double"&gt;12.7898195941714&lt;/D&gt;&lt;D xsi:type="xsd:double"&gt;13.5488814180299&lt;/D&gt;&lt;D xsi:type="xsd:double"&gt;12.8391456050053&lt;/D&gt;&lt;D xsi:type="xsd:double"&gt;10.1387734237448&lt;/D&gt;&lt;D xsi:type="xsd:double"&gt;11.1516190503077&lt;/D&gt;&lt;D xsi:type="xsd:double"&gt;15.9938425879331&lt;/D&gt;&lt;D xsi:type="xsd:double"&gt;14.8053001464643&lt;/D&gt;&lt;D xsi:type="xsd:double"&gt;16.5461081469546&lt;/D&gt;&lt;D xsi:type="xsd:double"&gt;13.0895717683112&lt;/D&gt;&lt;D xsi:type="xsd:double"&gt;13.2999321447005&lt;/D&gt;&lt;D xsi:type="xsd:double"&gt;12.4023500124278&lt;/D&gt;&lt;D xsi:type="xsd:double"&gt;14.994104254326&lt;/D&gt;&lt;D xsi:type="xsd:double"&gt;16.059384549915&lt;/D&gt;&lt;D xsi:type="xsd:double"&gt;15.2330758333541&lt;/D&gt;&lt;D xsi:type="xsd:double"&gt;15.4846394302813&lt;/D&gt;&lt;D xsi:type="xsd:double"&gt;14.4464071861633&lt;/D&gt;&lt;D xsi:type="xsd:double"&gt;14.0713279461199&lt;/D&gt;&lt;D xsi:type="xsd:double"&gt;13.736595485634&lt;/D&gt;&lt;D xsi:type="xsd:double"&gt;15.2162152082575&lt;/D&gt;&lt;D xsi:type="xsd:double"&gt;14.3962027314333&lt;/D&gt;&lt;D xsi:type="xsd:double"&gt;14.5301585112039&lt;/D&gt;&lt;D xsi:type="xsd:double"&gt;14.579676383633&lt;/D&gt;&lt;D xsi:type="xsd:double"&gt;14.5207209629299&lt;/D&gt;&lt;D xsi:type="xsd:double"&gt;15.3133906819257&lt;/D&gt;&lt;D xsi:type="xsd:double"&gt;16.3775911818755&lt;/D&gt;&lt;D xsi:type="xsd:double"&gt;15.4382450947201&lt;/D&gt;&lt;D xsi:type="xsd:double"&gt;15.9952120762516&lt;/D&gt;&lt;D xsi:type="xsd:double"&gt;16.1827674134428&lt;/D&gt;&lt;D xsi:type="xsd:double"&gt;16.7827262897814&lt;/D&gt;&lt;D xsi:type="xsd:double"&gt;15.7792950076521&lt;/D&gt;&lt;D xsi:type="xsd:double"&gt;14.1389225587611&lt;/D&gt;&lt;D xsi:type="xsd:double"&gt;12.6129191868058&lt;/D&gt;&lt;D xsi:type="xsd:double"&gt;13.6660562938935&lt;/D&gt;&lt;D xsi:type="xsd:double"&gt;12.736293423138&lt;/D&gt;&lt;D xsi:type="xsd:double"&gt;12.6230432545917&lt;/D&gt;&lt;D xsi:type="xsd:double"&gt;12.7533573912407&lt;/D&gt;&lt;D xsi:type="xsd:double"&gt;11.7489613713641&lt;/D&gt;&lt;D xsi:type="xsd:double"&gt;11.9600475367672&lt;/D&gt;&lt;D xsi:type="xsd:double"&gt;12.2210905513435&lt;/D&gt;&lt;D xsi:type="xsd:double"&gt;11.3598916343772&lt;/D&gt;&lt;D xsi:type="xsd:double"&gt;10.8481615814212&lt;/D&gt;&lt;D xsi:type="xsd:double"&gt;11.2569390094701&lt;/D&gt;&lt;D xsi:type="xsd:double"&gt;10.9815718578071&lt;/D&gt;&lt;D xsi:type="xsd:double"&gt;11.3260705633222&lt;/D&gt;&lt;D xsi:type="xsd:double"&gt;11.6538346603441&lt;/D&gt;&lt;D xsi:type="xsd:double"&gt;10.8523063860954&lt;/D&gt;&lt;D xsi:type="xsd:double"&gt;10.7493412154031&lt;/D&gt;&lt;D xsi:type="xsd:double"&gt;10.1988910616896&lt;/D&gt;&lt;D xsi:type="xsd:double"&gt;10.1787344841672&lt;/D&gt;&lt;D xsi:type="xsd:double"&gt;10.7293820533653&lt;/D&gt;&lt;D xsi:type="xsd:double"&gt;10.0622192344478&lt;/D&gt;&lt;D xsi:type="xsd:double"&gt;9.71956147671867&lt;/D&gt;&lt;D xsi:type="xsd:double"&gt;9.51102315399421&lt;/D&gt;&lt;D xsi:type="xsd:double"&gt;9.01547116377042&lt;/D&gt;&lt;D xsi:type="xsd:double"&gt;8.35730373873479&lt;/D&gt;&lt;D xsi:type="xsd:double"&gt;8.68011109288749&lt;/D&gt;&lt;D xsi:type="xsd:double"&gt;8.86621882873811&lt;/D&gt;&lt;/FQL&gt;&lt;FQL&gt;&lt;Q&gt;EPU^FMA_PE(LTMA,-10AY,0,AM,"PORTAGG","MEANR")&lt;/Q&gt;&lt;R&gt;121&lt;/R&gt;&lt;C&gt;1&lt;/C&gt;&lt;D xsi:type="xsd:double"&gt;15.7916740917434&lt;/D&gt;&lt;D xsi:type="xsd:double"&gt;15.6468579161047&lt;/D&gt;&lt;D xsi:type="xsd:double"&gt;14.326880594204&lt;/D&gt;&lt;D xsi:type="xsd:double"&gt;14.2185863343242&lt;/D&gt;&lt;D xsi:type="xsd:double"&gt;14.5557187050766&lt;/D&gt;&lt;D xsi:type="xsd:double"&gt;13.9761667047701&lt;/D&gt;&lt;D xsi:type="xsd:double"&gt;15.7032436602895&lt;/D&gt;&lt;D xsi:type="xsd:double"&gt;16.1616738655801&lt;/D&gt;&lt;D xsi:type="xsd:double"&gt;16.0049143945476&lt;/D&gt;&lt;D xsi:type="xsd:double"&gt;15.6542476031454&lt;/D&gt;&lt;D xsi:type="xsd:double"&gt;16.1842020933912&lt;/D&gt;&lt;D xsi:type="xsd:double"&gt;16.0553849010767&lt;/D&gt;&lt;D xsi:type="xsd:double"&gt;15.4057730813153&lt;/D&gt;&lt;D xsi:type="xsd:double"&gt;14.4308322420452&lt;/D&gt;&lt;D xsi:type="xsd:double"&gt;15.398173871745&lt;/D&gt;&lt;D xsi:type="xsd:double"&gt;11.5933415566123&lt;/D&gt;&lt;D xsi:type="xsd:double"&gt;10.9511011950444&lt;/D&gt;&lt;D xsi:type="xsd:double"&gt;14.6355230740494&lt;/D&gt;&lt;D xsi:type="xsd:double"&gt;16.4094164105541&lt;/D&gt;&lt;D xsi:type="xsd:double"&gt;22.5163761371653&lt;/D&gt;&lt;D xsi:type="xsd:double"&gt;21.8000777178794&lt;/D&gt;&lt;D xsi:type="xsd:double"&gt;21.3020678665753&lt;/D&gt;&lt;D xsi:type="xsd:double"&gt;20.6281923793394&lt;/D&gt;&lt;D xsi:type="xsd:double"&gt;20.1597762134859&lt;/D&gt;&lt;D xsi:type="xsd:double"&gt;19.2578300404245&lt;/D&gt;&lt;D xsi:type="xsd:double"&gt;18.1395179689711&lt;/D&gt;&lt;D xsi:type="xsd:double"&gt;16.8180002090453&lt;/D&gt;&lt;D xsi:type="xsd:double"&gt;16.3853502571078&lt;/D&gt;&lt;D xsi:type="xsd:double"&gt;15.689246821698&lt;/D&gt;&lt;D xsi:type="xsd:double"&gt;15.5423808389577&lt;/D&gt;&lt;D xsi:type="xsd:double"&gt;17.2971046250569&lt;/D&gt;&lt;D xsi:type="xsd:double"&gt;16.1364891447023&lt;/D&gt;&lt;D xsi:type="xsd:double"&gt;15.7469091472713&lt;/D&gt;&lt;D xsi:type="xsd:double"&gt;14.9170853848694&lt;/D&gt;&lt;D xsi:type="xsd:double"&gt;15.081352944841&lt;/D&gt;&lt;D xsi:type="xsd:double"&gt;14.6863887959485&lt;/D&gt;&lt;D xsi:type="xsd:double"&gt;15.1404608636361&lt;/D&gt;&lt;D xsi:type="xsd:double"&gt;14.8633099284064&lt;/D&gt;&lt;D xsi:type="xsd:double"&gt;16.578640642568&lt;/D&gt;&lt;D xsi:type="xsd:double"&gt;16.8367987752354&lt;/D&gt;&lt;D xsi:type="xsd:double"&gt;16.4027218718066&lt;/D&gt;&lt;D xsi:type="xsd:double"&gt;17.5187196528419&lt;/D&gt;&lt;D xsi:type="xsd:double"&gt;17.5120021671772&lt;/D&gt;&lt;D xsi:type="xsd:double"&gt;19.7374051103529&lt;/D&gt;&lt;D xsi:type="xsd:double"&gt;19.1484552326527&lt;/D&gt;&lt;D xsi:type="xsd:double"&gt;18.6163891715208&lt;/D&gt;&lt;D xsi:type="xsd:double"&gt;17.9383550813718&lt;/D&gt;&lt;D xsi:type="xsd:double"&gt;17.7075453405007&lt;/D&gt;&lt;D xsi:type="xsd:double"&gt;17.7930889810867&lt;/D&gt;&lt;D xsi:type="xsd:double"&gt;16.22942457768&lt;/D&gt;&lt;D xsi:type="xsd:double"&gt;16.3806223522432&lt;/D&gt;&lt;D xsi:type="xsd:double"&gt;16.6562023584924&lt;/D&gt;&lt;D xsi:type="xsd:double"&gt;16.5650542227796&lt;/D&gt;&lt;D xsi:type="xsd:double"&gt;17.4130592522595&lt;/D&gt;&lt;D xsi:type="xsd:double"&gt;19.0032691421429&lt;/D&gt;&lt;D xsi:type="xsd:double"&gt;20.0570987999643&lt;/D&gt;&lt;D xsi:type="xsd:double"&gt;19.7237293359732&lt;/D&gt;&lt;D xsi:type="xsd:double"&gt;18.6027340818999&lt;/D&gt;&lt;D xsi:type="xsd:double"&gt;18.028401530146&lt;/D&gt;&lt;D xsi:type="xsd:double"&gt;17.6588021236678&lt;/D&gt;&lt;D xsi:type="xsd:double"&gt;18.0539748806699&lt;/D&gt;&lt;D xsi:type="xsd:double"&gt;17.4951029575224&lt;/D&gt;&lt;D xsi:type="xsd:double"&gt;16.6709515615501&lt;/D&gt;&lt;D xsi:type="xsd:double"&gt;17.1421602265024&lt;/D&gt;&lt;D xsi:type="xsd:double"&gt;16.1011947419229&lt;/D&gt;&lt;D xsi:type="xsd:double"&gt;16.8174281958417&lt;/D&gt;&lt;D xsi:type="xsd:double"&gt;16.7703454833287&lt;/D&gt;&lt;D xsi:type="xsd:double"&gt;16.3897035979583&lt;/D&gt;&lt;D xsi:type="xsd:double"&gt;15.5039213123173&lt;/D&gt;&lt;D xsi:type="xsd:double"&gt;16.8702519441733&lt;/D&gt;&lt;D xsi:type="xsd:double"&gt;19.5774846004414&lt;/D&gt;&lt;D xsi:type="xsd:double"&gt;22.3500427127863&lt;/D&gt;&lt;D xsi:type="xsd:double"&gt;26.4178994285061&lt;/D&gt;&lt;D xsi:type="xsd:double"&gt;32.7406911492315&lt;/D&gt;&lt;D xsi:type="xsd:double"&gt;39.3843781600084&lt;/D&gt;&lt;D xsi:type="xsd:double"&gt;44.9590940132829&lt;/D&gt;&lt;D xsi:type="xsd:double"&gt;52.4596295396366&lt;/D&gt;&lt;D xsi:type="xsd:double"&gt;50.0158211060353&lt;/D&gt;&lt;D xsi:type="xsd:double"&gt;46.3343707920953&lt;/D&gt;&lt;D xsi:type="xsd:double"&gt;66.3149918526957&lt;/D&gt;&lt;D xsi:type="xsd:double"&gt;60.3011934147431&lt;/D&gt;&lt;D xsi:type="xsd:double"&gt;54.9672808491336&lt;/D&gt;&lt;D xsi:type="xsd:double"&gt;48.1343401295131&lt;/D&gt;&lt;D xsi:type="xsd:double"&gt;42.1805911132807&lt;/D&gt;&lt;D xsi:type="xsd:double"&gt;35.7287926012606&lt;/D&gt;&lt;D xsi:type="xsd:double"&gt;30.8564460828213&lt;/D&gt;&lt;D xsi:type="xsd:double"&gt;26.1667527403639&lt;/D&gt;&lt;D xsi:type="xsd:double"&gt;20.3515456784026&lt;/D&gt;&lt;D xsi:type="xsd:double"&gt;15.0951840824002&lt;/D&gt;&lt;D xsi:type="xsd:double"&gt;11.9684297920852&lt;/D&gt;&lt;D xsi:type="xsd:double"&gt;11.8618575814437&lt;/D&gt;&lt;D xsi:type="xsd:double"&gt;13.5642900149274&lt;/D&gt;&lt;D xsi:type="xsd:double"&gt;13.0205904726282&lt;/D&gt;&lt;D xsi:type="xsd:double"&gt;11.9508684317676&lt;/D&gt;&lt;D xsi:type="xsd:double"&gt;11.5190097544096&lt;/D&gt;&lt;D xsi:type="xsd:double"&gt;10.4736710717223&lt;/D&gt;&lt;D xsi:type="xsd:double"&gt;10.1086060697043&lt;/D&gt;&lt;D xsi:type="xsd:double"&gt;9.87395726986124&lt;/D&gt;&lt;D xsi:type="xsd:double"&gt;9.40835910580704&lt;/D&gt;&lt;D xsi:type="xsd:double"&gt;9.92518330087778&lt;/D&gt;&lt;D xsi:type="xsd:double"&gt;9.91486214644622&lt;/D&gt;&lt;D xsi:type="xsd:double"&gt;10.3071723709868&lt;/D&gt;&lt;D xsi:type="xsd:double"&gt;9.96112485689103&lt;/D&gt;&lt;D xsi:type="xsd:double"&gt;9.41367255965146&lt;/D&gt;&lt;D xsi:type="xsd:double"&gt;9.52146843103561&lt;/D&gt;&lt;D xsi:type="xsd:double"&gt;9.72050899754699&lt;/D&gt;&lt;D xsi:type="xsd:double"&gt;9.88143262533649&lt;/D&gt;&lt;D xsi:type="xsd:double"&gt;10.1410460790943&lt;/D&gt;&lt;D xsi:type="xsd:double"&gt;11.0800673258916&lt;/D&gt;&lt;D xsi:type="xsd:double"&gt;10.8054964775094&lt;/D&gt;&lt;D xsi:type="xsd:double"&gt;10.7183406992575&lt;/D&gt;&lt;D xsi:type="xsd:double"&gt;11.0922733025112&lt;/D&gt;&lt;D xsi:type="xsd:double"&gt;12.7495644167489&lt;/D&gt;&lt;D xsi:type="xsd:double"&gt;14.6127908687756&lt;/D&gt;&lt;D xsi:type="xsd:double"&gt;14.612395969341&lt;/D&gt;&lt;D xsi:type="xsd:double"&gt;15.2117368213289&lt;/D&gt;&lt;D xsi:type="xsd:double"&gt;15.2182976308331&lt;/D&gt;&lt;D xsi:type="xsd:double"&gt;15.4005983070413&lt;/D&gt;&lt;D xsi:type="xsd:double"&gt;14.4082117964859&lt;/D&gt;&lt;D xsi:type="xsd:double"&gt;14.2865196149933&lt;/D&gt;&lt;D xsi:type="xsd:double"&gt;13.1156978510334&lt;/D&gt;&lt;/FQL&gt;&lt;FQL&gt;&lt;Q&gt;NI-FDS^FG_PRICE_CHANGE(0,-3AM)&lt;/Q&gt;&lt;R&gt;1&lt;/R&gt;&lt;C&gt;1&lt;/C&gt;&lt;D xsi:type="xsd:double"&gt;-13.6375838926174&lt;/D&gt;&lt;/FQL&gt;&lt;FQL&gt;&lt;Q&gt;BRENT-FDS^FG_PRICE(0)&lt;/Q&gt;&lt;R&gt;1&lt;/R&gt;&lt;C&gt;1&lt;/C&gt;&lt;D xsi:type="xsd:double"&gt;85.86&lt;/D&gt;&lt;/FQL&gt;&lt;FQL&gt;&lt;Q&gt;FC0000ZA^FG_PRICE(0)&lt;/Q&gt;&lt;R&gt;1&lt;/R&gt;&lt;C&gt;1&lt;/C&gt;&lt;D xsi:type="xsd:double"&gt;340.1085&lt;/D&gt;&lt;/FQL&gt;&lt;FQL&gt;&lt;Q&gt;FC0000ID^FG_PRICE(0)&lt;/Q&gt;&lt;R&gt;1&lt;/R&gt;&lt;C&gt;1&lt;/C&gt;&lt;D xsi:type="xsd:double"&gt;1134.9202&lt;/D&gt;&lt;/FQL&gt;&lt;FQL&gt;&lt;Q&gt;QAT^FG_PRICE(0)&lt;/Q&gt;&lt;R&gt;1&lt;/R&gt;&lt;C&gt;1&lt;/C&gt;&lt;D xsi:type="xsd:double"&gt;17.46&lt;/D&gt;&lt;/FQL&gt;&lt;FQL&gt;&lt;Q&gt;EWM^FG_PRICE_MAVG(0,,,,30)&lt;/Q&gt;&lt;R&gt;1&lt;/R&gt;&lt;C&gt;1&lt;/C&gt;&lt;D xsi:type="xsd:double"&gt;23.208334&lt;/D&gt;&lt;/FQL&gt;&lt;FQL&gt;&lt;Q&gt;TUR^P_PRICE(0)/P_PRICE_LOW_PR(0,,,,,,"PRICE","INTRA","52W")-1&lt;/Q&gt;&lt;R&gt;1&lt;/R&gt;&lt;C&gt;1&lt;/C&gt;&lt;D xsi:type="xsd:double"&gt;0.20855403&lt;/D&gt;&lt;/FQL&gt;&lt;FQL&gt;&lt;Q&gt;INDA^FG_TOTAL_RETURNC(0,-12AM)&lt;/Q&gt;&lt;R&gt;1&lt;/R&gt;&lt;C&gt;1&lt;/C&gt;&lt;D xsi:type="xsd:double"&gt;26.968597&lt;/D&gt;&lt;/FQL&gt;&lt;FQL&gt;&lt;Q&gt;EWZ^FMA_PCT_ABOVE_MAVG(200,0,,,,"PORTAGG")&lt;/Q&gt;&lt;R&gt;1&lt;/R&gt;&lt;C&gt;1&lt;/C&gt;&lt;D xsi:type="xsd:double"&gt;36.734693877551&lt;/D&gt;&lt;/FQL&gt;&lt;FQL&gt;&lt;Q&gt;CNYA^PERCENT_CHANGE(FMA_EPS(+1,0,,,,"PORTAGG","MEAN"),FMA_EPS(+1,-1AM,,,,"PORTAGG","MEAN"))&lt;/Q&gt;&lt;R&gt;1&lt;/R&gt;&lt;C&gt;1&lt;/C&gt;&lt;D xsi:type="xsd:double"&gt;2.04205650820701&lt;/D&gt;&lt;/FQL&gt;&lt;FQL&gt;&lt;Q&gt;VGK^PERCENT_CHANGE(FMA_EPS(+1,0,,,,"PORTAGG","MEAN"),FMA_EPS(+1,-1AM,,,,"PORTAGG","MEAN"))&lt;/Q&gt;&lt;R&gt;1&lt;/R&gt;&lt;C&gt;1&lt;/C&gt;&lt;D xsi:type="xsd:double"&gt;0&lt;/D&gt;&lt;/FQL&gt;&lt;FQL&gt;&lt;Q&gt;MCHI^SIZE(FG_CONSTITUENTS)&lt;/Q&gt;&lt;R&gt;1&lt;/R&gt;&lt;C&gt;1&lt;/C&gt;&lt;D xsi:type="xsd:long"&gt;652&lt;/D&gt;&lt;/FQL&gt;&lt;FQL&gt;&lt;Q&gt;EPHE^FMA_COS_UP("EPS","1M",+1,NOW,,,"PORTAGG","MEANR")&lt;/Q&gt;&lt;R&gt;1&lt;/R&gt;&lt;C&gt;1&lt;/C&gt;&lt;D xsi:type="xsd:double"&gt;11&lt;/D&gt;&lt;/FQL&gt;&lt;FQL&gt;&lt;Q&gt;SET-BKK^FG_ROE(0)&lt;/Q&gt;&lt;R&gt;1&lt;/R&gt;&lt;C&gt;1&lt;/C&gt;&lt;D xsi:type="xsd:double"&gt;7.53713281920796&lt;/D&gt;&lt;/FQL&gt;&lt;FQL&gt;&lt;Q&gt;TRYAE10Y-FDS^FG_YIELD_NAME&lt;/Q&gt;&lt;R&gt;1&lt;/R&gt;&lt;C&gt;1&lt;/C&gt;&lt;D xsi:type="xsd:string"&gt;Treasury - United Arab Emirates USD Benchmark Bond 10Y&lt;/D&gt;&lt;/FQL&gt;&lt;FQL&gt;&lt;Q&gt;REFQALEND-FDS^FG_YIELD(NOW,,,0)&lt;/Q&gt;&lt;R&gt;1&lt;/R&gt;&lt;C&gt;1&lt;/C&gt;&lt;D xsi:type="xsd:double"&gt;6.25&lt;/D&gt;&lt;/FQL&gt;&lt;FQL&gt;&lt;Q&gt;REFPHRREPO-FDS^(SUBARRAY(NOT_NA(NO_REPEAT_F(FG_YIELD(NOW,-10AY,D))),0,1)-SUBARRAY(NOT_NA(NO_REPEAT_F(FG_YIELD(NOW,-10AY,D))),1,1))*100&lt;/Q&gt;&lt;R&gt;1&lt;/R&gt;&lt;C&gt;1&lt;/C&gt;&lt;D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xsi:type="xsd:double"&gt;25&lt;/D&gt;&lt;/FQL&gt;&lt;FQL&gt;&lt;Q&gt;TRYKR10Y-FDS^PCTCHG(FG_YIELD(0,,,,"YTM"),FG_YIELD(-1AM,,,,"YTM"))&lt;/Q&gt;&lt;R&gt;1&lt;/R&gt;&lt;C&gt;1&lt;/C&gt;&lt;D xsi:type="xsd:double"&gt;-5.985897&lt;/D&gt;&lt;/FQL&gt;&lt;FQL&gt;&lt;Q&gt;TRYIN10Y-FDS^FG_YIELD(0,,,,"YTM")&lt;/Q&gt;&lt;R&gt;1&lt;/R&gt;&lt;C&gt;1&lt;/C&gt;&lt;D xsi:type="xsd:double"&gt;6.8825&lt;/D&gt;&lt;/FQL&gt;&lt;FQL&gt;&lt;Q&gt;EPU^FMA_PE(NTMA,0,,,"PORTAGG","MEANR")&lt;/Q&gt;&lt;R&gt;1&lt;/R&gt;&lt;C&gt;1&lt;/C&gt;&lt;D xsi:type="xsd:double"&gt;10.24158523086&lt;/D&gt;&lt;/FQL&gt;&lt;FQL&gt;&lt;Q&gt;CNYA^FG_FCF_YIELD_NTM(0)&lt;/Q&gt;&lt;R&gt;1&lt;/R&gt;&lt;C&gt;1&lt;/C&gt;&lt;D xsi:type="xsd:double"&gt;6.26279179870359&lt;/D&gt;&lt;/FQL&gt;&lt;FQL&gt;&lt;Q&gt;EWZ^FG_COMPANY_NAME&lt;/Q&gt;&lt;R&gt;1&lt;/R&gt;&lt;C&gt;1&lt;/C&gt;&lt;D xsi:type="xsd:string"&gt;iShares MSCI Brazil ETF&lt;/D&gt;&lt;/FQL&gt;&lt;FQL&gt;&lt;Q&gt;KSA^FMA_ROE(NTMA,-20AY,NOW,FY,"PORTAGG","MEANR")&lt;/Q&gt;&lt;R&gt;20&lt;/R&gt;&lt;C&gt;1&lt;/C&gt;&lt;D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xsi:type="xsd:double"&gt;11.2305559835714&lt;/D&gt;&lt;D xsi:type="xsd:double"&gt;10.1469870702335&lt;/D&gt;&lt;D xsi:type="xsd:double"&gt;12.7997878100329&lt;/D&gt;&lt;D xsi:type="xsd:double"&gt;13.7783180309653&lt;/D&gt;&lt;D xsi:type="xsd:double"&gt;11.758331061377&lt;/D&gt;&lt;/FQL&gt;&lt;FQL&gt;&lt;Q&gt;TRYIN10Y-FDS^FG_YIELD(-10AY,0,Y,,"YTM")&lt;/Q&gt;&lt;R&gt;10&lt;/R&gt;&lt;C&gt;1&lt;/C&gt;&lt;D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</t>
        </r>
      </text>
    </comment>
    <comment ref="A5" authorId="0" shapeId="0" xr:uid="{44D9C9FA-886C-4CDF-AB9A-EF682F4C2EF1}">
      <text>
        <r>
          <rPr>
            <b/>
            <sz val="9"/>
            <color indexed="81"/>
            <rFont val="Tahoma"/>
            <charset val="1"/>
          </rPr>
          <t>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xsi:type="xsd:double"&gt;7.19&lt;/D&gt;&lt;/FQL&gt;&lt;FQL&gt;&lt;Q&gt;CAGDPY@BR^EE_ACTUAL_ANNUAL(MED,0)&lt;/Q&gt;&lt;R&gt;1&lt;/R&gt;&lt;C&gt;1&lt;/C&gt;&lt;D xsi:type="xsd:double"&gt;-1.00044711100741&lt;/D&gt;&lt;/FQL&gt;&lt;FQL&gt;&lt;Q&gt;CC_MY^FG_COMPANY_NAME&lt;/Q&gt;&lt;R&gt;1&lt;/R&gt;&lt;C&gt;1&lt;/C&gt;&lt;D xsi:type="xsd:string"&gt;Malaysia&lt;/D&gt;&lt;/FQL&gt;&lt;FQL&gt;&lt;Q&gt;USDQAR^FG_COMPANY_NAME&lt;/Q&gt;&lt;R&gt;1&lt;/R&gt;&lt;C&gt;1&lt;/C&gt;&lt;D xsi:type="xsd:string"&gt;Qatari Rial per U.S. Dollar&lt;/D&gt;&lt;/FQL&gt;&lt;FQL&gt;&lt;Q&gt;USDBRL^FG_PRICE_CHANGE(0,-6AM)&lt;/Q&gt;&lt;R&gt;1&lt;/R&gt;&lt;C&gt;1&lt;/C&gt;&lt;D xsi:type="xsd:double"&gt;10.646975&lt;/D&gt;&lt;/FQL&gt;&lt;FQL&gt;&lt;Q&gt;USDMYR^FG_PRICE_CHANGE(0,-1AY)&lt;/Q&gt;&lt;R&gt;1&lt;/R&gt;&lt;C&gt;1&lt;/C&gt;&lt;D xsi:type="xsd:double"&gt;-3.2487392&lt;/D&gt;&lt;/FQL&gt;&lt;FQL&gt;&lt;Q&gt;USDCLP^STD(FG_PRICE_CHANGE(0,-3AY,M))&lt;/Q&gt;&lt;R&gt;1&lt;/R&gt;&lt;C&gt;1&lt;/C&gt;&lt;D xsi:type="xsd:double"&gt;4.44552728573466&lt;/D&gt;&lt;/FQL&gt;&lt;FQL&gt;&lt;Q&gt;FC0000CL^FMA_EPS(NTMA,-20AY,0,CY,,"PORTAGG","MEANR")&lt;/Q&gt;&lt;R&gt;20&lt;/R&gt;&lt;C&gt;1&lt;/C&gt;&lt;D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xsi:type="xsd:double"&gt;26.7127118876347&lt;/D&gt;&lt;D xsi:type="xsd:double"&gt;-3.89260227614601&lt;/D&gt;&lt;D xsi:type="xsd:double"&gt;7.8739900839542&lt;/D&gt;&lt;D xsi:type="xsd:double"&gt;4.88454059820414&lt;/D&gt;&lt;D xsi:type="xsd:double"&gt;587.066687199438&lt;/D&gt;&lt;/FQL&gt;&lt;FQL&gt;&lt;Q&gt;EPOL^P_PRICE_RETURNS_PR('52W',2,-10AY,0,AM)&lt;/Q&gt;&lt;R&gt;121&lt;/R&gt;&lt;C&gt;1&lt;/C&gt;&lt;D xsi:type="xsd:double"&gt;0.22081137&lt;/D&gt;&lt;D xsi:type="xsd:double"&gt;10.695065&lt;/D&gt;&lt;D xsi:type="xsd:double"&gt;-1.644969&lt;/D&gt;&lt;D xsi:type="xsd:double"&gt;-8.177959&lt;/D&gt;&lt;D xsi:type="xsd:double"&gt;-9.861237&lt;/D&gt;&lt;D xsi:type="xsd:double"&gt;-12.125379&lt;/D&gt;&lt;D xsi:type="xsd:double"&gt;-18.700474&lt;/D&gt;&lt;D xsi:type="xsd:double"&gt;-20.152569&lt;/D&gt;&lt;D xsi:type="xsd:double"&gt;-18.812096&lt;/D&gt;&lt;D xsi:type="xsd:double"&gt;-8.554244&lt;/D&gt;&lt;D xsi:type="xsd:double"&gt;-21.86175&lt;/D&gt;&lt;D xsi:type="xsd:double"&gt;-23.327053&lt;/D&gt;&lt;D xsi:type="xsd:double"&gt;-17.820812&lt;/D&gt;&lt;D xsi:type="xsd:double"&gt;-23.91298&lt;/D&gt;&lt;D xsi:type="xsd:double"&gt;-17.32291&lt;/D&gt;&lt;D xsi:type="xsd:double"&gt;-24.850582&lt;/D&gt;&lt;D xsi:type="xsd:double"&gt;-33.573776&lt;/D&gt;&lt;D xsi:type="xsd:double"&gt;-29.480558&lt;/D&gt;&lt;D xsi:type="xsd:double"&gt;-24.15151&lt;/D&gt;&lt;D xsi:type="xsd:double"&gt;-19.143862&lt;/D&gt;&lt;D xsi:type="xsd:double"&gt;-18.988155&lt;/D&gt;&lt;D xsi:type="xsd:double"&gt;-29.763031&lt;/D&gt;&lt;D xsi:type="xsd:double"&gt;-21.449125&lt;/D&gt;&lt;D xsi:type="xsd:double"&gt;-22.28728&lt;/D&gt;&lt;D xsi:type="xsd:double"&gt;-12.688476&lt;/D&gt;&lt;D xsi:type="xsd:double"&gt;-14.505953&lt;/D&gt;&lt;D xsi:type="xsd:double"&gt;-12.915266&lt;/D&gt;&lt;D xsi:type="xsd:double"&gt;-6.8850756&lt;/D&gt;&lt;D xsi:type="xsd:double"&gt;5.283785&lt;/D&gt;&lt;D xsi:type="xsd:double"&gt;16.923355&lt;/D&gt;&lt;D xsi:type="xsd:double"&gt;22.429657&lt;/D&gt;&lt;D xsi:type="xsd:double"&gt;16.694736&lt;/D&gt;&lt;D xsi:type="xsd:double"&gt;18.236769&lt;/D&gt;&lt;D xsi:type="xsd:double"&gt;36.25586&lt;/D&gt;&lt;D xsi:type="xsd:double"&gt;36.651947&lt;/D&gt;&lt;D xsi:type="xsd:double"&gt;52.214275&lt;/D&gt;&lt;D xsi:type="xsd:double"&gt;41.57126&lt;/D&gt;&lt;D xsi:type="xsd:double"&gt;51.201187&lt;/D&gt;&lt;D xsi:type="xsd:double"&gt;48.110497&lt;/D&gt;&lt;D xsi:type="xsd:double"&gt;53.18452&lt;/D&gt;&lt;D xsi:type="xsd:double"&gt;47.665764&lt;/D&gt;&lt;D xsi:type="xsd:double"&gt;48.86056&lt;/D&gt;&lt;D xsi:type="xsd:double"&gt;32.17566&lt;/D&gt;&lt;D xsi:type="xsd:double"&gt;31.017769&lt;/D&gt;&lt;D xsi:type="xsd:double"&gt;18.114208&lt;/D&gt;&lt;D xsi:type="xsd:double"&gt;3.8309574&lt;/D&gt;&lt;D xsi:type="xsd:double"&gt;-0.17662644&lt;/D&gt;&lt;D xsi:type="xsd:double"&gt;-4.6552124&lt;/D&gt;&lt;D xsi:type="xsd:double"&gt;-5.8491526&lt;/D&gt;&lt;D xsi:type="xsd:double"&gt;-14.814228&lt;/D&gt;&lt;D xsi:type="xsd:double"&gt;-11.802888&lt;/D&gt;&lt;D xsi:type="xsd:double"&gt;-14.361691&lt;/D&gt;&lt;D xsi:type="xsd:double"&gt;-10.339242&lt;/D&gt;&lt;D xsi:type="xsd:double"&gt;-11.7829685&lt;/D&gt;&lt;D xsi:type="xsd:double"&gt;-9.590399&lt;/D&gt;&lt;D xsi:type="xsd:double"&gt;-11.962718&lt;/D&gt;&lt;D xsi:type="xsd:double"&gt;-5.8771014&lt;/D&gt;&lt;D xsi:type="xsd:double"&gt;-9.938198&lt;/D&gt;&lt;D xsi:type="xsd:double"&gt;-2.567178&lt;/D&gt;&lt;D xsi:type="xsd:double"&gt;4.111731&lt;/D&gt;&lt;D xsi:type="xsd:double"&gt;-10.602808&lt;/D&gt;&lt;D xsi:type="xsd:double"&gt;-5.6337595&lt;/D&gt;&lt;D xsi:type="xsd:double"&gt;-9.633189&lt;/D&gt;&lt;D xsi:type="xsd:double"&gt;-1.8043816&lt;/D&gt;&lt;D xsi:type="xsd:double"&gt;-10.862618&lt;/D&gt;&lt;D xsi:type="xsd:double"&gt;-9.93973&lt;/D&gt;&lt;D xsi:type="xsd:double"&gt;-12.686729&lt;/D&gt;&lt;D xsi:type="xsd:double"&gt;-28.090816&lt;/D&gt;&lt;D xsi:type="xsd:double"&gt;-37.632637&lt;/D&gt;&lt;D xsi:type="xsd:double"&gt;-31.152838&lt;/D&gt;&lt;D xsi:type="xsd:double"&gt;-20.12664&lt;/D&gt;&lt;D xsi:type="xsd:double"&gt;-24.651766&lt;/D&gt;&lt;D xsi:type="xsd:double"&gt;-13.191623&lt;/D&gt;&lt;D xsi:type="xsd:double"&gt;-14.993244&lt;/D&gt;&lt;D xsi:type="xsd:double"&gt;-15.871901&lt;/D&gt;&lt;D xsi:type="xsd:double"&gt;-21.611696&lt;/D&gt;&lt;D xsi:type="xsd:double"&gt;-0.82957745&lt;/D&gt;&lt;D xsi:type="xsd:double"&gt;-0.48636794&lt;/D&gt;&lt;D xsi:type="xsd:double"&gt;-3.3617675&lt;/D&gt;&lt;D xsi:type="xsd:double"&gt;20.648623&lt;/D&gt;&lt;D xsi:type="xsd:double"&gt;35.713707&lt;/D&gt;&lt;D xsi:type="xsd:double"&gt;46.612717&lt;/D&gt;&lt;D xsi:type="xsd:double"&gt;27.256334&lt;/D&gt;&lt;D xsi:type="xsd:double"&gt;29.887318&lt;/D&gt;&lt;D xsi:type="xsd:double"&gt;22.65942&lt;/D&gt;&lt;D xsi:type="xsd:double"&gt;31.820536&lt;/D&gt;&lt;D xsi:type="xsd:double"&gt;37.762165&lt;/D&gt;&lt;D xsi:type="xsd:double"&gt;39.622795&lt;/D&gt;&lt;D xsi:type="xsd:double"&gt;7.4564576&lt;/D&gt;&lt;D xsi:type="xsd:double"&gt;9.477388&lt;/D&gt;&lt;D xsi:type="xsd:double"&gt;13.766134&lt;/D&gt;&lt;D xsi:type="xsd:double"&gt;-7.6042175&lt;/D&gt;&lt;D xsi:type="xsd:double"&gt;-2.6892781&lt;/D&gt;&lt;D xsi:type="xsd:double"&gt;-27.113676&lt;/D&gt;&lt;D xsi:type="xsd:double"&gt;-29.601103&lt;/D&gt;&lt;D xsi:type="xsd:double"&gt;-33.43492&lt;/D&gt;&lt;D xsi:type="xsd:double"&gt;-33.904816&lt;/D&gt;&lt;D xsi:type="xsd:double"&gt;-42.99543&lt;/D&gt;&lt;D xsi:type="xsd:double"&gt;-50.97992&lt;/D&gt;&lt;D xsi:type="xsd:double"&gt;-41.429977&lt;/D&gt;&lt;D xsi:type="xsd:double"&gt;-26.887863&lt;/D&gt;&lt;D xsi:type="xsd:double"&gt;-22.954618&lt;/D&gt;&lt;D xsi:type="xsd:double"&gt;-23.678356&lt;/D&gt;&lt;D xsi:type="xsd:double"&gt;-7.91924&lt;/D&gt;&lt;D xsi:type="xsd:double"&gt;-13.125145&lt;/D&gt;&lt;D xsi:type="xsd:double"&gt;20.90565&lt;/D&gt;&lt;D xsi:type="xsd:double"&gt;23.107052&lt;/D&gt;&lt;D xsi:type="xsd:double"&gt;39.729057&lt;/D&gt;&lt;D xsi:type="xsd:double"&gt;43.708324&lt;/D&gt;&lt;D xsi:type="xsd:double"&gt;47.423088&lt;/D&gt;&lt;D xsi:type="xsd:double"&gt;61.72519&lt;/D&gt;&lt;D xsi:type="xsd:double"&gt;53.240025&lt;/D&gt;&lt;D xsi:type="xsd:double"&gt;52.801548&lt;/D&gt;&lt;D xsi:type="xsd:double"&gt;37.637104&lt;/D&gt;&lt;D xsi:type="xsd:double"&gt;42.69625&lt;/D&gt;&lt;D xsi:type="xsd:double"&gt;48.196445&lt;/D&gt;&lt;D xsi:type="xsd:double"&gt;60.74742&lt;/D&gt;&lt;D xsi:type="xsd:double"&gt;47.593475&lt;/D&gt;&lt;D xsi:type="xsd:double"&gt;34.851288&lt;/D&gt;&lt;D xsi:type="xsd:double"&gt;37.918236&lt;/D&gt;&lt;D xsi:type="xsd:double"&gt;18.086874&lt;/D&gt;&lt;/FQL&gt;&lt;FQL&gt;&lt;Q&gt;INDA^FMA_DIV_YLD(NTMA,-10AY,0,AM,"PORTAGG","MEANR")&lt;/Q&gt;&lt;R&gt;121&lt;/R&gt;&lt;C&gt;1&lt;/C&gt;&lt;D xsi:type="xsd:double"&gt;1.64466426954092&lt;/D&gt;&lt;D xsi:type="xsd:double"&gt;1.5283155132004&lt;/D&gt;&lt;D xsi:type="xsd:double"&gt;1.58514163026759&lt;/D&gt;&lt;D xsi:type="xsd:double"&gt;1.54844743672879&lt;/D&gt;&lt;D xsi:type="xsd:double"&gt;1.56563338233922&lt;/D&gt;&lt;D xsi:type="xsd:double"&gt;1.58532868332783&lt;/D&gt;&lt;D xsi:type="xsd:double"&gt;1.52028801750407&lt;/D&gt;&lt;D xsi:type="xsd:double"&gt;1.48579045773278&lt;/D&gt;&lt;D xsi:type="xsd:double"&gt;1.50926192630074&lt;/D&gt;&lt;D xsi:type="xsd:double"&gt;1.67231611656434&lt;/D&gt;&lt;D xsi:type="xsd:double"&gt;1.72012110689062&lt;/D&gt;&lt;D xsi:type="xsd:double"&gt;1.58746334257273&lt;/D&gt;&lt;D xsi:type="xsd:double"&gt;1.53885034574339&lt;/D&gt;&lt;D xsi:type="xsd:double"&gt;1.68847975347273&lt;/D&gt;&lt;D xsi:type="xsd:double"&gt;1.63444208116162&lt;/D&gt;&lt;D xsi:type="xsd:double"&gt;1.70807264621362&lt;/D&gt;&lt;D xsi:type="xsd:double"&gt;1.78331793678297&lt;/D&gt;&lt;D xsi:type="xsd:double"&gt;1.75149118770914&lt;/D&gt;&lt;D xsi:type="xsd:double"&gt;1.82313189677785&lt;/D&gt;&lt;D xsi:type="xsd:double"&gt;1.75142358132848&lt;/D&gt;&lt;D xsi:type="xsd:double"&gt;1.78334704634986&lt;/D&gt;&lt;D xsi:type="xsd:double"&gt;1.69359719846903&lt;/D&gt;&lt;D xsi:type="xsd:double"&gt;1.6042188123556&lt;/D&gt;&lt;D xsi:type="xsd:double"&gt;1.58303728904601&lt;/D&gt;&lt;D xsi:type="xsd:double"&gt;1.53156428746013&lt;/D&gt;&lt;D xsi:type="xsd:double"&gt;1.50809593862481&lt;/D&gt;&lt;D xsi:type="xsd:double"&gt;1.5316612620227&lt;/D&gt;&lt;D xsi:type="xsd:double"&gt;1.63077864571672&lt;/D&gt;&lt;D xsi:type="xsd:double"&gt;1.65768798392064&lt;/D&gt;&lt;D xsi:type="xsd:double"&gt;1.68044975125706&lt;/D&gt;&lt;D xsi:type="xsd:double"&gt;1.59881358200153&lt;/D&gt;&lt;D xsi:type="xsd:double"&gt;1.58323134578633&lt;/D&gt;&lt;D xsi:type="xsd:double"&gt;1.55110316767309&lt;/D&gt;&lt;D xsi:type="xsd:double"&gt;1.5727210337599&lt;/D&gt;&lt;D xsi:type="xsd:double"&gt;1.5974742293594&lt;/D&gt;&lt;D xsi:type="xsd:double"&gt;1.60454721500786&lt;/D&gt;&lt;D xsi:type="xsd:double"&gt;1.54411021040357&lt;/D&gt;&lt;D xsi:type="xsd:double"&gt;1.53599243602201&lt;/D&gt;&lt;D xsi:type="xsd:double"&gt;1.54973484306698&lt;/D&gt;&lt;D xsi:type="xsd:double"&gt;1.52002067992434&lt;/D&gt;&lt;D xsi:type="xsd:double"&gt;1.52844044893946&lt;/D&gt;&lt;D xsi:type="xsd:double"&gt;1.48436192132381&lt;/D&gt;&lt;D xsi:type="xsd:double"&gt;1.55591038203351&lt;/D&gt;&lt;D xsi:type="xsd:double"&gt;1.59672765461408&lt;/D&gt;&lt;D xsi:type="xsd:double"&gt;1.58436892140019&lt;/D&gt;&lt;D xsi:type="xsd:double"&gt;1.60123459568274&lt;/D&gt;&lt;D xsi:type="xsd:double"&gt;1.59487260510635&lt;/D&gt;&lt;D xsi:type="xsd:double"&gt;1.60446629430592&lt;/D&gt;&lt;D xsi:type="xsd:double"&gt;1.50686376296649&lt;/D&gt;&lt;D xsi:type="xsd:double"&gt;1.46961626915139&lt;/D&gt;&lt;D xsi:type="xsd:double"&gt;1.69466635782226&lt;/D&gt;&lt;D xsi:type="xsd:double"&gt;1.65182961761708&lt;/D&gt;&lt;D xsi:type="xsd:double"&gt;1.6637889030304&lt;/D&gt;&lt;D xsi:type="xsd:double"&gt;1.65218840984205&lt;/D&gt;&lt;D xsi:type="xsd:double"&gt;1.62799527258746&lt;/D&gt;&lt;D xsi:type="xsd:double"&gt;1.6298308208019&lt;/D&gt;&lt;D xsi:type="xsd:double"&gt;1.57135320602356&lt;/D&gt;&lt;D xsi:type="xsd:double"&gt;1.70933969387153&lt;/D&gt;&lt;D xsi:type="xsd:double"&gt;1.6685735618193&lt;/D&gt;&lt;D xsi:type="xsd:double"&gt;1.74149714710333&lt;/D&gt;&lt;D xsi:type="xsd:double"&gt;1.80802524675065&lt;/D&gt;&lt;D xsi:type="xsd:double"&gt;1.80774594831106&lt;/D&gt;&lt;D xsi:type="xsd:double"&gt;1.81245749036407&lt;/D&gt;&lt;D xsi:type="xsd:double"&gt;1.75609031717847&lt;/D&gt;&lt;D xsi:type="xsd:double"&gt;1.68839208626044&lt;/D&gt;&lt;D xsi:type="xsd:double"&gt;1.66333383139501&lt;/D&gt;&lt;D xsi:type="xsd:double"&gt;1.65532866722059&lt;/D&gt;&lt;D xsi:type="xsd:double"&gt;1.93059656954521&lt;/D&gt;&lt;D xsi:type="xsd:double"&gt;2.13482546900386&lt;/D&gt;&lt;D xsi:type="xsd:double"&gt;1.96476264885191&lt;/D&gt;&lt;D xsi:type="xsd:double"&gt;1.70757966331312&lt;/D&gt;&lt;D xsi:type="xsd:double"&gt;1.57939255318259&lt;/D&gt;&lt;D xsi:type="xsd:double"&gt;1.52284326698862&lt;/D&gt;&lt;D xsi:type="xsd:double"&gt;1.55931100291563&lt;/D&gt;&lt;D xsi:type="xsd:double"&gt;1.48375005387212&lt;/D&gt;&lt;D xsi:type="xsd:double"&gt;1.49215958925546&lt;/D&gt;&lt;D xsi:type="xsd:double"&gt;1.34912335945196&lt;/D&gt;&lt;D xsi:type="xsd:double"&gt;1.29814671945447&lt;/D&gt;&lt;D xsi:type="xsd:double"&gt;1.32078973803866&lt;/D&gt;&lt;D xsi:type="xsd:double"&gt;1.33689429087922&lt;/D&gt;&lt;D xsi:type="xsd:double"&gt;1.36433353616468&lt;/D&gt;&lt;D xsi:type="xsd:double"&gt;1.41108422534661&lt;/D&gt;&lt;D xsi:type="xsd:double"&gt;1.39791872363307&lt;/D&gt;&lt;D xsi:type="xsd:double"&gt;1.40144961940541&lt;/D&gt;&lt;D xsi:type="xsd:double"&gt;1.36164648026886&lt;/D&gt;&lt;D xsi:type="xsd:double"&gt;1.28222506172066&lt;/D&gt;&lt;D xsi:type="xsd:double"&gt;1.27958245294998&lt;/D&gt;&lt;D xsi:type="xsd:double"&gt;1.32495581507292&lt;/D&gt;&lt;D xsi:type="xsd:double"&gt;1.34876776874166&lt;/D&gt;&lt;D xsi:type="xsd:double"&gt;1.34536657924175&lt;/D&gt;&lt;D xsi:type="xsd:double"&gt;1.41289387067329&lt;/D&gt;&lt;D xsi:type="xsd:double"&gt;1.53503184928341&lt;/D&gt;&lt;D xsi:type="xsd:double"&gt;1.43142700333609&lt;/D&gt;&lt;D xsi:type="xsd:double"&gt;1.63374505219475&lt;/D&gt;&lt;D xsi:type="xsd:double"&gt;1.61421761776805&lt;/D&gt;&lt;D xsi:type="xsd:double"&gt;1.6458387474411&lt;/D&gt;&lt;D xsi:type="xsd:double"&gt;1.47981491729732&lt;/D&gt;&lt;D xsi:type="xsd:double"&gt;1.47639467419332&lt;/D&gt;&lt;D xsi:type="xsd:double"&gt;1.54062759970274&lt;/D&gt;&lt;D xsi:type="xsd:double"&gt;1.4931135201753&lt;/D&gt;&lt;D xsi:type="xsd:double"&gt;1.44872569397336&lt;/D&gt;&lt;D xsi:type="xsd:double"&gt;1.49627972512369&lt;/D&gt;&lt;D xsi:type="xsd:double"&gt;1.53237624482552&lt;/D&gt;&lt;D xsi:type="xsd:double"&gt;1.58822643209255&lt;/D&gt;&lt;D xsi:type="xsd:double"&gt;1.60188802727695&lt;/D&gt;&lt;D xsi:type="xsd:double"&gt;1.59111530928384&lt;/D&gt;&lt;D xsi:type="xsd:double"&gt;1.55393634683011&lt;/D&gt;&lt;D xsi:type="xsd:double"&gt;1.50723682354366&lt;/D&gt;&lt;D xsi:type="xsd:double"&gt;1.48585443510549&lt;/D&gt;&lt;D xsi:type="xsd:double"&gt;1.498759935724&lt;/D&gt;&lt;D xsi:type="xsd:double"&gt;1.5377513485939&lt;/D&gt;&lt;D xsi:type="xsd:double"&gt;1.53047869664699&lt;/D&gt;&lt;D xsi:type="xsd:double"&gt;1.41719482865109&lt;/D&gt;&lt;D xsi:type="xsd:double"&gt;1.38288351295694&lt;/D&gt;&lt;D xsi:type="xsd:double"&gt;1.36384185583936&lt;/D&gt;&lt;D xsi:type="xsd:double"&gt;1.32791207120242&lt;/D&gt;&lt;D xsi:type="xsd:double"&gt;1.31996714676427&lt;/D&gt;&lt;D xsi:type="xsd:double"&gt;1.37087676510957&lt;/D&gt;&lt;D xsi:type="xsd:double"&gt;1.30390135741685&lt;/D&gt;&lt;D xsi:type="xsd:double"&gt;1.24302627735276&lt;/D&gt;&lt;D xsi:type="xsd:double"&gt;1.26606556417884&lt;/D&gt;&lt;/FQL&gt;&lt;FQL&gt;&lt;Q&gt;CNYA^FMA_PE(NTMA,-10AY,0,AM,"PORTAGG","MEANR")&lt;/Q&gt;&lt;R&gt;121&lt;/R&gt;&lt;C&gt;1&lt;/C&gt;&lt;D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xsi:type="xsd:double"&gt;13.5904341010651&lt;/D&gt;&lt;D xsi:type="xsd:double"&gt;13.6974379052304&lt;/D&gt;&lt;D xsi:type="xsd:double"&gt;13.9614366192349&lt;/D&gt;&lt;D xsi:type="xsd:double"&gt;13.5377681798276&lt;/D&gt;&lt;D xsi:type="xsd:double"&gt;13.7712066491456&lt;/D&gt;&lt;D xsi:type="xsd:double"&gt;14.077812651666&lt;/D&gt;&lt;D xsi:type="xsd:double"&gt;13.284402682967&lt;/D&gt;&lt;D xsi:type="xsd:double"&gt;13.0838599668049&lt;/D&gt;&lt;D xsi:type="xsd:double"&gt;13.1559823135133&lt;/D&gt;&lt;D xsi:type="xsd:double"&gt;13.5841909893916&lt;/D&gt;&lt;D xsi:type="xsd:double"&gt;13.0849034078235&lt;/D&gt;&lt;D xsi:type="xsd:double"&gt;14.0065740728599&lt;/D&gt;&lt;D xsi:type="xsd:double"&gt;14.1554648442901&lt;/D&gt;&lt;D xsi:type="xsd:double"&gt;13.965634958429&lt;/D&gt;&lt;D xsi:type="xsd:double"&gt;14.3561224409546&lt;/D&gt;&lt;D xsi:type="xsd:double"&gt;14.3431712147505&lt;/D&gt;&lt;D xsi:type="xsd:double"&gt;14.7090185800245&lt;/D&gt;&lt;D xsi:type="xsd:double"&gt;13.8146790587916&lt;/D&gt;&lt;D xsi:type="xsd:double"&gt;14.2510751011873&lt;/D&gt;&lt;D xsi:type="xsd:double"&gt;12.7366006564586&lt;/D&gt;&lt;D xsi:type="xsd:double"&gt;13.4586478616494&lt;/D&gt;&lt;D xsi:type="xsd:double"&gt;12.5565137457963&lt;/D&gt;&lt;D xsi:type="xsd:double"&gt;11.898028745108&lt;/D&gt;&lt;D xsi:type="xsd:double"&gt;11.7195480958429&lt;/D&gt;&lt;D xsi:type="xsd:double"&gt;10.6310954408044&lt;/D&gt;&lt;D xsi:type="xsd:double"&gt;10.2152320005124&lt;/D&gt;&lt;D xsi:type="xsd:double"&gt;10.0889993151327&lt;/D&gt;&lt;D xsi:type="xsd:double"&gt;10.0848958194948&lt;/D&gt;&lt;D xsi:type="xsd:double"&gt;9.77769415651691&lt;/D&gt;&lt;D xsi:type="xsd:double"&gt;9.92839756162582&lt;/D&gt;&lt;D xsi:type="xsd:double"&gt;9.64436007546178&lt;/D&gt;&lt;D xsi:type="xsd:double"&gt;10.2145521305833&lt;/D&gt;&lt;D xsi:type="xsd:double"&gt;11.2410625595516&lt;/D&gt;&lt;D xsi:type="xsd:double"&gt;12.3117403261058&lt;/D&gt;&lt;D xsi:type="xsd:double"&gt;10.8428517193499&lt;/D&gt;&lt;D xsi:type="xsd:double"&gt;11.0693923952657&lt;/D&gt;&lt;D xsi:type="xsd:double"&gt;11.6351527403495&lt;/D&gt;&lt;D xsi:type="xsd:double"&gt;11.0060162491688&lt;/D&gt;&lt;D xsi:type="xsd:double"&gt;12.0881353952754&lt;/D&gt;&lt;D xsi:type="xsd:double"&gt;11.5783408110991&lt;/D&gt;&lt;D xsi:type="xsd:double"&gt;11.8159066139118&lt;/D&gt;&lt;D xsi:type="xsd:double"&gt;12.2021509084384&lt;/D&gt;&lt;D xsi:type="xsd:double"&gt;12.886920204757&lt;/D&gt;&lt;D xsi:type="xsd:double"&gt;12.2033738497018&lt;/D&gt;&lt;D xsi:type="xsd:double"&gt;12.5533081444992&lt;/D&gt;&lt;D xsi:type="xsd:double"&gt;12.2436042137779&lt;/D&gt;&lt;D xsi:type="xsd:double"&gt;13.3145347584891&lt;/D&gt;&lt;D xsi:type="xsd:double"&gt;13.8388813639633&lt;/D&gt;&lt;D xsi:type="xsd:double"&gt;16.5103217319178&lt;/D&gt;&lt;D xsi:type="xsd:double"&gt;16.0448387919277&lt;/D&gt;&lt;D xsi:type="xsd:double"&gt;15.7197246596598&lt;/D&gt;&lt;D xsi:type="xsd:double"&gt;15.9494993344234&lt;/D&gt;&lt;D xsi:type="xsd:double"&gt;16.4524802063234&lt;/D&gt;&lt;D xsi:type="xsd:double"&gt;16.3511785319635&lt;/D&gt;&lt;D xsi:type="xsd:double"&gt;18.2497749442224&lt;/D&gt;&lt;D xsi:type="xsd:double"&gt;18.6835656732645&lt;/D&gt;&lt;D xsi:type="xsd:double"&gt;15.8914615274546&lt;/D&gt;&lt;D xsi:type="xsd:double"&gt;16.0545324905817&lt;/D&gt;&lt;D xsi:type="xsd:double"&gt;15.7934983886504&lt;/D&gt;&lt;D xsi:type="xsd:double"&gt;16.6324422441&lt;/D&gt;&lt;D xsi:type="xsd:double"&gt;16.1123437249241&lt;/D&gt;&lt;D xsi:type="xsd:double"&gt;15.6042978820191&lt;/D&gt;&lt;D xsi:type="xsd:double"&gt;15.7117918923962&lt;/D&gt;&lt;D xsi:type="xsd:double"&gt;15.3135465936918&lt;/D&gt;&lt;D xsi:type="xsd:double"&gt;15.1744276165377&lt;/D&gt;&lt;D xsi:type="xsd:double"&gt;15.9086652673865&lt;/D&gt;&lt;D xsi:type="xsd:double"&gt;14.8400893070383&lt;/D&gt;&lt;D xsi:type="xsd:double"&gt;13.9750136493333&lt;/D&gt;&lt;D xsi:type="xsd:double"&gt;12.7732318593662&lt;/D&gt;&lt;D xsi:type="xsd:double"&gt;12.8030836846078&lt;/D&gt;&lt;D xsi:type="xsd:double"&gt;12.0886355777212&lt;/D&gt;&lt;D xsi:type="xsd:double"&gt;12.955899885043&lt;/D&gt;&lt;D xsi:type="xsd:double"&gt;13.5757413519741&lt;/D&gt;&lt;D xsi:type="xsd:double"&gt;12.6918009062039&lt;/D&gt;&lt;D xsi:type="xsd:double"&gt;12.6142394767017&lt;/D&gt;&lt;D xsi:type="xsd:double"&gt;11.60282359329&lt;/D&gt;&lt;D xsi:type="xsd:double"&gt;11.6032641730981&lt;/D&gt;&lt;D xsi:type="xsd:double"&gt;12.3452348702606&lt;/D&gt;&lt;D xsi:type="xsd:double"&gt;12.1744024265599&lt;/D&gt;&lt;D xsi:type="xsd:double"&gt;12.4802163960318&lt;/D&gt;&lt;D xsi:type="xsd:double"&gt;12.0417342367572&lt;/D&gt;&lt;D xsi:type="xsd:double"&gt;12.3902818602689&lt;/D&gt;&lt;D xsi:type="xsd:double"&gt;12.2528147973395&lt;/D&gt;&lt;D xsi:type="xsd:double"&gt;11.8270930977735&lt;/D&gt;&lt;D xsi:type="xsd:double"&gt;11.6961484970234&lt;/D&gt;&lt;D xsi:type="xsd:double"&gt;12.1336010626564&lt;/D&gt;&lt;D xsi:type="xsd:double"&gt;11.8743192670113&lt;/D&gt;&lt;D xsi:type="xsd:double"&gt;11.5909380159001&lt;/D&gt;&lt;D xsi:type="xsd:double"&gt;11.7090992298819&lt;/D&gt;&lt;D xsi:type="xsd:double"&gt;11.3080648895179&lt;/D&gt;&lt;D xsi:type="xsd:double"&gt;10.8235863461883&lt;/D&gt;&lt;D xsi:type="xsd:double"&gt;11.0709808537318&lt;/D&gt;&lt;D xsi:type="xsd:double"&gt;11.6144231789344&lt;/D&gt;&lt;D xsi:type="xsd:double"&gt;12.1400467917765&lt;/D&gt;&lt;D xsi:type="xsd:double"&gt;12.9681184958003&lt;/D&gt;&lt;D xsi:type="xsd:double"&gt;12.471461865259&lt;/D&gt;&lt;D xsi:type="xsd:double"&gt;11.8700204641398&lt;/D&gt;&lt;D xsi:type="xsd:double"&gt;11.3611921268013&lt;/D&gt;&lt;/FQL&gt;&lt;FQL&gt;&lt;Q&gt;WL-FDS^FG_PRICE_CHANGE(0,-6AM)&lt;/Q&gt;&lt;R&gt;1&lt;/R&gt;&lt;C&gt;1&lt;/C&gt;&lt;D xsi:type="xsd:double"&gt;-20.961682945154&lt;/D&gt;&lt;/FQL&gt;&lt;FQL&gt;&lt;Q&gt;CPALM-FDS^FG_PRICE_MAVG(0,,,,30)&lt;/Q&gt;&lt;R&gt;1&lt;/R&gt;&lt;C&gt;1&lt;/C&gt;&lt;D xsi:type="xsd:double"&gt;3991.7666&lt;/D&gt;&lt;/FQL&gt;&lt;FQL&gt;&lt;Q&gt;FC0000QA^FG_PRICE(0)&lt;/Q&gt;&lt;R&gt;1&lt;/R&gt;&lt;C&gt;1&lt;/C&gt;&lt;D xsi:type="xsd:double"&gt;101.92578&lt;/D&gt;&lt;/FQL&gt;&lt;FQL&gt;&lt;Q&gt;VNM^FG_PRICE_MAVG(0,,,,30)&lt;/Q&gt;&lt;R&gt;1&lt;/R&gt;&lt;C&gt;1&lt;/C&gt;&lt;D xsi:type="xsd:double"&gt;12.091333&lt;/D&gt;&lt;/FQL&gt;&lt;FQL&gt;&lt;Q&gt;EWZ^FG_PRICE_MAVG(0,,,,60)&lt;/Q&gt;&lt;R&gt;1&lt;/R&gt;&lt;C&gt;1&lt;/C&gt;&lt;D xsi:type="xsd:double"&gt;28.6005&lt;/D&gt;&lt;/FQL&gt;&lt;FQL&gt;&lt;Q&gt;VNM^P_PRICE(0)/P_PRICE_HIGH_PR(0,,,,,,"PRICE","INTRA","52W")&lt;/Q&gt;&lt;R&gt;1&lt;/R&gt;&lt;C&gt;1&lt;/C&gt;&lt;D xsi:type="xsd:double"&gt;0.7567913&lt;/D&gt;&lt;/FQL&gt;&lt;FQL&gt;&lt;Q&gt;QAT^P_PRICE(0)/P_PRICE_LOW_PR(0,,,,,,"PRICE","INTRA","52W")-1&lt;/Q&gt;&lt;R&gt;1&lt;/R&gt;&lt;C&gt;1&lt;/C&gt;&lt;D xsi:type="xsd:double"&gt;0.11494243&lt;/D&gt;&lt;/FQL&gt;&lt;FQL&gt;&lt;Q&gt;EZA^FG_TOTAL_RETURNC(0,-12AM)&lt;/Q&gt;&lt;R&gt;1&lt;/R&gt;&lt;C&gt;1&lt;/C&gt;&lt;D xsi:type="xsd:double"&gt;11.884701&lt;/D&gt;&lt;/FQL&gt;&lt;FQL&gt;&lt;Q&gt;EWW^FMA_PCT_ABOVE_MAVG(200,0,,,,"PORTAGG")&lt;/Q&gt;&lt;R&gt;1&lt;/R&gt;&lt;C&gt;1&lt;/C&gt;&lt;D xsi:type="xsd:double"&gt;22.7272727272727&lt;/D&gt;&lt;/FQL&gt;&lt;FQL&gt;&lt;Q&gt;EPOL^PERCENT_CHANGE(FMA_EPS(+1,0,,,,"PORTAGG","MEAN"),FMA_EPS(+1,-1AM,,,,"PORTAGG","MEAN"))&lt;/Q&gt;&lt;R&gt;1&lt;/R&gt;&lt;C&gt;1&lt;/C&gt;&lt;D xsi:type="xsd:double"&gt;2.74100418124565&lt;/D&gt;&lt;/FQL&gt;&lt;FQL&gt;&lt;Q&gt;EIDO^FMA_PCT_ABOVE_MAVG(200,0,,,,"PORTAGG")&lt;/Q&gt;&lt;R&gt;1&lt;/R&gt;&lt;C&gt;1&lt;/C&gt;&lt;D xsi:type="xsd:double"&gt;38.0281690140845&lt;/D&gt;&lt;/FQL&gt;&lt;FQL&gt;&lt;Q&gt;VGK^P_PRICE(0)/P_PRICE_LOW_PR(0,,,,,,"PRICE","INTRA","52W")-1&lt;/Q&gt;&lt;R&gt;1&lt;/R&gt;&lt;C&gt;1&lt;/C&gt;&lt;D xsi:type="xsd:double"&gt;0.2106793&lt;/D&gt;&lt;/FQL&gt;&lt;FQL&gt;&lt;Q&gt;KSA^FMA_COS_DOWN("EPS","1M",+1,NOW,,,"PORTAGG","MEANR")&lt;/Q&gt;&lt;R&gt;1&lt;/R&gt;&lt;C&gt;1&lt;/C&gt;&lt;D xsi:type="xsd:double"&gt;36&lt;/D&gt;&lt;/FQL&gt;&lt;FQL&gt;&lt;Q&gt;EWW^SIZE(FG_CONSTITUENTS)&lt;/Q&gt;&lt;R&gt;1&lt;/R&gt;&lt;C&gt;1&lt;/C&gt;&lt;D xsi:type="xsd:long"&gt;44&lt;/D&gt;&lt;/FQL&gt;&lt;FQL&gt;&lt;Q&gt;GREK^FMA_RBICS_REV_CURRENT(30, LOC, "PORTAGG")&lt;/Q&gt;&lt;R&gt;1&lt;/R&gt;&lt;C&gt;1&lt;/C&gt;&lt;D xsi:type="xsd:double"&gt;43.1447826395963&lt;/D&gt;&lt;/FQL&gt;&lt;FQL&gt;&lt;Q&gt;TRYCN10Y-FDS^FG_YIELD_NAME&lt;/Q&gt;&lt;R&gt;1&lt;/R&gt;&lt;C&gt;1&lt;/C&gt;&lt;D xsi:type="xsd:string"&gt;Treasury - China Benchmark Bond 10Y&lt;/D&gt;&lt;/FQL&gt;&lt;FQL&gt;&lt;Q&gt;REFKRBASE-FDS^FG_YIELD(NOW,,,0)&lt;/Q&gt;&lt;R&gt;1&lt;/R&gt;&lt;C&gt;1&lt;/C&gt;&lt;D xsi:type="xsd:double"&gt;3.5&lt;/D&gt;&lt;/FQL&gt;&lt;FQL&gt;&lt;Q&gt;TRYTR7Y-FDS^PCTCHG(FG_YIELD(0,,,,"YTM"),FG_YIELD(-3AM,,,,"YTM"))&lt;/Q&gt;&lt;R&gt;1&lt;/R&gt;&lt;C&gt;1&lt;/C&gt;&lt;D xsi:type="xsd:double"&gt;0.6818676&lt;/D&gt;&lt;/FQL&gt;&lt;FQL&gt;&lt;Q&gt;CC_ZA^IMF_IFS_RCPI_Q(0)&lt;/Q&gt;&lt;R&gt;1&lt;/R&gt;&lt;C&gt;1&lt;/C&gt;&lt;D xsi:type="xsd:double"&gt;5.0606&lt;/D&gt;&lt;/FQL&gt;&lt;FQL&gt;&lt;Q&gt;VNM^FG_FCF_YIELD_NTM(0)&lt;/Q&gt;&lt;R&gt;1&lt;/R&gt;&lt;C&gt;1&lt;/C&gt;&lt;D xsi:type="xsd:double"&gt;1.67435437022534&lt;/D&gt;&lt;/FQL&gt;&lt;FQL&gt;&lt;Q&gt;TUR^FMA_PE(LTM,0,,,"PORTAGG","MEANR")&lt;/Q&gt;&lt;R&gt;1&lt;/R&gt;&lt;C&gt;1&lt;/C&gt;&lt;D xsi:type="xsd:double"&gt;8.40714407503157&lt;/D&gt;&lt;/FQL&gt;&lt;FQL&gt;&lt;Q&gt;MCHI^FMA_EVAL_EBITDA(NTMA,0,,,"PORTAGG","MEANR")&lt;/Q&gt;&lt;R&gt;1&lt;/R&gt;&lt;C&gt;1&lt;/C&gt;&lt;D xsi:type="xsd:double"&gt;7.97360959795137&lt;/D&gt;&lt;/FQL&gt;&lt;FQL&gt;&lt;Q&gt;GREK^FMA_PE(NTMA,0,,,"PORTAGG","MEANR")&lt;/Q&gt;&lt;R&gt;1&lt;/R&gt;&lt;C&gt;1&lt;/C&gt;&lt;D xsi:type="xsd:double"&gt;6.74604957748671&lt;/D&gt;&lt;/FQL&gt;&lt;FQL&gt;&lt;Q&gt;EWT^FG_FCF_YIELD_NTM(0)&lt;/Q&gt;&lt;R&gt;1&lt;/R&gt;&lt;C&gt;1&lt;/C&gt;&lt;D xsi:type="xsd:double"&gt;4.18064193563168&lt;/D&gt;&lt;/FQL&gt;&lt;FQL&gt;&lt;Q&gt;EIDO^FMA_EVAL_EBIT(LTMA,NOW,NOW,M,"PORTAGG","MEANR")&lt;/Q&gt;&lt;R&gt;1&lt;/R&gt;&lt;C&gt;1&lt;/C&gt;&lt;D xsi:type="xsd:double"&gt;9.2523809737672&lt;/D&gt;&lt;/FQL&gt;&lt;FQL&gt;&lt;Q&gt;EIDO^FMA_ROE(NTMA,-20AY,NOW,FY,"PORTAGG","MEANR")&lt;/Q&gt;&lt;R&gt;20&lt;/R&gt;&lt;C&gt;1&lt;/C&gt;&lt;D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xsi:type="xsd:double"&gt;14.4300103255066&lt;/D&gt;&lt;D xsi:type="xsd:double"&gt;11.4814604214712&lt;/D&gt;&lt;D xsi:type="xsd:double"&gt;13.6928560106707&lt;/D&gt;&lt;D xsi:type="xsd:double"&gt;15.6524440673878&lt;/D&gt;&lt;D xsi:type="xsd:double"&gt;14.02340332534&lt;/D&gt;&lt;/FQL&gt;&lt;FQL&gt;&lt;Q&gt;TRYTR7Y-FDS^FG_YIELD(-10AY,0,Y,,"YTM")&lt;/Q&gt;&lt;R&gt;10&lt;/R&gt;&lt;C&gt;1&lt;/C&gt;&lt;D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xsi:type="xsd:double"&gt;21.984322&lt;/D&gt;&lt;/FQL&gt;&lt;FQL&gt;&lt;Q&gt;CAGDPY@AE^EE_ACTUAL_ANNUAL(MED,+1)&lt;/Q&gt;&lt;R&gt;1&lt;/R&gt;&lt;C&gt;1&lt;/C&gt;&lt;D xsi:type="xsd:double"&gt;8.4&lt;/D&gt;&lt;/FQL&gt;&lt;FQL&gt;&lt;Q&gt;CAGDPY@CL^EE_ACTUAL_ANNUAL(MED,0)&lt;/Q&gt;&lt;R&gt;1&lt;/R&gt;&lt;C&gt;1&lt;/C&gt;&lt;D xsi:type="xsd:double"&gt;-3.68653581083686&lt;/D&gt;&lt;/FQL&gt;&lt;FQL&gt;&lt;Q&gt;USDVND^FG_PRICE_CHANGE(0,-3AM)&lt;/Q&gt;&lt;R&gt;1&lt;/R&gt;&lt;C&gt;1&lt;/C&gt;&lt;D xsi:type="xsd:double"&gt;-1.3459086&lt;/D&gt;&lt;/FQL&gt;&lt;FQL&gt;&lt;Q&gt;USDTRY^FG_PRICE(0)&lt;/Q&gt;&lt;R&gt;1&lt;/R&gt;&lt;C&gt;1&lt;/C&gt;&lt;D xsi:type="xsd:double"&gt;33.52215&lt;/D&gt;&lt;/FQL&gt;&lt;FQL&gt;&lt;Q&gt;USDMXN^FG_PRICE_CHANGE(0,-1AM)&lt;/Q&gt;&lt;R&gt;1&lt;/R&gt;&lt;C&gt;1&lt;/C&gt;&lt;D xsi:type="xsd:double"&gt;4.7290206&lt;/D&gt;&lt;/FQL&gt;&lt;FQL&gt;&lt;Q&gt;USDPLN^FG_COMPANY_NAME&lt;/Q&gt;&lt;R&gt;1&lt;/R&gt;&lt;C&gt;1&lt;/C&gt;&lt;D xsi:type="xsd:string"&gt;Polish Zloty per U.S. Dollar&lt;/D&gt;&lt;/FQL&gt;&lt;FQL&gt;&lt;Q&gt;FC0000AE^FMA_EPS(NTMA,-20AY,0,CY,,"PORTAGG","MEANR")&lt;/Q&gt;&lt;R&gt;20&lt;/R&gt;&lt;C&gt;1&lt;/C&gt;&lt;D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xsi:type="xsd:double"&gt;7.02062927363804&lt;/D&gt;&lt;D xsi:type="xsd:double"&gt;5.12773396645605&lt;/D&gt;&lt;D xsi:type="xsd:double"&gt;7.54796836254382&lt;/D&gt;&lt;D xsi:type="xsd:double"&gt;11.3918613623253&lt;/D&gt;&lt;D xsi:type="xsd:double"&gt;11.0560462161177&lt;/D&gt;&lt;/FQL&gt;&lt;FQL&gt;&lt;Q&gt;EWW^FG_TOTAL_RETURNC(-10AY,0,AM)&lt;/Q&gt;&lt;R&gt;121&lt;/R&gt;&lt;C&gt;1&lt;/C&gt;&lt;D xsi:type="xsd:double"&gt;-0.7780969&lt;/D&gt;&lt;D xsi:type="xsd:double"&gt;3.8048267&lt;/D&gt;&lt;D xsi:type="xsd:double"&gt;-5.52603&lt;/D&gt;&lt;D xsi:type="xsd:double"&gt;-0.014811754&lt;/D&gt;&lt;D xsi:type="xsd:double"&gt;-10.811604&lt;/D&gt;&lt;D xsi:type="xsd:double"&gt;-0.79259276&lt;/D&gt;&lt;D xsi:type="xsd:double"&gt;-0.74311495&lt;/D&gt;&lt;D xsi:type="xsd:double"&gt;-3.7093759&lt;/D&gt;&lt;D xsi:type="xsd:double"&gt;6.290865&lt;/D&gt;&lt;D xsi:type="xsd:double"&gt;-0.29925108&lt;/D&gt;&lt;D xsi:type="xsd:double"&gt;-4.2021036&lt;/D&gt;&lt;D xsi:type="xsd:double"&gt;-0.63700676&lt;/D&gt;&lt;D xsi:type="xsd:double"&gt;-0.68807006&lt;/D&gt;&lt;D xsi:type="xsd:double"&gt;-8.260793&lt;/D&gt;&lt;D xsi:type="xsd:double"&gt;6.467855&lt;/D&gt;&lt;D xsi:type="xsd:double"&gt;-2.5645673&lt;/D&gt;&lt;D xsi:type="xsd:double"&gt;-5.0774693&lt;/D&gt;&lt;D xsi:type="xsd:double"&gt;-9.457135&lt;/D&gt;&lt;D xsi:type="xsd:double"&gt;-0.08815527&lt;/D&gt;&lt;D xsi:type="xsd:double"&gt;11.824393&lt;/D&gt;&lt;D xsi:type="xsd:double"&gt;1.0455728&lt;/D&gt;&lt;D xsi:type="xsd:double"&gt;-1.5423656&lt;/D&gt;&lt;D xsi:type="xsd:double"&gt;0.51556826&lt;/D&gt;&lt;D xsi:type="xsd:double"&gt;-0.8274853&lt;/D&gt;&lt;D xsi:type="xsd:double"&gt;4.125583&lt;/D&gt;&lt;D xsi:type="xsd:double"&gt;-4.9284935&lt;/D&gt;&lt;D xsi:type="xsd:double"&gt;0&lt;/D&gt;&lt;D xsi:type="xsd:double"&gt;-1.8296361&lt;/D&gt;&lt;D xsi:type="xsd:double"&gt;-5.073518&lt;/D&gt;&lt;D xsi:type="xsd:double"&gt;-7.213545&lt;/D&gt;&lt;D xsi:type="xsd:double"&gt;8.408129&lt;/D&gt;&lt;D xsi:type="xsd:double"&gt;2.4618626&lt;/D&gt;&lt;D xsi:type="xsd:double"&gt;10.71657&lt;/D&gt;&lt;D xsi:type="xsd:double"&gt;-1.2099147&lt;/D&gt;&lt;D xsi:type="xsd:double"&gt;3.7325025&lt;/D&gt;&lt;D xsi:type="xsd:double"&gt;2.5823712&lt;/D&gt;&lt;D xsi:type="xsd:double"&gt;3.546369&lt;/D&gt;&lt;D xsi:type="xsd:double"&gt;-0.3567636&lt;/D&gt;&lt;D xsi:type="xsd:double"&gt;-5.0304356&lt;/D&gt;&lt;D xsi:type="xsd:double"&gt;-4.2978287&lt;/D&gt;&lt;D xsi:type="xsd:double"&gt;-1.4575541&lt;/D&gt;&lt;D xsi:type="xsd:double"&gt;2.158618&lt;/D&gt;&lt;D xsi:type="xsd:double"&gt;-0.4941702&lt;/D&gt;&lt;D xsi:type="xsd:double"&gt;3.0393243&lt;/D&gt;&lt;D xsi:type="xsd:double"&gt;0.63620806&lt;/D&gt;&lt;D xsi:type="xsd:double"&gt;-9.386974&lt;/D&gt;&lt;D xsi:type="xsd:double"&gt;-5.031717&lt;/D&gt;&lt;D xsi:type="xsd:double"&gt;13.67234&lt;/D&gt;&lt;D xsi:type="xsd:double"&gt;1.9639015&lt;/D&gt;&lt;D xsi:type="xsd:double"&gt;-4.1245165&lt;/D&gt;&lt;D xsi:type="xsd:double"&gt;0.40584803&lt;/D&gt;&lt;D xsi:type="xsd:double"&gt;-13.621664&lt;/D&gt;&lt;D xsi:type="xsd:double"&gt;-5.0070286&lt;/D&gt;&lt;D xsi:type="xsd:double"&gt;10.252023&lt;/D&gt;&lt;D xsi:type="xsd:double"&gt;0.1803875&lt;/D&gt;&lt;D xsi:type="xsd:double"&gt;-5.5367947&lt;/D&gt;&lt;D xsi:type="xsd:double"&gt;10.960209&lt;/D&gt;&lt;D xsi:type="xsd:double"&gt;-5.217952&lt;/D&gt;&lt;D xsi:type="xsd:double"&gt;-1.2913465&lt;/D&gt;&lt;D xsi:type="xsd:double"&gt;1.0779738&lt;/D&gt;&lt;D xsi:type="xsd:double"&gt;-6.139946&lt;/D&gt;&lt;D xsi:type="xsd:double"&gt;5.1098585&lt;/D&gt;&lt;D xsi:type="xsd:double"&gt;0.09393692&lt;/D&gt;&lt;D xsi:type="xsd:double"&gt;5.6311607&lt;/D&gt;&lt;D xsi:type="xsd:double"&gt;-4.2203484&lt;/D&gt;&lt;D xsi:type="xsd:double"&gt;8.020282&lt;/D&gt;&lt;D xsi:type="xsd:double"&gt;0.19506216&lt;/D&gt;&lt;D xsi:type="xsd:double"&gt;-21.804016&lt;/D&gt;&lt;D xsi:type="xsd:double"&gt;-21.825731&lt;/D&gt;&lt;D xsi:type="xsd:double"&gt;9.200287&lt;/D&gt;&lt;D xsi:type="xsd:double"&gt;12.929356&lt;/D&gt;&lt;D xsi:type="xsd:double"&gt;-9.1837225&lt;/D&gt;&lt;D xsi:type="xsd:double"&gt;5.5502653&lt;/D&gt;&lt;D xsi:type="xsd:double"&gt;-0.18028021&lt;/D&gt;&lt;D xsi:type="xsd:double"&gt;7.8266025&lt;/D&gt;&lt;D xsi:type="xsd:double"&gt;6.6164136&lt;/D&gt;&lt;D xsi:type="xsd:double"&gt;10.133553&lt;/D&gt;&lt;D xsi:type="xsd:double"&gt;8.450567&lt;/D&gt;&lt;D xsi:type="xsd:double"&gt;-4.812604&lt;/D&gt;&lt;D xsi:type="xsd:double"&gt;-1.3513446&lt;/D&gt;&lt;D xsi:type="xsd:double"&gt;6.58952&lt;/D&gt;&lt;D xsi:type="xsd:double"&gt;4.254377&lt;/D&gt;&lt;D xsi:type="xsd:double"&gt;5.2922487&lt;/D&gt;&lt;D xsi:type="xsd:double"&gt;-2.6545644&lt;/D&gt;&lt;D xsi:type="xsd:double"&gt;1.21212&lt;/D&gt;&lt;D xsi:type="xsd:double"&gt;2.9733658&lt;/D&gt;&lt;D xsi:type="xsd:double"&gt;-3.649491&lt;/D&gt;&lt;D xsi:type="xsd:double"&gt;3.7252903&lt;/D&gt;&lt;D xsi:type="xsd:double"&gt;-3.8121998&lt;/D&gt;&lt;D xsi:type="xsd:double"&gt;7.38219&lt;/D&gt;&lt;D xsi:type="xsd:double"&gt;-1.024425&lt;/D&gt;&lt;D xsi:type="xsd:double"&gt;-1.1146545&lt;/D&gt;&lt;D xsi:type="xsd:double"&gt;7.004833&lt;/D&gt;&lt;D xsi:type="xsd:double"&gt;-10.571856&lt;/D&gt;&lt;D xsi:type="xsd:double"&gt;4.908395&lt;/D&gt;&lt;D xsi:type="xsd:double"&gt;-6.4332247&lt;/D&gt;&lt;D xsi:type="xsd:double"&gt;0.7180214&lt;/D&gt;&lt;D xsi:type="xsd:double"&gt;0.7993102&lt;/D&gt;&lt;D xsi:type="xsd:double"&gt;-2.636087&lt;/D&gt;&lt;D xsi:type="xsd:double"&gt;14.197672&lt;/D&gt;&lt;D xsi:type="xsd:double"&gt;-0.6939113&lt;/D&gt;&lt;D xsi:type="xsd:double"&gt;7.2574735&lt;/D&gt;&lt;D xsi:type="xsd:double"&gt;3.5826325&lt;/D&gt;&lt;D xsi:type="xsd:double"&gt;4.100549&lt;/D&gt;&lt;D xsi:type="xsd:double"&gt;0.41103363&lt;/D&gt;&lt;D xsi:type="xsd:double"&gt;5.509126&lt;/D&gt;&lt;D xsi:type="xsd:double"&gt;2.4664164&lt;/D&gt;&lt;D xsi:type="xsd:double"&gt;-0.49268603&lt;/D&gt;&lt;D xsi:type="xsd:double"&gt;0.6708145&lt;/D&gt;&lt;D xsi:type="xsd:double"&gt;-5.7908893&lt;/D&gt;&lt;D xsi:type="xsd:double"&gt;-8.6392765&lt;/D&gt;&lt;D xsi:type="xsd:double"&gt;6.709671&lt;/D&gt;&lt;D xsi:type="xsd:double"&gt;10.4335785&lt;/D&gt;&lt;D xsi:type="xsd:double"&gt;3.6240816&lt;/D&gt;&lt;D xsi:type="xsd:double"&gt;3.341508&lt;/D&gt;&lt;D xsi:type="xsd:double"&gt;-2.71433&lt;/D&gt;&lt;D xsi:type="xsd:double"&gt;6.433904&lt;/D&gt;&lt;D xsi:type="xsd:double"&gt;-1.7476022&lt;/D&gt;&lt;D xsi:type="xsd:double"&gt;-16.533016&lt;/D&gt;&lt;D xsi:type="xsd:double"&gt;3.8871408&lt;/D&gt;&lt;D xsi:type="xsd:double"&gt;-5.6459785&lt;/D&gt;&lt;/FQL&gt;&lt;FQL&gt;&lt;Q&gt;TUR^FMA_PE(NTMA,-10AY,0,AM,"PORTAGG","MEANR")&lt;/Q&gt;&lt;R&gt;121&lt;/R&gt;&lt;C&gt;1&lt;/C&gt;&lt;D xsi:type="xsd:double"&gt;10.3187902656565&lt;/D&gt;&lt;D xsi:type="xsd:double"&gt;10.1687080508101&lt;/D&gt;&lt;D xsi:type="xsd:double"&gt;9.46662466692057&lt;/D&gt;&lt;D xsi:type="xsd:double"&gt;9.76231997973129&lt;/D&gt;&lt;D xsi:type="xsd:double"&gt;10.3233422983969&lt;/D&gt;&lt;D xsi:type="xsd:double"&gt;10.7346640027314&lt;/D&gt;&lt;D xsi:type="xsd:double"&gt;10.3405418057735&lt;/D&gt;&lt;D xsi:type="xsd:double"&gt;9.90334321312791&lt;/D&gt;&lt;D xsi:type="xsd:double"&gt;10.1622404478643&lt;/D&gt;&lt;D xsi:type="xsd:double"&gt;10.3081748953305&lt;/D&gt;&lt;D xsi:type="xsd:double"&gt;9.51344607866325&lt;/D&gt;&lt;D xsi:type="xsd:double"&gt;9.96472083258471&lt;/D&gt;&lt;D xsi:type="xsd:double"&gt;9.39831781120032&lt;/D&gt;&lt;D xsi:type="xsd:double"&gt;8.51501084380989&lt;/D&gt;&lt;D xsi:type="xsd:double"&gt;9.34199826886111&lt;/D&gt;&lt;D xsi:type="xsd:double"&gt;9.60551382384513&lt;/D&gt;&lt;D xsi:type="xsd:double"&gt;8.54389382841489&lt;/D&gt;&lt;D xsi:type="xsd:double"&gt;7.95817230717621&lt;/D&gt;&lt;D xsi:type="xsd:double"&gt;8.06780306260873&lt;/D&gt;&lt;D xsi:type="xsd:double"&gt;8.79709749857099&lt;/D&gt;&lt;D xsi:type="xsd:double"&gt;8.99447090378398&lt;/D&gt;&lt;D xsi:type="xsd:double"&gt;8.57374344780468&lt;/D&gt;&lt;D xsi:type="xsd:double"&gt;8.43336796008103&lt;/D&gt;&lt;D xsi:type="xsd:double"&gt;8.39298229157331&lt;/D&gt;&lt;D xsi:type="xsd:double"&gt;8.39259010905264&lt;/D&gt;&lt;D xsi:type="xsd:double"&gt;8.40770986865114&lt;/D&gt;&lt;D xsi:type="xsd:double"&gt;8.34177078369328&lt;/D&gt;&lt;D xsi:type="xsd:double"&gt;7.8175815671608&lt;/D&gt;&lt;D xsi:type="xsd:double"&gt;7.50778960978856&lt;/D&gt;&lt;D xsi:type="xsd:double"&gt;7.58838096016118&lt;/D&gt;&lt;D xsi:type="xsd:double"&gt;8.62181359104599&lt;/D&gt;&lt;D xsi:type="xsd:double"&gt;8.45569458070012&lt;/D&gt;&lt;D xsi:type="xsd:double"&gt;8.25849650449287&lt;/D&gt;&lt;D xsi:type="xsd:double"&gt;8.69081772612494&lt;/D&gt;&lt;D xsi:type="xsd:double"&gt;8.67109422923268&lt;/D&gt;&lt;D xsi:type="xsd:double"&gt;8.55486354941461&lt;/D&gt;&lt;D xsi:type="xsd:double"&gt;8.77708950823539&lt;/D&gt;&lt;D xsi:type="xsd:double"&gt;8.52458322049212&lt;/D&gt;&lt;D xsi:type="xsd:double"&gt;7.81385522481284&lt;/D&gt;&lt;D xsi:type="xsd:double"&gt;8.33275587739743&lt;/D&gt;&lt;D xsi:type="xsd:double"&gt;8.06236495340148&lt;/D&gt;&lt;D xsi:type="xsd:double"&gt;8.1352316473673&lt;/D&gt;&lt;D xsi:type="xsd:double"&gt;7.83583709857051&lt;/D&gt;&lt;D xsi:type="xsd:double"&gt;7.96587214662789&lt;/D&gt;&lt;D xsi:type="xsd:double"&gt;7.54258846629508&lt;/D&gt;&lt;D xsi:type="xsd:double"&gt;6.63462525873327&lt;/D&gt;&lt;D xsi:type="xsd:double"&gt;6.26241572707067&lt;/D&gt;&lt;D xsi:type="xsd:double"&gt;6.4688460044939&lt;/D&gt;&lt;D xsi:type="xsd:double"&gt;6.2295168904495&lt;/D&gt;&lt;D xsi:type="xsd:double"&gt;5.93960652075482&lt;/D&gt;&lt;D xsi:type="xsd:double"&gt;6.07600351701991&lt;/D&gt;&lt;D xsi:type="xsd:double"&gt;5.68227045951175&lt;/D&gt;&lt;D xsi:type="xsd:double"&gt;6.07272845713401&lt;/D&gt;&lt;D xsi:type="xsd:double"&gt;6.04640608288263&lt;/D&gt;&lt;D xsi:type="xsd:double"&gt;7.07854625359696&lt;/D&gt;&lt;D xsi:type="xsd:double"&gt;7.17623584581326&lt;/D&gt;&lt;D xsi:type="xsd:double"&gt;6.44387327393042&lt;/D&gt;&lt;D xsi:type="xsd:double"&gt;5.73899166255913&lt;/D&gt;&lt;D xsi:type="xsd:double"&gt;6.17755855339681&lt;/D&gt;&lt;D xsi:type="xsd:double"&gt;6.29099003525259&lt;/D&gt;&lt;D xsi:type="xsd:double"&gt;6.42293181199658&lt;/D&gt;&lt;D xsi:type="xsd:double"&gt;6.34527872101119&lt;/D&gt;&lt;D xsi:type="xsd:double"&gt;6.12901971257384&lt;/D&gt;&lt;D xsi:type="xsd:double"&gt;6.28908274045546&lt;/D&gt;&lt;D xsi:type="xsd:double"&gt;6.25148707453284&lt;/D&gt;&lt;D xsi:type="xsd:double"&gt;6.57330378521597&lt;/D&gt;&lt;D xsi:type="xsd:double"&gt;6.70566118113173&lt;/D&gt;&lt;D xsi:type="xsd:double"&gt;5.80218368727822&lt;/D&gt;&lt;D xsi:type="xsd:double"&gt;5.58824282999426&lt;/D&gt;&lt;D xsi:type="xsd:double"&gt;6.40018660188815&lt;/D&gt;&lt;D xsi:type="xsd:double"&gt;7.94299783247826&lt;/D&gt;&lt;D xsi:type="xsd:double"&gt;8.38015296044919&lt;/D&gt;&lt;D xsi:type="xsd:double"&gt;7.3705688186788&lt;/D&gt;&lt;D xsi:type="xsd:double"&gt;7.56269585003657&lt;/D&gt;&lt;D xsi:type="xsd:double"&gt;7.63537274511072&lt;/D&gt;&lt;D xsi:type="xsd:double"&gt;7.86868551769427&lt;/D&gt;&lt;D xsi:type="xsd:double"&gt;7.70434206049191&lt;/D&gt;&lt;D xsi:type="xsd:double"&gt;8.09236165737297&lt;/D&gt;&lt;D xsi:type="xsd:double"&gt;7.54681207380759&lt;/D&gt;&lt;D xsi:type="xsd:double"&gt;7.25808259828058&lt;/D&gt;&lt;D xsi:type="xsd:double"&gt;6.34799186689361&lt;/D&gt;&lt;D xsi:type="xsd:double"&gt;6.25587567304176&lt;/D&gt;&lt;D xsi:type="xsd:double"&gt;6.15056977771555&lt;/D&gt;&lt;D xsi:type="xsd:double"&gt;5.66610966394666&lt;/D&gt;&lt;D xsi:type="xsd:double"&gt;5.572157999829&lt;/D&gt;&lt;D xsi:type="xsd:double"&gt;5.3891342472377&lt;/D&gt;&lt;D xsi:type="xsd:double"&gt;5.10761171941535&lt;/D&gt;&lt;D xsi:type="xsd:double"&gt;5.55314141600781&lt;/D&gt;&lt;D xsi:type="xsd:double"&gt;6.43524111598988&lt;/D&gt;&lt;D xsi:type="xsd:double"&gt;6.00767177218925&lt;/D&gt;&lt;D xsi:type="xsd:double"&gt;4.66381095728669&lt;/D&gt;&lt;D xsi:type="xsd:double"&gt;4.40356898465888&lt;/D&gt;&lt;D xsi:type="xsd:double"&gt;4.95875961895406&lt;/D&gt;&lt;D xsi:type="xsd:double"&gt;4.49812271408706&lt;/D&gt;&lt;D xsi:type="xsd:double"&gt;4.83128483034016&lt;/D&gt;&lt;D xsi:type="xsd:double"&gt;4.23031215071009&lt;/D&gt;&lt;D xsi:type="xsd:double"&gt;4.37173556271105&lt;/D&gt;&lt;D xsi:type="xsd:double"&gt;4.96715536184457&lt;/D&gt;&lt;D xsi:type="xsd:double"&gt;4.70104775871746&lt;/D&gt;&lt;D xsi:type="xsd:double"&gt;5.23338443887664&lt;/D&gt;&lt;D xsi:type="xsd:double"&gt;5.44102217564042&lt;/D&gt;&lt;D xsi:type="xsd:double"&gt;5.585257402183&lt;/D&gt;&lt;D xsi:type="xsd:double"&gt;4.51933178020095&lt;/D&gt;&lt;D xsi:type="xsd:double"&gt;5.29039901263856&lt;/D&gt;&lt;D xsi:type="xsd:double"&gt;4.7091157408313&lt;/D&gt;&lt;D xsi:type="xsd:double"&gt;4.15689678450023&lt;/D&gt;&lt;D xsi:type="xsd:double"&gt;5.01023595919472&lt;/D&gt;&lt;D xsi:type="xsd:double"&gt;5.38589258322125&lt;/D&gt;&lt;D xsi:type="xsd:double"&gt;6.0763681417338</t>
        </r>
      </text>
    </comment>
    <comment ref="A6" authorId="0" shapeId="0" xr:uid="{D15539DF-1B4C-4950-9A51-C2F0D032EE40}">
      <text>
        <r>
          <rPr>
            <b/>
            <sz val="9"/>
            <color indexed="81"/>
            <rFont val="Tahoma"/>
            <charset val="1"/>
          </rPr>
          <t>3&lt;/D&gt;&lt;D xsi:type="xsd:double"&gt;6.32377200631537&lt;/D&gt;&lt;D xsi:type="xsd:double"&gt;5.88048727978874&lt;/D&gt;&lt;D xsi:type="xsd:double"&gt;4.9011815157209&lt;/D&gt;&lt;D xsi:type="xsd:double"&gt;4.74662195212955&lt;/D&gt;&lt;D xsi:type="xsd:double"&gt;4.54208117066317&lt;/D&gt;&lt;D xsi:type="xsd:double"&gt;5.26354216755041&lt;/D&gt;&lt;D xsi:type="xsd:double"&gt;5.18994642024491&lt;/D&gt;&lt;D xsi:type="xsd:double"&gt;5.59371169815088&lt;/D&gt;&lt;D xsi:type="xsd:double"&gt;5.69502273164968&lt;/D&gt;&lt;D xsi:type="xsd:double"&gt;5.70995849635918&lt;/D&gt;&lt;D xsi:type="xsd:double"&gt;6.16474784944983&lt;/D&gt;&lt;D xsi:type="xsd:double"&gt;5.72953998948056&lt;/D&gt;&lt;/FQL&gt;&lt;FQL&gt;&lt;Q&gt;VNM^FMA_ROE(NTMA,-20AY,NOW,FY,"PORTAGG","MEANR")&lt;/Q&gt;&lt;R&gt;20&lt;/R&gt;&lt;C&gt;1&lt;/C&gt;&lt;D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xsi:type="xsd:double"&gt;14.7334622511066&lt;/D&gt;&lt;D xsi:type="xsd:double"&gt;10.7325513167657&lt;/D&gt;&lt;/FQL&gt;&lt;FQL&gt;&lt;Q&gt;TRY10Y-FDS^FG_YIELD(-10AY,0,Y,,"YTM")&lt;/Q&gt;&lt;R&gt;10&lt;/R&gt;&lt;C&gt;1&lt;/C&gt;&lt;D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xsi:type="xsd:string"&gt;@NA&lt;/D&gt;&lt;/FQL&gt;&lt;FQL&gt;&lt;Q&gt;CAGDPY@IN^EE_ACTUAL_ANNUAL(MED,+1)&lt;/Q&gt;&lt;R&gt;1&lt;/R&gt;&lt;C&gt;1&lt;/C&gt;&lt;D xsi:type="xsd:double"&gt;-1.2&lt;/D&gt;&lt;/FQL&gt;&lt;FQL&gt;&lt;Q&gt;CC_KR^FG_COMPANY_NAME&lt;/Q&gt;&lt;R&gt;1&lt;/R&gt;&lt;C&gt;1&lt;/C&gt;&lt;D xsi:type="xsd:string"&gt;South Korea&lt;/D&gt;&lt;/FQL&gt;&lt;FQL&gt;&lt;Q&gt;USDKRW^FG_PRICE_CHANGE(0,-6AM)&lt;/Q&gt;&lt;R&gt;1&lt;/R&gt;&lt;C&gt;1&lt;/C&gt;&lt;D xsi:type="xsd:double"&gt;2.778089&lt;/D&gt;&lt;/FQL&gt;&lt;FQL&gt;&lt;Q&gt;USDTWD^FG_COMPANY_NAME&lt;/Q&gt;&lt;R&gt;1&lt;/R&gt;&lt;C&gt;1&lt;/C&gt;&lt;D xsi:type="xsd:string"&gt;Taiwan Dollar per U.S. Dollar&lt;/D&gt;&lt;/FQL&gt;&lt;FQL&gt;&lt;Q&gt;USDIDR^FG_PRICE(0)&lt;/Q&gt;&lt;R&gt;1&lt;/R&gt;&lt;C&gt;1&lt;/C&gt;&lt;D xsi:type="xsd:double"&gt;15925&lt;/D&gt;&lt;/FQL&gt;&lt;FQL&gt;&lt;Q&gt;KSA^FG_TOTAL_RETURNC(-10AY,0,AM)&lt;/Q&gt;&lt;R&gt;121&lt;/R&gt;&lt;C&gt;1&lt;/C&gt;&lt;D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xsi:type="xsd:double"&gt;-9.204078&lt;/D&gt;&lt;D xsi:type="xsd:double"&gt;1.9110918&lt;/D&gt;&lt;D xsi:type="xsd:double"&gt;-11.320692&lt;/D&gt;&lt;D xsi:type="xsd:double"&gt;-5.817437&lt;/D&gt;&lt;D xsi:type="xsd:double"&gt;10.522461&lt;/D&gt;&lt;D xsi:type="xsd:double"&gt;-0.70686936&lt;/D&gt;&lt;D xsi:type="xsd:double"&gt;6.4293623&lt;/D&gt;&lt;D xsi:type="xsd:double"&gt;-0.41806102&lt;/D&gt;&lt;D xsi:type="xsd:double"&gt;-5.7813406&lt;/D&gt;&lt;D xsi:type="xsd:double"&gt;2.4252176&lt;/D&gt;&lt;D xsi:type="xsd:double"&gt;-3.6334872&lt;/D&gt;&lt;D xsi:type="xsd:double"&gt;-4.162174&lt;/D&gt;&lt;D xsi:type="xsd:double"&gt;13.314724&lt;/D&gt;&lt;D xsi:type="xsd:double"&gt;7.816899&lt;/D&gt;&lt;D xsi:type="xsd:double"&gt;-0.56344867&lt;/D&gt;&lt;D xsi:type="xsd:double"&gt;-1.1383712&lt;/D&gt;&lt;D xsi:type="xsd:double"&gt;-0.93155503&lt;/D&gt;&lt;D xsi:type="xsd:double"&gt;3.311944&lt;/D&gt;&lt;D xsi:type="xsd:double"&gt;-0.9897053&lt;/D&gt;&lt;D xsi:type="xsd:double"&gt;-0.64349174&lt;/D&gt;&lt;D xsi:type="xsd:double"&gt;4.9845695&lt;/D&gt;&lt;D xsi:type="xsd:double"&gt;-0.46457648&lt;/D&gt;&lt;D xsi:type="xsd:double"&gt;2.403736&lt;/D&gt;&lt;D xsi:type="xsd:double"&gt;-3.0347884&lt;/D&gt;&lt;D xsi:type="xsd:double"&gt;-1.3866603&lt;/D&gt;&lt;D xsi:type="xsd:double"&gt;1.5690207&lt;/D&gt;&lt;D xsi:type="xsd:double"&gt;4.8744917&lt;/D&gt;&lt;D xsi:type="xsd:double"&gt;0.5329013&lt;/D&gt;&lt;D xsi:type="xsd:double"&gt;6.165409&lt;/D&gt;&lt;D xsi:type="xsd:double"&gt;5.3824425&lt;/D&gt;&lt;D xsi:type="xsd:double"&gt;-1.142472&lt;/D&gt;&lt;D xsi:type="xsd:double"&gt;5.710399&lt;/D&gt;&lt;D xsi:type="xsd:double"&gt;0.5388379&lt;/D&gt;&lt;D xsi:type="xsd:double"&gt;-1.6139448&lt;/D&gt;&lt;D xsi:type="xsd:double"&gt;-7.7427807&lt;/D&gt;&lt;D xsi:type="xsd:double"&gt;6.507826&lt;/D&gt;&lt;D xsi:type="xsd:double"&gt;-5.0083456&lt;/D&gt;&lt;D xsi:type="xsd:double"&gt;2.2847056&lt;/D&gt;&lt;D xsi:type="xsd:double"&gt;5.495131&lt;/D&gt;&lt;D xsi:type="xsd:double"&gt;7.010579&lt;/D&gt;&lt;D xsi:type="xsd:double"&gt;-1.8232405&lt;/D&gt;&lt;D xsi:type="xsd:double"&gt;7.4283957&lt;/D&gt;&lt;D xsi:type="xsd:double"&gt;-1.6114831&lt;/D&gt;&lt;D xsi:type="xsd:double"&gt;-2.3228168&lt;/D&gt;&lt;D xsi:type="xsd:double"&gt;1.9946098&lt;/D&gt;&lt;D xsi:type="xsd:double"&gt;-3.3775628&lt;/D&gt;&lt;D xsi:type="xsd:double"&gt;-4.9625454&lt;/D&gt;&lt;D xsi:type="xsd:double"&gt;-4.696226&lt;/D&gt;&lt;D xsi:type="xsd:double"&gt;1.5506506&lt;/D&gt;&lt;D xsi:type="xsd:double"&gt;3.562951&lt;/D&gt;&lt;D xsi:type="xsd:double"&gt;1.7550111&lt;/D&gt;&lt;D xsi:type="xsd:double"&gt;-5.4758787&lt;/D&gt;&lt;D xsi:type="xsd:double"&gt;-26.172411&lt;/D&gt;&lt;D xsi:type="xsd:double"&gt;15.273237&lt;/D&gt;&lt;D xsi:type="xsd:double"&gt;-0.6888151&lt;/D&gt;&lt;D xsi:type="xsd:double"&gt;13.015103&lt;/D&gt;&lt;D xsi:type="xsd:double"&gt;-0.58434606&lt;/D&gt;&lt;D xsi:type="xsd:double"&gt;0.73856115&lt;/D&gt;&lt;D xsi:type="xsd:double"&gt;6.158352&lt;/D&gt;&lt;D xsi:type="xsd:double"&gt;4.7997236&lt;/D&gt;&lt;D xsi:type="xsd:double"&gt;-0.7578254&lt;/D&gt;&lt;D xsi:type="xsd:double"&gt;2.755642&lt;/D&gt;&lt;D xsi:type="xsd:double"&gt;2.897954&lt;/D&gt;&lt;D xsi:type="xsd:double"&gt;0.8818865&lt;/D&gt;&lt;D xsi:type="xsd:double"&gt;5.869496&lt;/D&gt;&lt;D xsi:type="xsd:double"&gt;7.225013&lt;/D&gt;&lt;D xsi:type="xsd:double"&gt;4.097903&lt;/D&gt;&lt;D xsi:type="xsd:double"&gt;3.3289313&lt;/D&gt;&lt;D xsi:type="xsd:double"&gt;0.86545944&lt;/D&gt;&lt;D xsi:type="xsd:double"&gt;3.5823941&lt;/D&gt;&lt;D xsi:type="xsd:double"&gt;2.9150248&lt;/D&gt;&lt;D xsi:type="xsd:double"&gt;2.4003863&lt;/D&gt;&lt;D xsi:type="xsd:double"&gt;1.3127089&lt;/D&gt;&lt;D xsi:type="xsd:double"&gt;-8.121246&lt;/D&gt;&lt;D xsi:type="xsd:double"&gt;6.264794&lt;/D&gt;&lt;D xsi:type="xsd:double"&gt;7.0883036&lt;/D&gt;&lt;D xsi:type="xsd:double"&gt;4.7916293&lt;/D&gt;&lt;D xsi:type="xsd:double"&gt;3.8919568&lt;/D&gt;&lt;D xsi:type="xsd:double"&gt;2.7021527&lt;/D&gt;&lt;D xsi:type="xsd:double"&gt;-10.386324&lt;/D&gt;&lt;D xsi:type="xsd:double"&gt;-7.349324&lt;/D&gt;&lt;D xsi:type="xsd:double"&gt;7.8113794&lt;/D&gt;&lt;D xsi:type="xsd:double"&gt;-3.2525837&lt;/D&gt;&lt;D xsi:type="xsd:double"&gt;-0.48690438&lt;/D&gt;&lt;D xsi:type="xsd:double"&gt;-4.007453&lt;/D&gt;&lt;D xsi:type="xsd:double"&gt;-8.907771&lt;/D&gt;&lt;D xsi:type="xsd:double"&gt;4.0091157&lt;/D&gt;&lt;D xsi:type="xsd:double"&gt;-3.7027478&lt;/D&gt;&lt;D xsi:type="xsd:double"&gt;0.6991148&lt;/D&gt;&lt;D xsi:type="xsd:double"&gt;6.8624854&lt;/D&gt;&lt;D xsi:type="xsd:double"&gt;2.323842&lt;/D&gt;&lt;D xsi:type="xsd:double"&gt;2.0522714&lt;/D&gt;&lt;D xsi:type="xsd:double"&gt;0.43584108&lt;/D&gt;&lt;D xsi:type="xsd:double"&gt;-3.109932&lt;/D&gt;&lt;D xsi:type="xsd:double"&gt;-0.47274828&lt;/D&gt;&lt;D xsi:type="xsd:double"&gt;-6.274998&lt;/D&gt;&lt;D xsi:type="xsd:double"&gt;2.7740598&lt;/D&gt;&lt;D xsi:type="xsd:double"&gt;3.944981&lt;/D&gt;&lt;D xsi:type="xsd:double"&gt;8.613884&lt;/D&gt;&lt;D xsi:type="xsd:double"&gt;0.76868534&lt;/D&gt;&lt;D xsi:type="xsd:double"&gt;2.3809552&lt;/D&gt;&lt;D xsi:type="xsd:double"&gt;1.7159581&lt;/D&gt;&lt;D xsi:type="xsd:double"&gt;-4.7724724&lt;/D&gt;&lt;D xsi:type="xsd:double"&gt;-6.037295&lt;/D&gt;&lt;D xsi:type="xsd:double"&gt;3.0097842&lt;/D&gt;&lt;D xsi:type="xsd:double"&gt;-0.8310914&lt;/D&gt;&lt;/FQL&gt;&lt;FQL&gt;&lt;Q&gt;EPHE^FMA_DIV_YLD(NTMA,-10AY,0,AM,"PORTAGG","MEANR")&lt;/Q&gt;&lt;R&gt;121&lt;/R&gt;&lt;C&gt;1&lt;/C&gt;&lt;D xsi:type="xsd:double"&gt;2.09061575367987&lt;/D&gt;&lt;D xsi:type="xsd:double"&gt;1.9536701916192&lt;/D&gt;&lt;D xsi:type="xsd:double"&gt;2.21236860698266&lt;/D&gt;&lt;D xsi:type="xsd:double"&gt;2.17732394434709&lt;/D&gt;&lt;D xsi:type="xsd:double"&gt;2.16567894403452&lt;/D&gt;&lt;D xsi:type="xsd:double"&gt;2.1167793690948&lt;/D&gt;&lt;D xsi:type="xsd:double"&gt;2.04211483790957&lt;/D&gt;&lt;D xsi:type="xsd:double"&gt;1.91252592312195&lt;/D&gt;&lt;D xsi:type="xsd:double"&gt;1.8582110240742&lt;/D&gt;&lt;D xsi:type="xsd:double"&gt;1.92812516783658&lt;/D&gt;&lt;D xsi:type="xsd:double"&gt;2.04355746798961&lt;/D&gt;&lt;D xsi:type="xsd:double"&gt;1.95730762726358&lt;/D&gt;&lt;D xsi:type="xsd:double"&gt;1.91810934317154&lt;/D&gt;&lt;D xsi:type="xsd:double"&gt;2.09170881068298&lt;/D&gt;&lt;D xsi:type="xsd:double"&gt;1.98606970698635&lt;/D&gt;&lt;D xsi:type="xsd:double"&gt;2.00068360961587&lt;/D&gt;&lt;D xsi:type="xsd:double"&gt;1.98461235617812&lt;/D&gt;&lt;D xsi:type="xsd:double"&gt;2.06181687182778&lt;/D&gt;&lt;D xsi:type="xsd:double"&gt;2.04448777231556&lt;/D&gt;&lt;D xsi:type="xsd:double"&gt;1.94246761042471&lt;/D&gt;&lt;D xsi:type="xsd:double"&gt;1.78481599279454&lt;/D&gt;&lt;D xsi:type="xsd:double"&gt;1.87698939871334&lt;/D&gt;&lt;D xsi:type="xsd:double"&gt;1.69055977143853&lt;/D&gt;&lt;D xsi:type="xsd:double"&gt;1.68708577898489&lt;/D&gt;&lt;D xsi:type="xsd:double"&gt;1.57247464973292&lt;/D&gt;&lt;D xsi:type="xsd:double"&gt;1.69634382740674&lt;/D&gt;&lt;D xsi:type="xsd:double"&gt;1.67117743737761&lt;/D&gt;&lt;D xsi:type="xsd:double"&gt;1.77119567401471&lt;/D&gt;&lt;D xsi:type="xsd:double"&gt;1.70029768131756&lt;/D&gt;&lt;D xsi:type="xsd:double"&gt;1.6446287736618&lt;/D&gt;&lt;D xsi:type="xsd:double"&gt;1.63124821782527&lt;/D&gt;&lt;D xsi:type="xsd:double"&gt;1.64310776205178&lt;/D&gt;&lt;D xsi:type="xsd:double"&gt;1.6062209507899&lt;/D&gt;&lt;D xsi:type="xsd:double"&gt;1.52834631366883&lt;/D&gt;&lt;D xsi:type="xsd:double"&gt;1.520590684402&lt;/D&gt;&lt;D xsi:type="xsd:double"&gt;1.56914009735924&lt;/D&gt;&lt;D xsi:type="xsd:double"&gt;1.56554675877152&lt;/D&gt;&lt;D xsi:type="xsd:double"&gt;1.54749349620599&lt;/D&gt;&lt;D xsi:type="xsd:double"&gt;1.45762795743847&lt;/D&gt;&lt;D xsi:type="xsd:double"&gt;1.44503489779392&lt;/D&gt;&lt;D xsi:type="xsd:double"&gt;1.59397894398204&lt;/D&gt;&lt;D xsi:type="xsd:double"&gt;1.50639213175325&lt;/D&gt;&lt;D xsi:type="xsd:double"&gt;1.56966294126302&lt;/D&gt;&lt;D xsi:type="xsd:double"&gt;1.5831548627577&lt;/D&gt;&lt;D xsi:type="xsd:double"&gt;1.69660166815976&lt;/D&gt;&lt;D xsi:type="xsd:double"&gt;1.76528603858947&lt;/D&gt;&lt;D xsi:type="xsd:double"&gt;1.7270140156134&lt;/D&gt;&lt;D xsi:type="xsd:double"&gt;1.84653273144209&lt;/D&gt;&lt;D xsi:type="xsd:double"&gt;1.70228720129763&lt;/D&gt;&lt;D xsi:type="xsd:double"&gt;1.75980861131419&lt;/D&gt;&lt;D xsi:type="xsd:double"&gt;1.91335701619426&lt;/D&gt;&lt;D xsi:type="xsd:double"&gt;1.92827387119737&lt;/D&gt;&lt;D xsi:type="xsd:double"&gt;1.81426710545031&lt;/D&gt;&lt;D xsi:type="xsd:double"&gt;1.68724707117083&lt;/D&gt;&lt;D xsi:type="xsd:double"&gt;1.65869334740042&lt;/D&gt;&lt;D xsi:type="xsd:double"&gt;1.74809949738917&lt;/D&gt;&lt;D xsi:type="xsd:double"&gt;1.72486997479568&lt;/D&gt;&lt;D xsi:type="xsd:double"&gt;1.79759698129463&lt;/D&gt;&lt;D xsi:type="xsd:double"&gt;1.76329613416081&lt;/D&gt;&lt;D xsi:type="xsd:double"&gt;1.73103277699123&lt;/D&gt;&lt;D xsi:type="xsd:double"&gt;1.81607441719586&lt;/D&gt;&lt;D xsi:type="xsd:double"&gt;1.83448265397529&lt;/D&gt;&lt;D xsi:type="xsd:double"&gt;1.90293749785051&lt;/D&gt;&lt;D xsi:type="xsd:double"&gt;1.81759616400633&lt;/D&gt;&lt;D xsi:type="xsd:double"&gt;1.87770893119055&lt;/D&gt;&lt;D xsi:type="xsd:double"&gt;1.83223055872534&lt;/D&gt;&lt;D xsi:type="xsd:double"&gt;1.85457122600584&lt;/D&gt;&lt;D xsi:type="xsd:double"&gt;2.22715810085443&lt;/D&gt;&lt;D xsi:type="xsd:double"&gt;2.57842327465784&lt;/D&gt;&lt;D xsi:type="xsd:double"&gt;2.41530214521808&lt;/D&gt;&lt;D xsi:type="xsd:double"&gt;2.00441845411485&lt;/D&gt;&lt;D xsi:type="xsd:double"&gt;2.07766127834159&lt;/D&gt;&lt;D xsi:type="xsd:double"&gt;2.16866419458444&lt;/D&gt;&lt;D xsi:type="xsd:double"&gt;2.09287012284122&lt;/D&gt;&lt;D xsi:type="xsd:double"&gt;2.00847520352037&lt;/D&gt;&lt;D xsi:type="xsd:double"&gt;1.71106088288053&lt;/D&gt;&lt;D xsi:type="xsd:double"&gt;1.69788216330082&lt;/D&gt;&lt;D xsi:type="xsd:double"&gt;1.68336503182946&lt;/D&gt;&lt;D xsi:type="xsd:double"&gt;1.74808693155162&lt;/D&gt;&lt;D xsi:type="xsd:double"&gt;1.81743470643768&lt;/D&gt;&lt;D xsi:type="xsd:double"&gt;1.93162849728163&lt;/D&gt;&lt;D xsi:type="xsd:double"&gt;2.04982597925419&lt;/D&gt;&lt;D xsi:type="xsd:double"&gt;1.85420009833733&lt;/D&gt;&lt;D xsi:type="xsd:double"&gt;1.94381802406628&lt;/D&gt;&lt;D xsi:type="xsd:double"&gt;2.0027686823434&lt;/D&gt;&lt;D xsi:type="xsd:double"&gt;1.86405214182063&lt;/D&gt;&lt;D xsi:type="xsd:double"&gt;1.88440835450216&lt;/D&gt;&lt;D xsi:type="xsd:double"&gt;1.75170305322316&lt;/D&gt;&lt;D xsi:type="xsd:double"&gt;1.77433409328926&lt;/D&gt;&lt;D xsi:type="xsd:double"&gt;1.82002230528757&lt;/D&gt;&lt;D xsi:type="xsd:double"&gt;1.78900698015579&lt;/D&gt;&lt;D xsi:type="xsd:double"&gt;1.98081771263958&lt;/D&gt;&lt;D xsi:type="xsd:double"&gt;2.05671205212031&lt;/D&gt;&lt;D xsi:type="xsd:double"&gt;2.32010878055718&lt;/D&gt;&lt;D xsi:type="xsd:double"&gt;2.18404074381869&lt;/D&gt;&lt;D xsi:type="xsd:double"&gt;2.42151098665198&lt;/D&gt;&lt;D xsi:type="xsd:double"&gt;2.36033716837197&lt;/D&gt;&lt;D xsi:type="xsd:double"&gt;2.31259613770975&lt;/D&gt;&lt;D xsi:type="xsd:double"&gt;2.70040166296104&lt;/D&gt;&lt;D xsi:type="xsd:double"&gt;2.56995208451078&lt;/D&gt;&lt;D xsi:type="xsd:double"&gt;2.37263663587158&lt;/D&gt;&lt;D xsi:type="xsd:double"&gt;2.27386444160489&lt;/D&gt;&lt;D xsi:type="xsd:double"&gt;2.32102580564507&lt;/D&gt;&lt;D xsi:type="xsd:double"&gt;2.64933412719775&lt;/D&gt;&lt;D xsi:type="xsd:double"&gt;2.7738165251535&lt;/D&gt;&lt;D xsi:type="xsd:double"&gt;2.75681281923696&lt;/D&gt;&lt;D xsi:type="xsd:double"&gt;2.93153548805496&lt;/D&gt;&lt;D xsi:type="xsd:double"&gt;3.04997286785632&lt;/D&gt;&lt;D xsi:type="xsd:double"&gt;2.98341401470814&lt;/D&gt;&lt;D xsi:type="xsd:double"&gt;2.85411439181507&lt;/D&gt;&lt;D xsi:type="xsd:double"&gt;2.90444172938403&lt;/D&gt;&lt;D xsi:type="xsd:double"&gt;3.01967184658116&lt;/D&gt;&lt;D xsi:type="xsd:double"&gt;3.25506762115709&lt;/D&gt;&lt;D xsi:type="xsd:double"&gt;3.08703282976146&lt;/D&gt;&lt;D xsi:type="xsd:double"&gt;2.79651859353645&lt;/D&gt;&lt;D xsi:type="xsd:double"&gt;2.79125613568108&lt;/D&gt;&lt;D xsi:type="xsd:double"&gt;2.80990710931073&lt;/D&gt;&lt;D xsi:type="xsd:double"&gt;2.92380749213123&lt;/D&gt;&lt;D xsi:type="xsd:double"&gt;3.20852761678523&lt;/D&gt;&lt;D xsi:type="xsd:double"&gt;3.32254987440158&lt;/D&gt;&lt;D xsi:type="xsd:double"&gt;3.31959134689589&lt;/D&gt;&lt;/FQL&gt;&lt;FQL&gt;&lt;Q&gt;EPOL^FMA_PE(NTMA,-10AY,0,AM,"PORTAGG","MEANR")&lt;/Q&gt;&lt;R&gt;121&lt;/R&gt;&lt;C&gt;1&lt;/C&gt;&lt;D xsi:type="xsd:double"&gt;12.7146022548288&lt;/D&gt;&lt;D xsi:type="xsd:double"&gt;13.7372878066626&lt;/D&gt;&lt;D xsi:type="xsd:double"&gt;13.3197880541703&lt;/D&gt;&lt;D xsi:type="xsd:double"&gt;13.3196925964138&lt;/D&gt;&lt;D xsi:type="xsd:double"&gt;13.7596881783471&lt;/D&gt;&lt;D xsi:type="xsd:double"&gt;13.5842028419166&lt;/D&gt;&lt;D xsi:type="xsd:double"&gt;13.3777991564958&lt;/D&gt;&lt;D xsi:type="xsd:double"&gt;13.574713482612&lt;/D&gt;&lt;D xsi:type="xsd:double"&gt;14.4563992983166&lt;/D&gt;&lt;D xsi:type="xsd:double"&gt;14.8838531159601&lt;/D&gt;&lt;D xsi:type="xsd:double"&gt;13.4749125573212&lt;/D&gt;&lt;D xsi:type="xsd:double"&gt;12.6348938651538&lt;/D&gt;&lt;D xsi:type="xsd:double"&gt;12.6545133447516&lt;/D&gt;&lt;D xsi:type="xsd:double"&gt;12.3691069930846&lt;/D&gt;&lt;D xsi:type="xsd:double"&gt;12.4189982022881&lt;/D&gt;&lt;D xsi:type="xsd:double"&gt;11.9183749708379&lt;/D&gt;&lt;D xsi:type="xsd:double"&gt;11.0914611483744&lt;/D&gt;&lt;D xsi:type="xsd:double"&gt;11.8087828013466&lt;/D&gt;&lt;D xsi:type="xsd:double"&gt;12.4038163324328&lt;/D&gt;&lt;D xsi:type="xsd:double"&gt;13.1349142324154&lt;/D&gt;&lt;D xsi:type="xsd:double"&gt;13.1368259761963&lt;/D&gt;&lt;D xsi:type="xsd:double"&gt;12.4114203721112&lt;/D&gt;&lt;D xsi:type="xsd:double"&gt;11.9402973733417&lt;/D&gt;&lt;D xsi:type="xsd:double"&gt;11.0619169170815&lt;/D&gt;&lt;D xsi:type="xsd:double"&gt;12.33264023573&lt;/D&gt;&lt;D xsi:type="xsd:double"&gt;11.6945861380358&lt;/D&gt;&lt;D xsi:type="xsd:double"&gt;11.7081135287266&lt;/D&gt;&lt;D xsi:type="xsd:double"&gt;11.6626299978479&lt;/D&gt;&lt;D xsi:type="xsd:double"&gt;12.0113369085294&lt;/D&gt;&lt;D xsi:type="xsd:double"&gt;12.1533237761657&lt;/D&gt;&lt;D xsi:type="xsd:double"&gt;12.6785523078524&lt;/D&gt;&lt;D xsi:type="xsd:double"&gt;12.4623516957839&lt;/D&gt;&lt;D xsi:type="xsd:double"&gt;12.3496200626968&lt;/D&gt;&lt;D xsi:type="xsd:double"&gt;12.9050505086513&lt;/D&gt;&lt;D xsi:type="xsd:double"&gt;12.5707671426575&lt;/D&gt;&lt;D xsi:type="xsd:double"&gt;12.4031961279566&lt;/D&gt;&lt;D xsi:type="xsd:double"&gt;12.7490202367373&lt;/D&gt;&lt;D xsi:type="xsd:double"&gt;12.5265702831245&lt;/D&gt;&lt;D xsi:type="xsd:double"&gt;12.2629215882873&lt;/D&gt;&lt;D xsi:type="xsd:double"&gt;12.0069267636748&lt;/D&gt;&lt;D xsi:type="xsd:double"&gt;11.6157358844743&lt;/D&gt;&lt;D xsi:type="xsd:double"&gt;12.2388455670642&lt;/D&gt;&lt;D xsi:type="xsd:double"&gt;11.5807795402419&lt;/D&gt;&lt;D xsi:type="xsd:double"&gt;11.4238637101756&lt;/D&gt;&lt;D xsi:type="xsd:double"&gt;11.1426613497378&lt;/D&gt;&lt;D xsi:type="xsd:double"&gt;11.3633055981057&lt;/D&gt;&lt;D xsi:type="xsd:double"&gt;10.9749585135105&lt;/D&gt;&lt;D xsi:type="xsd:double"&gt;10.3639761740725&lt;/D&gt;&lt;D xsi:type="xsd:double"&gt;11.2028082407015&lt;/D&gt;&lt;D xsi:type="xsd:double"&gt;10.6507312893163&lt;/D&gt;&lt;D xsi:type="xsd:double"&gt;10.6742567609246&lt;/D&gt;&lt;D xsi:type="xsd:double"&gt;10.5070537184593&lt;/D&gt;&lt;D xsi:type="xsd:double"&gt;10.7803236095028&lt;/D&gt;&lt;D xsi:type="xsd:double"&gt;10.8029044427958&lt;/D&gt;&lt;D xsi:type="xsd:double"&gt;10.770557664767&lt;/D&gt;&lt;D xsi:type="xsd:double"&gt;10.5349831753496&lt;/D&gt;&lt;D xsi:type="xsd:double"&gt;11.2399900054637&lt;/D&gt;&lt;D xsi:type="xsd:double"&gt;10.311965431646&lt;/D&gt;&lt;D xsi:type="xsd:double"&gt;10.61649216774&lt;/D&gt;&lt;D xsi:type="xsd:double"&gt;10.7748107902541&lt;/D&gt;&lt;D xsi:type="xsd:double"&gt;9.78955048198908&lt;/D&gt;&lt;D xsi:type="xsd:double"&gt;9.93008511198216&lt;/D&gt;&lt;D xsi:type="xsd:double"&gt;9.61831802695636&lt;/D&gt;&lt;D xsi:type="xsd:double"&gt;10.385946230632&lt;/D&gt;&lt;D xsi:type="xsd:double"&gt;9.79466428939944&lt;/D&gt;&lt;D xsi:type="xsd:double"&gt;10.468848242547&lt;/D&gt;&lt;D xsi:type="xsd:double"&gt;10.4127842383372&lt;/D&gt;&lt;D xsi:type="xsd:double"&gt;8.58960241319973&lt;/D&gt;&lt;D xsi:type="xsd:double"&gt;9.77238681493725&lt;/D&gt;&lt;D xsi:type="xsd:double"&gt;11.6674182078412&lt;/D&gt;&lt;D xsi:type="xsd:double"&gt;13.5010900680668&lt;/D&gt;&lt;D xsi:type="xsd:double"&gt;12.4403790693137&lt;/D&gt;&lt;D xsi:type="xsd:double"&gt;12.3490452862256&lt;/D&gt;&lt;D xsi:type="xsd:double"&gt;11.9966789903571&lt;/D&gt;&lt;D xsi:type="xsd:double"&gt;11.8916800614896&lt;/D&gt;&lt;D xsi:type="xsd:double"&gt;13.3947522118567&lt;/D&gt;&lt;D xsi:type="xsd:double"&gt;14.0897529391187&lt;/D&gt;&lt;D xsi:type="xsd:double"&gt;13.7376700811947&lt;/D&gt;&lt;D xsi:type="xsd:double"&gt;11.0762621839836&lt;/D&gt;&lt;D xsi:type="xsd:double"&gt;11.7588038115693&lt;/D&gt;&lt;D xsi:type="xsd:double"&gt;12.0294331458872&lt;/D&gt;&lt;D xsi:type="xsd:double"&gt;12.7851218264611&lt;/D&gt;&lt;D xsi:type="xsd:double"&gt;12.710492177964&lt;/D&gt;&lt;D xsi:type="xsd:double"&gt;12.1315533394631&lt;/D&gt;&lt;D xsi:type="xsd:double"&gt;11.9240152471508&lt;/D&gt;&lt;D xsi:type="xsd:double"&gt;11.6596804353199&lt;/D&gt;&lt;D xsi:type="xsd:double"&gt;12.1221275989748&lt;/D&gt;&lt;D xsi:type="xsd:double"&gt;11.9459553289767&lt;/D&gt;&lt;D xsi:type="xsd:double"&gt;10.3046839556642&lt;/D&gt;&lt;D xsi:type="xsd:double"&gt;10.9018625706205&lt;/D&gt;&lt;D xsi:type="xsd:double"&gt;10.1958816389487&lt;/D&gt;&lt;D xsi:type="xsd:double"&gt;9.22306775177586&lt;/D&gt;&lt;D xsi:type="xsd:double"&gt;8.91694635967729&lt;/D&gt;&lt;D xsi:type="xsd:double"&gt;6.7917874246134&lt;/D&gt;&lt;D xsi:type="xsd:double"&gt;6.79251960264387&lt;/D&gt;&lt;D xsi:type="xsd:double"&gt;6.89463588390005&lt;/D&gt;&lt;D xsi:type="xsd:double"&gt;6.20861723537991&lt;/D&gt;&lt;D xsi:type="xsd:double"&gt;6.14542038392973&lt;/D&gt;&lt;D xsi:type="xsd:double"&gt;6.16225147781581&lt;/D&gt;&lt;D xsi:type="xsd:double"&gt;7.1820690350233&lt;/D&gt;&lt;D xsi:type="xsd:double"&gt;7.48632900603368&lt;/D&gt;&lt;D xsi:type="xsd:double"&gt;8.01774201565651&lt;/D&gt;&lt;D xsi:type="xsd:double"&gt;7.92918533742745&lt;/D&gt;&lt;D xsi:type="xsd:double"&gt;7.57074082206595&lt;/D&gt;&lt;D xsi:type="xsd:double"&gt;6.75088499030945&lt;/D&gt;&lt;D xsi:type="xsd:double"&gt;7.17341883800453&lt;/D&gt;&lt;D xsi:type="xsd:double"&gt;7.83220697078303&lt;/D&gt;&lt;D xsi:type="xsd:double"&gt;8.63413411963699&lt;/D&gt;&lt;D xsi:type="xsd:double"&gt;8.30248997229397&lt;/D&gt;&lt;D xsi:type="xsd:double"&gt;7.91175248707993&lt;/D&gt;&lt;D xsi:type="xsd:double"&gt;7.7610241954092&lt;/D&gt;&lt;D xsi:type="xsd:double"&gt;8.32165004572401&lt;/D&gt;&lt;D xsi:type="xsd:double"&gt;8.9486504935513&lt;/D&gt;&lt;D xsi:type="xsd:double"&gt;8.37817848736286&lt;/D&gt;&lt;D xsi:type="xsd:double"&gt;8.81783504718091&lt;/D&gt;&lt;D xsi:type="xsd:double"&gt;9.20208135855507&lt;/D&gt;&lt;D xsi:type="xsd:double"&gt;8.66919376119738&lt;/D&gt;&lt;D xsi:type="xsd:double"&gt;9.03138174404804&lt;/D&gt;&lt;D xsi:type="xsd:double"&gt;8.64325898483928&lt;/D&gt;&lt;D xsi:type="xsd:double"&gt;8.8613183095195&lt;/D&gt;&lt;D xsi:type="xsd:double"&gt;7.69506540207585&lt;/D&gt;&lt;/FQL&gt;&lt;FQL&gt;&lt;Q&gt;WL-FDS^FG_PRICE_CHANGE(0,-3AM)&lt;/Q&gt;&lt;R&gt;1&lt;/R&gt;&lt;C&gt;1&lt;/C&gt;&lt;D xsi:type="xsd:double"&gt;-8.61709520500348&lt;/D&gt;&lt;/FQL&gt;&lt;FQL&gt;&lt;Q&gt;NI-FDS^FG_PRICE(0)&lt;/Q&gt;&lt;R&gt;1&lt;/R&gt;&lt;C&gt;1&lt;/C&gt;&lt;D xsi:type="xsd:double"&gt;16085&lt;/D&gt;&lt;/FQL&gt;&lt;FQL&gt;&lt;Q&gt;FC0000PH^FG_PRICE(0)&lt;/Q&gt;&lt;R&gt;1&lt;/R&gt;&lt;C&gt;1&lt;/C&gt;&lt;D xsi:type="xsd:double"&gt;326.06915&lt;/D&gt;&lt;/FQL&gt;&lt;FQL&gt;&lt;Q&gt;KSA^FG_PRICE(0)&lt;/Q&gt;&lt;R&gt;1&lt;/R&gt;&lt;C&gt;1&lt;/C&gt;&lt;D xsi:type="xsd:double"&gt;40.57&lt;/D&gt;&lt;/FQL&gt;&lt;FQL&gt;&lt;Q&gt;QAT^FG_PRICE_MAVG(0,,,,30)&lt;/Q&gt;&lt;R&gt;1&lt;/R&gt;&lt;C&gt;1&lt;/C&gt;&lt;D xsi:type="xsd:double"&gt;17.184063&lt;/D&gt;&lt;/FQL&gt;&lt;FQL&gt;&lt;Q&gt;EPU^FG_PRICE(0)&lt;/Q&gt;&lt;R&gt;1&lt;/R&gt;&lt;C&gt;1&lt;/C&gt;&lt;D xsi:type="xsd:double"&gt;39.36&lt;/D&gt;&lt;/FQL&gt;&lt;FQL&gt;&lt;Q&gt;CNYA^FG_PRICE_MAVG(0,,,,30)&lt;/Q&gt;&lt;R&gt;1&lt;/R&gt;&lt;C&gt;1&lt;/C&gt;&lt;D xsi:type="xsd:double"&gt;25.31032&lt;/D&gt;&lt;/FQL&gt;&lt;FQL&gt;&lt;Q&gt;VNM^FMA_PCT_ABOVE_MAVG(200,0,,,,"PORTAGG")&lt;/Q&gt;&lt;R&gt;1&lt;/R&gt;&lt;C&gt;1&lt;/C&gt;&lt;D xsi:type="xsd:double"&gt;27.0833333333333&lt;/D&gt;&lt;/FQL&gt;&lt;FQL&gt;&lt;Q&gt;SET-BKK^FG_TOTAL_RETURNC(0,-12AM)&lt;/Q&gt;&lt;R&gt;1&lt;/R&gt;&lt;C&gt;1&lt;/C&gt;&lt;D xsi:type="xsd:double"&gt;-15.129889&lt;/D&gt;&lt;/FQL&gt;&lt;FQL&gt;&lt;Q&gt;MCHI^P_PRICE(0)/P_PRICE_LOW_PR(0,,,,,,"PRICE","INTRA","52W")-1&lt;/Q&gt;&lt;R&gt;1&lt;/R&gt;&lt;C&gt;1&lt;/C&gt;&lt;D xsi:type="xsd:double"&gt;0.16666651&lt;/D&gt;&lt;/FQL&gt;&lt;FQL&gt;&lt;Q&gt;EWM^FMA_PCT_ABOVE_MAVG(200,0,,,,"PORTAGG")&lt;/Q&gt;&lt;R&gt;1&lt;/R&gt;&lt;C&gt;1&lt;/C&gt;&lt;D xsi:type="xsd:double"&gt;51.5151515151515&lt;/D&gt;&lt;/FQL&gt;&lt;FQL&gt;&lt;Q&gt;SET-BKK^SIZE(FG_CONSTITUENTS)&lt;/Q&gt;&lt;R&gt;1&lt;/R&gt;&lt;C&gt;1&lt;/C&gt;&lt;D xsi:type="xsd:long"&gt;1&lt;/D&gt;&lt;/FQL&gt;&lt;FQL&gt;&lt;Q&gt;EWZ^FMA_COS_DOWN("EPS","1M",+1,NOW,,,"PORTAGG","MEANR")&lt;/Q&gt;&lt;R&gt;1&lt;/R&gt;&lt;C&gt;1&lt;/C&gt;&lt;D xsi:type="xsd:double"&gt;21&lt;/D&gt;&lt;/FQL&gt;&lt;FQL&gt;&lt;Q&gt;EPOL^FMA_COS_UP("EPS","1M",+1,NOW,,,"PORTAGG","MEANR")&lt;/Q&gt;&lt;R&gt;1&lt;/R&gt;&lt;C&gt;1&lt;/C&gt;&lt;D xsi:type="xsd:double"&gt;10&lt;/D&gt;&lt;/FQL&gt;&lt;FQL&gt;&lt;Q&gt;MCHI^FMA_RBICS_REV_CURRENT(30, LOC, "PORTAGG")&lt;/Q&gt;&lt;R&gt;1&lt;/R&gt;&lt;C&gt;1&lt;/C&gt;&lt;D xsi:type="xsd:double"&gt;24.8477672636606&lt;/D&gt;&lt;/FQL&gt;&lt;FQL&gt;&lt;Q&gt;INDA^FG_ROE(0)&lt;/Q&gt;&lt;R&gt;1&lt;/R&gt;&lt;C&gt;1&lt;/C&gt;&lt;D xsi:type="xsd:double"&gt;15.5008915072476&lt;/D&gt;&lt;/FQL&gt;&lt;FQL&gt;&lt;Q&gt;TRYQA10Y-FDS^FG_YIELD_NAME&lt;/Q&gt;&lt;R&gt;1&lt;/R&gt;&lt;C&gt;1&lt;/C&gt;&lt;D xsi:type="xsd:string"&gt;Treasury - Qatar Benchmark Bond 10Y&lt;/D&gt;&lt;/FQL&gt;&lt;FQL&gt;&lt;Q&gt;REFVNDISC-FDS^(SUBARRAY(NOT_NA(NO_REPEAT_F(FG_YIELD(NOW,-10AY,D))),0,1)-SUBARRAY(NOT_NA(NO_REPEAT_F(FG_YIELD(NOW,-10AY,D))),1,1))*100&lt;/Q&gt;&lt;R&gt;1&lt;/R&gt;&lt;C&gt;1&lt;/C&gt;&lt;D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xsi:type="xsd:double"&gt;-50&lt;/D&gt;&lt;/FQL&gt;&lt;FQL&gt;&lt;Q&gt;REFINREPO-FDS^FG_YIELD(NOW,,,0)&lt;/Q&gt;&lt;R&gt;1&lt;/R&gt;&lt;C&gt;1&lt;/C&gt;&lt;D xsi:type="xsd:double"&gt;6.5&lt;/D&gt;&lt;/FQL&gt;&lt;FQL&gt;&lt;Q&gt;REFTWDISC-FDS^PROPER_NAME(0,,,"SECURITY","NAME")&lt;/Q&gt;&lt;R&gt;1&lt;/R&gt;&lt;C&gt;1&lt;/C&gt;&lt;D xsi:type="xsd:string"&gt;Taiwan China Discount Rate&lt;/D&gt;&lt;/FQL&gt;&lt;FQL&gt;&lt;Q&gt;SET-BKK^FMA_PE(NTMA,0,,,"PORTAGG","MEANR")&lt;/Q&gt;&lt;R&gt;1&lt;/R&gt;&lt;C&gt;1&lt;/C&gt;&lt;D xsi:type="xsd:double"&gt;13.3188660765472&lt;/D&gt;&lt;/FQL&gt;&lt;FQL&gt;&lt;Q&gt;CNYA^FMA_DIV_YLD(NTMA,NOW,NOW,M,"PORTAGG","MEANR")&lt;/Q&gt;&lt;R&gt;1&lt;/R&gt;&lt;C&gt;1&lt;/C&gt;&lt;D xsi:type="xsd:double"&gt;3.15316541728158&lt;/D&gt;&lt;/FQL&gt;&lt;FQL&gt;&lt;Q&gt;CAGDPY@PH^EE_ACTUAL_ANNUAL(MED,+1)&lt;/Q&gt;&lt;R&gt;1&lt;/R&gt;&lt;C&gt;1&lt;/C&gt;&lt;D xsi:type="xsd:double"&gt;-2.4&lt;/D&gt;&lt;/FQL&gt;&lt;FQL&gt;&lt;Q&gt;TUR^P_PRICE_RETURNS_PR('52W',2,-10AY,0,AM)&lt;/Q&gt;&lt;R&gt;121&lt;/R&gt;&lt;C&gt;1&lt;/C&gt;&lt;D xsi:type="xsd:double"&gt;-2.135229&lt;/D&gt;&lt;D xsi:type="xsd:double"&gt;4.8050284&lt;/D&gt;&lt;D xsi:type="xsd:double"&gt;-11.365509&lt;/D&gt;&lt;D xsi:type="xsd:double"&gt;-4.5612755&lt;/D&gt;&lt;D xsi:type="xsd:double"&gt;2.4925709&lt;/D&gt;&lt;D xsi:type="xsd:double"&gt;25.235605&lt;/D&gt;&lt;D xsi:type="xsd:double"&gt;18.121302&lt;/D&gt;&lt;D xsi:type="xsd:double"&gt;7.3776126&lt;/D&gt;&lt;D xsi:type="xsd:double"&gt;-7.4376464&lt;/D&gt;&lt;D xsi:type="xsd:double"&gt;-13.37248&lt;/D&gt;&lt;D xsi:type="xsd:double"&gt;-26.080973&lt;/D&gt;&lt;D xsi:type="xsd:double"&gt;-18.869717&lt;/D&gt;&lt;D xsi:type="xsd:double"&gt;-21.354973&lt;/D&gt;&lt;D xsi:type="xsd:double"&gt;-34.92648&lt;/D&gt;&lt;D xsi:type="xsd:double"&gt;-15.672999&lt;/D&gt;&lt;D xsi:type="xsd:double"&gt;-18.13674&lt;/D&gt;&lt;D xsi:type="xsd:double"&gt;-30.394423&lt;/D&gt;&lt;D xsi:type="xsd:double"&gt;-38.441723&lt;/D&gt;&lt;D xsi:type="xsd:double"&gt;-27.386284&lt;/D&gt;&lt;D xsi:type="xsd:double"&gt;-9.660429&lt;/D&gt;&lt;D xsi:type="xsd:double"&gt;-7.6575575&lt;/D&gt;&lt;D xsi:type="xsd:double"&gt;-13.151508&lt;/D&gt;&lt;D xsi:type="xsd:double"&gt;-2.9711127&lt;/D&gt;&lt;D xsi:type="xsd:double"&gt;-6.2351046&lt;/D&gt;&lt;D xsi:type="xsd:double"&gt;-3.7656248&lt;/D&gt;&lt;D xsi:type="xsd:double"&gt;12.905002&lt;/D&gt;&lt;D xsi:type="xsd:double"&gt;-2.7594268&lt;/D&gt;&lt;D xsi:type="xsd:double"&gt;-13.698685&lt;/D&gt;&lt;D xsi:type="xsd:double"&gt;-12.820864&lt;/D&gt;&lt;D xsi:type="xsd:double"&gt;-7.9114857&lt;/D&gt;&lt;D xsi:type="xsd:double"&gt;1.0087252&lt;/D&gt;&lt;D xsi:type="xsd:double"&gt;-12.862677&lt;/D&gt;&lt;D xsi:type="xsd:double"&gt;-14.804226&lt;/D&gt;&lt;D xsi:type="xsd:double"&gt;0.022614002&lt;/D&gt;&lt;D xsi:type="xsd:double"&gt;3.9336562&lt;/D&gt;&lt;D xsi:type="xsd:double"&gt;6.463313&lt;/D&gt;&lt;D xsi:type="xsd:double"&gt;16.804457&lt;/D&gt;&lt;D xsi:type="xsd:double"&gt;20.942938&lt;/D&gt;&lt;D xsi:type="xsd:double"&gt;7.622206&lt;/D&gt;&lt;D xsi:type="xsd:double"&gt;20.865417&lt;/D&gt;&lt;D xsi:type="xsd:double"&gt;26.909435&lt;/D&gt;&lt;D xsi:type="xsd:double"&gt;47.044037&lt;/D&gt;&lt;D xsi:type="xsd:double"&gt;23.488354&lt;/D&gt;&lt;D xsi:type="xsd:double"&gt;33.013664&lt;/D&gt;&lt;D xsi:type="xsd:double"&gt;16.675198&lt;/D&gt;&lt;D xsi:type="xsd:double"&gt;-9.420461&lt;/D&gt;&lt;D xsi:type="xsd:double"&gt;-20.778423&lt;/D&gt;&lt;D xsi:type="xsd:double"&gt;-22.833841&lt;/D&gt;&lt;D xsi:type="xsd:double"&gt;-41.847557&lt;/D&gt;&lt;D xsi:type="xsd:double"&gt;-53.96745&lt;/D&gt;&lt;D xsi:type="xsd:double"&gt;-40.1707&lt;/D&gt;&lt;D xsi:type="xsd:double"&gt;-38.625305&lt;/D&gt;&lt;D xsi:type="xsd:double"&gt;-34.63849&lt;/D&gt;&lt;D xsi:type="xsd:double"&gt;-43.050938&lt;/D&gt;&lt;D xsi:type="xsd:double"&gt;-30.41643&lt;/D&gt;&lt;D xsi:type="xsd:double"&gt;-37.08618&lt;/D&gt;&lt;D xsi:type="xsd:double"&gt;-35.714005&lt;/D&gt;&lt;D xsi:type="xsd:double"&gt;-36.401768&lt;/D&gt;&lt;D xsi:type="xsd:double"&gt;-25.010569&lt;/D&gt;&lt;D xsi:type="xsd:double"&gt;-17.325872&lt;/D&gt;&lt;D xsi:type="xsd:double"&gt;7.1714044&lt;/D&gt;&lt;D xsi:type="xsd:double"&gt;25.2756&lt;/D&gt;&lt;D xsi:type="xsd:double"&gt;9.668541&lt;/D&gt;&lt;D xsi:type="xsd:double"&gt;7.96597&lt;/D&gt;&lt;D xsi:type="xsd:double"&gt;8.761811&lt;/D&gt;&lt;D xsi:type="xsd:double"&gt;22.077549&lt;/D&gt;&lt;D xsi:type="xsd:double"&gt;3.6212325&lt;/D&gt;&lt;D xsi:type="xsd:double"&gt;-7.431364&lt;/D&gt;&lt;D xsi:type="xsd:double"&gt;-16.616201&lt;/D&gt;&lt;D xsi:type="xsd:double"&gt;-6.2095346&lt;/D&gt;&lt;D xsi:type="xsd:double"&gt;0.48017502&lt;/D&gt;&lt;D xsi:type="xsd:double"&gt;-1.6567826&lt;/D&gt;&lt;D xsi:type="xsd:double"&gt;-22.002203&lt;/D&gt;&lt;D xsi:type="xsd:double"&gt;-18.285925&lt;/D&gt;&lt;D xsi:type="xsd:double"&gt;-17.144573&lt;/D&gt;&lt;D xsi:type="xsd:double"&gt;-20.076525&lt;/D&gt;&lt;D xsi:type="xsd:double"&gt;-9.826815&lt;/D&gt;&lt;D xsi:type="xsd:double"&gt;4.416859&lt;/D&gt;&lt;D xsi:type="xsd:double"&gt;6.7031264&lt;/D&gt;&lt;D xsi:type="xsd:double"&gt;16.747702&lt;/D&gt;&lt;D xsi:type="xsd:double"&gt;17.904413&lt;/D&gt;&lt;D xsi:type="xsd:double"&gt;25.318659&lt;/D&gt;&lt;D xsi:type="xsd:double"&gt;4.444349&lt;/D&gt;&lt;D xsi:type="xsd:double"&gt;-4.7481656&lt;/D&gt;&lt;D xsi:type="xsd:double"&gt;16.120588&lt;/D&gt;&lt;D xsi:type="xsd:double"&gt;17.334248&lt;/D&gt;&lt;D xsi:type="xsd:double"&gt;11.788082&lt;/D&gt;&lt;D xsi:type="xsd:double"&gt;15.81682&lt;/D&gt;&lt;D xsi:type="xsd:double"&gt;-13.482321&lt;/D&gt;&lt;D xsi:type="xsd:double"&gt;-26.065552&lt;/D&gt;&lt;D xsi:type="xsd:double"&gt;-28.169907&lt;/D&gt;&lt;D xsi:type="xsd:double"&gt;-29.051315&lt;/D&gt;&lt;D xsi:type="xsd:double"&gt;-3.72957&lt;/D&gt;&lt;D xsi:type="xsd:double"&gt;-5.3571043&lt;/D&gt;&lt;D xsi:type="xsd:double"&gt;-11.427146&lt;/D&gt;&lt;D xsi:type="xsd:double"&gt;-10.395109&lt;/D&gt;&lt;D xsi:type="xsd:double"&gt;-4.8884273&lt;/D&gt;&lt;D xsi:type="xsd:double"&gt;12.500132&lt;/D&gt;&lt;D xsi:type="xsd:double"&gt;19.94549&lt;/D&gt;&lt;D xsi:type="xsd:double"&gt;33.799244&lt;/D&gt;&lt;D xsi:type="xsd:double"&gt;77.93575&lt;/D&gt;&lt;D xsi:type="xsd:double"&gt;79.9035&lt;/D&gt;&lt;D xsi:type="xsd:double"&gt;48.924732&lt;/D&gt;&lt;D xsi:type="xsd:double"&gt;102.156136&lt;/D&gt;&lt;D xsi:type="xsd:double"&gt;60.16755&lt;/D&gt;&lt;D xsi:type="xsd:double"&gt;43.998383&lt;/D&gt;&lt;D xsi:type="xsd:double"&gt;62.109734&lt;/D&gt;&lt;D xsi:type="xsd:double"&gt;68.279305&lt;/D&gt;&lt;D xsi:type="xsd:double"&gt;82.05955&lt;/D&gt;&lt;D xsi:type="xsd:double"&gt;68.11507&lt;/D&gt;&lt;D xsi:type="xsd:double"&gt;60.945774&lt;/D&gt;&lt;D xsi:type="xsd:double"&gt;24.235428&lt;/D&gt;&lt;D xsi:type="xsd:double"&gt;10.607302&lt;/D&gt;&lt;D xsi:type="xsd:double"&gt;-0.17073154&lt;/D&gt;&lt;D xsi:type="xsd:double"&gt;34.099686&lt;/D&gt;&lt;D xsi:type="xsd:double"&gt;2.526486&lt;/D&gt;&lt;D xsi:type="xsd:double"&gt;23.53289&lt;/D&gt;&lt;D xsi:type="xsd:double"&gt;41.057777&lt;/D&gt;&lt;D xsi:type="xsd:double"&gt;38.33344&lt;/D&gt;&lt;D xsi:type="xsd:double"&gt;45.421444&lt;/D&gt;&lt;D xsi:type="xsd:double"&gt;9.09152&lt;/D&gt;&lt;/FQL&gt;&lt;FQL&gt;&lt;Q&gt;CNYA^FG_TOTAL_RETURNC(-10AY,0,AM)&lt;/Q&gt;&lt;R&gt;121&lt;/R&gt;&lt;C&gt;1&lt;/C&gt;&lt;D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xsi:type="xsd:double"&gt;0.5036831&lt;/D&gt;&lt;D xsi:type="xsd:double"&gt;1.5420198&lt;/D&gt;&lt;D xsi:type="xsd:double"&gt;-0.26575327&lt;/D&gt;&lt;D xsi:type="xsd:double"&gt;1.2181163&lt;/D&gt;&lt;D xsi:type="xsd:double"&gt;0.33847094&lt;/D&gt;&lt;D xsi:type="xsd:double"&gt;-2.6585877&lt;/D&gt;&lt;D xsi:type="xsd:double"&gt;1.2095213&lt;/D&gt;&lt;D xsi:type="xsd:double"&gt;1.0177374&lt;/D&gt;&lt;D xsi:type="xsd:double"&gt;4.7168374&lt;/D&gt;&lt;D xsi:type="xsd:double"&gt;-6.5962133&lt;/D&gt;&lt;D xsi:type="xsd:double"&gt;7.491219&lt;/D&gt;&lt;D xsi:type="xsd:double"&gt;2.8382063&lt;/D&gt;&lt;D xsi:type="xsd:double"&gt;4.2176127&lt;/D&gt;&lt;D xsi:type="xsd:double"&gt;5.424249&lt;/D&gt;&lt;D xsi:type="xsd:double"&gt;0.096452236&lt;/D&gt;&lt;D xsi:type="xsd:double"&gt;3.0296564&lt;/D&gt;&lt;D xsi:type="xsd:double"&gt;-1.7516434&lt;/D&gt;&lt;D xsi:type="xsd:double"&gt;6.097436&lt;/D&gt;&lt;D xsi:type="xsd:double"&gt;-6.688815&lt;/D&gt;&lt;D xsi:type="xsd:double"&gt;8.996761&lt;/D&gt;&lt;D xsi:type="xsd:double"&gt;-5.522859&lt;/D&gt;&lt;D xsi:type="xsd:double"&gt;-0.8482158&lt;/D&gt;&lt;D xsi:type="xsd:double"&gt;-1.9017398&lt;/D&gt;&lt;D xsi:type="xsd:double"&gt;-10.765362&lt;/D&gt;&lt;D xsi:type="xsd:double"&gt;-4.147583&lt;/D&gt;&lt;D xsi:type="xsd:double"&gt;-4.6266437&lt;/D&gt;&lt;D xsi:type="xsd:double"&gt;0.28231144&lt;/D&gt;&lt;D xsi:type="xsd:double"&gt;-4.057497&lt;/D&gt;&lt;D xsi:type="xsd:double"&gt;1.0009646&lt;/D&gt;&lt;D xsi:type="xsd:double"&gt;-0.28791428&lt;/D&gt;&lt;D xsi:type="xsd:double"&gt;4.941499&lt;/D&gt;&lt;D xsi:type="xsd:double"&gt;11.933815&lt;/D&gt;&lt;D xsi:type="xsd:double"&gt;11.728621&lt;/D&gt;&lt;D xsi:type="xsd:double"&gt;-12.596899&lt;/D&gt;&lt;D xsi:type="xsd:double"&gt;-1.5151501&lt;/D&gt;&lt;D xsi:type="xsd:double"&gt;6.04676&lt;/D&gt;&lt;D xsi:type="xsd:double"&gt;-5.8363676&lt;/D&gt;&lt;D xsi:type="xsd:double"&gt;9.132444&lt;/D&gt;&lt;D xsi:type="xsd:double"&gt;-3.492725&lt;/D&gt;&lt;D xsi:type="xsd:double"&gt;6.019354&lt;/D&gt;&lt;D xsi:type="xsd:double"&gt;-2.9739797&lt;/D&gt;&lt;D xsi:type="xsd:double"&gt;9.259534&lt;/D&gt;&lt;D xsi:type="xsd:double"&gt;-7.5541916&lt;/D&gt;&lt;D xsi:type="xsd:double"&gt;3.9999962&lt;/D&gt;&lt;D xsi:type="xsd:double"&gt;-4.615384&lt;/D&gt;&lt;D xsi:type="xsd:double"&gt;4.032254&lt;/D&gt;&lt;D xsi:type="xsd:double"&gt;2.291882&lt;/D&gt;&lt;D xsi:type="xsd:double"&gt;22.295046&lt;/D&gt;&lt;D xsi:type="xsd:double"&gt;-0.78378916&lt;/D&gt;&lt;D xsi:type="xsd:double"&gt;-0.6537676&lt;/D&gt;&lt;D xsi:type="xsd:double"&gt;4.2906523&lt;/D&gt;&lt;D xsi:type="xsd:double"&gt;5.955589&lt;/D&gt;&lt;D xsi:type="xsd:double"&gt;0.12556314&lt;/D&gt;&lt;D xsi:type="xsd:double"&gt;13.376927&lt;/D&gt;&lt;D xsi:type="xsd:double"&gt;5.4244876&lt;/D&gt;&lt;D xsi:type="xsd:double"&gt;-13.992893&lt;/D&gt;&lt;D xsi:type="xsd:double"&gt;-0.072956085&lt;/D&gt;&lt;D xsi:type="xsd:double"&gt;1.7035842&lt;/D&gt;&lt;D xsi:type="xsd:double"&gt;6.0540795&lt;/D&gt;&lt;D xsi:type="xsd:double"&gt;-1.5087664&lt;/D&gt;&lt;D xsi:type="xsd:double"&gt;-1.5374064&lt;/D&gt;&lt;D xsi:type="xsd:double"&gt;1.3749719&lt;/D&gt;&lt;D xsi:type="xsd:double"&gt;-1.0344863&lt;/D&gt;&lt;D xsi:type="xsd:double"&gt;0.06968975&lt;/D&gt;&lt;D xsi:type="xsd:double"&gt;4.50325&lt;/D&gt;&lt;D xsi:type="xsd:double"&gt;-5.288422&lt;/D&gt;&lt;D xsi:type="xsd:double"&gt;-3.9053261&lt;/D&gt;&lt;D xsi:type="xsd:double"&gt;-7.0935907&lt;/D&gt;&lt;D xsi:type="xsd:double"&gt;-2.253455&lt;/D&gt;&lt;D xsi:type="xsd:double"&gt;-14.13073&lt;/D&gt;&lt;D xsi:type="xsd:double"&gt;10.6617565&lt;/D&gt;&lt;D xsi:type="xsd:double"&gt;7.5493217&lt;/D&gt;&lt;D xsi:type="xsd:double"&gt;-6.1951637&lt;/D&gt;&lt;D xsi:type="xsd:double"&gt;-3.8265288&lt;/D&gt;&lt;D xsi:type="xsd:double"&gt;-8.281755&lt;/D&gt;&lt;D xsi:type="xsd:double"&gt;-5.1413894&lt;/D&gt;&lt;D xsi:type="xsd:double"&gt;10.331976&lt;/D&gt;&lt;D xsi:type="xsd:double"&gt;4.231918&lt;/D&gt;&lt;D xsi:type="xsd:double"&gt;2.6553988&lt;/D&gt;&lt;D xsi:type="xsd:double"&gt;-6.349206&lt;/D&gt;&lt;D xsi:type="xsd:double"&gt;4.0175676&lt;/D&gt;&lt;D xsi:type="xsd:double"&gt;-3.228724&lt;/D&gt;&lt;D xsi:type="xsd:double"&gt;-7.7607512&lt;/D&gt;&lt;D xsi:type="xsd:double"&gt;-0.6944418&lt;/D&gt;&lt;D xsi:type="xsd:double"&gt;3.6329508&lt;/D&gt;&lt;D xsi:type="xsd:double"&gt;-7.8008533&lt;/D&gt;&lt;D xsi:type="xsd:double"&gt;0.14244318&lt;/D&gt;&lt;D xsi:type="xsd:double"&gt;-2.4777174&lt;/D&gt;&lt;D xsi:type="xsd:double"&gt;-3.129226&lt;/D&gt;&lt;D xsi:type="xsd:double"&gt;-3.8479567&lt;/D&gt;&lt;D xsi:type="xsd:double"&gt;1.2632847&lt;/D&gt;&lt;D xsi:type="xsd:double"&gt;6.060004&lt;/D&gt;&lt;D xsi:type="xsd:double"&gt;-0.07613301&lt;/D&gt;&lt;D xsi:type="xsd:double"&gt;4.076195&lt;/D&gt;&lt;D xsi:type="xsd:double"&gt;-4.172766&lt;/D&gt;&lt;D xsi:type="xsd:double"&gt;-2.9591084&lt;/D&gt;&lt;D xsi:type="xsd:double"&gt;-1.7765522&lt;/D&gt;&lt;/FQL&gt;&lt;FQL&gt;&lt;Q&gt;EWM^FMA_PE(LTMA,-10AY,0,AM,"PORTAGG","MEANR")&lt;/Q&gt;&lt;R&gt;121&lt;/R&gt;&lt;C&gt;1&lt;/C&gt;&lt;D xsi:type="xsd:double"&gt;16.5326271561348&lt;/D&gt;&lt;D xsi:type="xsd:double"&gt;16.9243166001629&lt;/D&gt;&lt;D xsi:type="xsd:double"&gt;16.6258844872199&lt;/D&gt;&lt;D xsi:type="xsd:double"&gt;16.4928710388861&lt;/D&gt;&lt;D xsi:type="xsd:double"&gt;16.1521283926805&lt;/D&gt;&lt;D xsi:type="xsd:double"&gt;16.0597226136654&lt;/D&gt;&lt;D xsi:type="xsd:double"&gt;16.5817548147342&lt;/D&gt;&lt;D xsi:type="xsd:double"&gt;17.0273237707018&lt;/D&gt;&lt;D xsi:type="xsd:double"&gt;17.0587554647118&lt;/D&gt;&lt;D xsi:type="xsd:double"&gt;16.8923724588095&lt;/D&gt;&lt;D xsi:type="xsd:double"&gt;16.6772038346144&lt;/D&gt;&lt;D xsi:type="xsd:double"&gt;16.4714436926842&lt;/D&gt;&lt;D xsi:type="xsd:double"&gt;16.3357417498024&lt;/D&gt;&lt;D xsi:type="xsd:double"&gt;15.9161607826432&lt;/D&gt;&lt;D xsi:type="xsd:double"&gt;16.7347227865879&lt;/D&gt;&lt;D xsi:type="xsd:double"&gt;16.63172704403&lt;/D&gt;&lt;D xsi:type="xsd:double"&gt;16.6039403554487&lt;/D&gt;&lt;D xsi:type="xsd:double"&gt;16.4650111941104&lt;/D&gt;&lt;D xsi:type="xsd:double"&gt;16.5488132642014&lt;/D&gt;&lt;D xsi:type="xsd:double"&gt;16.631683840696&lt;/D&gt;&lt;D xsi:type="xsd:double"&gt;16.6816104371835&lt;/D&gt;&lt;D xsi:type="xsd:double"&gt;16.4034195289436&lt;/D&gt;&lt;D xsi:type="xsd:double"&gt;16.625820925468&lt;/D&gt;&lt;D xsi:type="xsd:double"&gt;16.6717939988412&lt;/D&gt;&lt;D xsi:type="xsd:double"&gt;16.8823103691203&lt;/D&gt;&lt;D xsi:type="xsd:double"&gt;17.2663756669211&lt;/D&gt;&lt;D xsi:type="xsd:double"&gt;17.2758178890648&lt;/D&gt;&lt;D xsi:type="xsd:double"&gt;17.1583118370074&lt;/D&gt;&lt;D xsi:type="xsd:double"&gt;17.0927673515057&lt;/D&gt;&lt;D xsi:type="xsd:double"&gt;17.2263210422827&lt;/D&gt;&lt;D xsi:type="xsd:double"&gt;17.1906658348475&lt;/D&gt;&lt;D xsi:type="xsd:double"&gt;17.0677712750385&lt;/D&gt;&lt;D xsi:type="xsd:double"&gt;17.1297429356299&lt;/D&gt;&lt;D xsi:type="xsd:double"&gt;17.2587241294199&lt;/D&gt;&lt;D xsi:type="xsd:double"&gt;17.27323605908&lt;/D&gt;&lt;D xsi:type="xsd:double"&gt;17.1969617210289&lt;/D&gt;&lt;D xsi:type="xsd:double"&gt;17.2860183360601&lt;/D&gt;&lt;D xsi:type="xsd:double"&gt;17.5712078704687&lt;/D&gt;&lt;D xsi:type="xsd:double"&gt;17.4572853730922&lt;/D&gt;&lt;D xsi:type="xsd:double"&gt;17.3783796838942&lt;/D&gt;&lt;D xsi:type="xsd:double"&gt;17.5336423427625&lt;/D&gt;&lt;D xsi:type="xsd:double"&gt;18.7001647728481&lt;/D&gt;&lt;D xsi:type="xsd:double"&gt;18.3184124079802&lt;/D&gt;&lt;D xsi:type="xsd:double"&gt;18.4931888917109&lt;/D&gt;&lt;D xsi:type="xsd:double"&gt;18.3300176000076&lt;/D&gt;&lt;D xsi:type="xsd:double"&gt;18.126500446496&lt;/D&gt;&lt;D xsi:type="xsd:double"&gt;18.0075250229752&lt;/D&gt;&lt;D xsi:type="xsd:double"&gt;17.3285792078037&lt;/D&gt;&lt;D xsi:type="xsd:double"&gt;17.9484738357736&lt;/D&gt;&lt;D xsi:type="xsd:double"&gt;17.8048094211216&lt;/D&gt;&lt;D xsi:type="xsd:double"&gt;17.3901507845764&lt;/D&gt;&lt;D xsi:type="xsd:double"&gt;16.6915086597194&lt;/D&gt;&lt;D xsi:type="xsd:double"&gt;16.7560882027829&lt;/D&gt;&lt;D xsi:type="xsd:double"&gt;16.6609477242682&lt;/D&gt;&lt;D xsi:type="xsd:double"&gt;16.9289892620587&lt;/D&gt;&lt;D xsi:type="xsd:double"&gt;17.0606646761044&lt;/D&gt;&lt;D xsi:type="xsd:double"&gt;16.9516742069982&lt;/D&gt;&lt;D xsi:type="xsd:double"&gt;16.7983892519034&lt;/D&gt;&lt;D xsi:type="xsd:double"&gt;17.083438315408&lt;/D&gt;&lt;D xsi:type="xsd:double"&gt;17.2567609288414&lt;/D&gt;&lt;D xsi:type="xsd:double"&gt;16.901038549615&lt;/D&gt;&lt;D xsi:type="xsd:double"&gt;16.9022258222011&lt;/D&gt;&lt;D xsi:type="xsd:double"&gt;16.4800860016873&lt;/D&gt;&lt;D xsi:type="xsd:double"&gt;16.9</t>
        </r>
      </text>
    </comment>
    <comment ref="A7" authorId="0" shapeId="0" xr:uid="{1C794E78-2D32-4F9E-BD18-E9A0F192FD4B}">
      <text>
        <r>
          <rPr>
            <b/>
            <sz val="9"/>
            <color indexed="81"/>
            <rFont val="Tahoma"/>
            <charset val="1"/>
          </rPr>
          <t>138589413612&lt;/D&gt;&lt;D xsi:type="xsd:double"&gt;16.6837384167279&lt;/D&gt;&lt;D xsi:type="xsd:double"&gt;17.0464370332212&lt;/D&gt;&lt;D xsi:type="xsd:double"&gt;16.5370506345095&lt;/D&gt;&lt;D xsi:type="xsd:double"&gt;16.3072346469363&lt;/D&gt;&lt;D xsi:type="xsd:double"&gt;16.2873971172334&lt;/D&gt;&lt;D xsi:type="xsd:double"&gt;16.6193391195818&lt;/D&gt;&lt;D xsi:type="xsd:double"&gt;18.7797070348129&lt;/D&gt;&lt;D xsi:type="xsd:double"&gt;19.4861060561527&lt;/D&gt;&lt;D xsi:type="xsd:double"&gt;19.6332958781063&lt;/D&gt;&lt;D xsi:type="xsd:double"&gt;20.053635817089&lt;/D&gt;&lt;D xsi:type="xsd:double"&gt;20.5803281101478&lt;/D&gt;&lt;D xsi:type="xsd:double"&gt;20.3389256382123&lt;/D&gt;&lt;D xsi:type="xsd:double"&gt;21.5069861281846&lt;/D&gt;&lt;D xsi:type="xsd:double"&gt;21.1224248295635&lt;/D&gt;&lt;D xsi:type="xsd:double"&gt;19.5937171317684&lt;/D&gt;&lt;D xsi:type="xsd:double"&gt;19.6919819702577&lt;/D&gt;&lt;D xsi:type="xsd:double"&gt;19.1092959778051&lt;/D&gt;&lt;D xsi:type="xsd:double"&gt;18.4910042465326&lt;/D&gt;&lt;D xsi:type="xsd:double"&gt;17.8578468235242&lt;/D&gt;&lt;D xsi:type="xsd:double"&gt;16.9766136504449&lt;/D&gt;&lt;D xsi:type="xsd:double"&gt;16.2559952744102&lt;/D&gt;&lt;D xsi:type="xsd:double"&gt;15.9831375515178&lt;/D&gt;&lt;D xsi:type="xsd:double"&gt;15.5812996123337&lt;/D&gt;&lt;D xsi:type="xsd:double"&gt;14.78041590299&lt;/D&gt;&lt;D xsi:type="xsd:double"&gt;15.1433708531809&lt;/D&gt;&lt;D xsi:type="xsd:double"&gt;15.2907465375604&lt;/D&gt;&lt;D xsi:type="xsd:double"&gt;15.4157342032706&lt;/D&gt;&lt;D xsi:type="xsd:double"&gt;15.8608419177254&lt;/D&gt;&lt;D xsi:type="xsd:double"&gt;15.9130956933002&lt;/D&gt;&lt;D xsi:type="xsd:double"&gt;15.6665640486827&lt;/D&gt;&lt;D xsi:type="xsd:double"&gt;15.4821405558388&lt;/D&gt;&lt;D xsi:type="xsd:double"&gt;14.9749735182001&lt;/D&gt;&lt;D xsi:type="xsd:double"&gt;15.3003410273728&lt;/D&gt;&lt;D xsi:type="xsd:double"&gt;15.2458822684975&lt;/D&gt;&lt;D xsi:type="xsd:double"&gt;14.5039410884398&lt;/D&gt;&lt;D xsi:type="xsd:double"&gt;14.6697122381391&lt;/D&gt;&lt;D xsi:type="xsd:double"&gt;14.8516651659743&lt;/D&gt;&lt;D xsi:type="xsd:double"&gt;14.9718890584992&lt;/D&gt;&lt;D xsi:type="xsd:double"&gt;14.6026083974575&lt;/D&gt;&lt;D xsi:type="xsd:double"&gt;14.8313918751756&lt;/D&gt;&lt;D xsi:type="xsd:double"&gt;14.67587859973&lt;/D&gt;&lt;D xsi:type="xsd:double"&gt;14.5711042259298&lt;/D&gt;&lt;D xsi:type="xsd:double"&gt;14.5034684006098&lt;/D&gt;&lt;D xsi:type="xsd:double"&gt;14.4305394227098&lt;/D&gt;&lt;D xsi:type="xsd:double"&gt;14.817856695209&lt;/D&gt;&lt;D xsi:type="xsd:double"&gt;14.9392591075825&lt;/D&gt;&lt;D xsi:type="xsd:double"&gt;14.6725956104688&lt;/D&gt;&lt;D xsi:type="xsd:double"&gt;14.9360003459696&lt;/D&gt;&lt;D xsi:type="xsd:double"&gt;14.9859966567879&lt;/D&gt;&lt;D xsi:type="xsd:double"&gt;15.4498412234795&lt;/D&gt;&lt;D xsi:type="xsd:double"&gt;15.3218469633477&lt;/D&gt;&lt;D xsi:type="xsd:double"&gt;15.8040573802449&lt;/D&gt;&lt;D xsi:type="xsd:double"&gt;15.6675031258264&lt;/D&gt;&lt;D xsi:type="xsd:double"&gt;15.6691412019343&lt;/D&gt;&lt;D xsi:type="xsd:double"&gt;15.5334867772096&lt;/D&gt;&lt;D xsi:type="xsd:double"&gt;15.4311681752079&lt;/D&gt;&lt;D xsi:type="xsd:double"&gt;15.1842507030581&lt;/D&gt;&lt;/FQL&gt;&lt;FQL&gt;&lt;Q&gt;W-FDS^FG_PRICE_CHANGE(0,-3AM)&lt;/Q&gt;&lt;R&gt;1&lt;/R&gt;&lt;C&gt;1&lt;/C&gt;&lt;D xsi:type="xsd:double"&gt;-12.4647035094796&lt;/D&gt;&lt;/FQL&gt;&lt;FQL&gt;&lt;Q&gt;COPP-FDS^FG_PRICE(0)&lt;/Q&gt;&lt;R&gt;1&lt;/R&gt;&lt;C&gt;1&lt;/C&gt;&lt;D xsi:type="xsd:double"&gt;3.98&lt;/D&gt;&lt;/FQL&gt;&lt;FQL&gt;&lt;Q&gt;FC0000AE^FG_PRICE(0)&lt;/Q&gt;&lt;R&gt;1&lt;/R&gt;&lt;C&gt;1&lt;/C&gt;&lt;D xsi:type="xsd:double"&gt;143.14856&lt;/D&gt;&lt;/FQL&gt;&lt;FQL&gt;&lt;Q&gt;MCHI^FG_PRICE_MAVG(0,,,,200)&lt;/Q&gt;&lt;R&gt;1&lt;/R&gt;&lt;C&gt;1&lt;/C&gt;&lt;D xsi:type="xsd:double"&gt;41.30475&lt;/D&gt;&lt;/FQL&gt;&lt;FQL&gt;&lt;Q&gt;GREK^FG_TOTAL_RETURNC(0,-3AM)&lt;/Q&gt;&lt;R&gt;1&lt;/R&gt;&lt;C&gt;1&lt;/C&gt;&lt;D xsi:type="xsd:double"&gt;-3.20791&lt;/D&gt;&lt;/FQL&gt;&lt;FQL&gt;&lt;Q&gt;EWZ^FG_TOTAL_RETURNC(0,-1AM)&lt;/Q&gt;&lt;R&gt;1&lt;/R&gt;&lt;C&gt;1&lt;/C&gt;&lt;D xsi:type="xsd:double"&gt;1.3546348&lt;/D&gt;&lt;/FQL&gt;&lt;FQL&gt;&lt;Q&gt;EPHE^P_PRICE(0)/P_PRICE_HIGH_PR(0,,,,,,"PRICE","INTRA","52W")&lt;/Q&gt;&lt;R&gt;1&lt;/R&gt;&lt;C&gt;1&lt;/C&gt;&lt;D xsi:type="xsd:double"&gt;0.91663694&lt;/D&gt;&lt;/FQL&gt;&lt;FQL&gt;&lt;Q&gt;EWJ^P_PRICE(0)/P_PRICE_LOW_PR(0,,,,,,"PRICE","INTRA","52W")-1&lt;/Q&gt;&lt;R&gt;1&lt;/R&gt;&lt;C&gt;1&lt;/C&gt;&lt;D xsi:type="xsd:double"&gt;0.14283216&lt;/D&gt;&lt;/FQL&gt;&lt;FQL&gt;&lt;Q&gt;EWJ^PERCENT_CHANGE(FMA_EPS(+1,0,,,,"PORTAGG","MEAN"),FMA_EPS(+1,-3AM,,,,"PORTAGG","MEAN"))&lt;/Q&gt;&lt;R&gt;1&lt;/R&gt;&lt;C&gt;1&lt;/C&gt;&lt;D xsi:type="xsd:double"&gt;3.43537082212122&lt;/D&gt;&lt;/FQL&gt;&lt;FQL&gt;&lt;Q&gt;EWM^JULIAN(FMA_ROE(NTMA,-20AY,NOW,FY,"PORTAGG","MEANR").DATES)&lt;/Q&gt;&lt;R&gt;20&lt;/R&gt;&lt;C&gt;1&lt;/C&gt;&lt;D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xsi:type="xsd:double"&gt;11.358896&lt;/D&gt;&lt;/FQL&gt;&lt;FQL&gt;&lt;Q&gt;USDTHB^STD(FG_PRICE_CHANGE(0,-1AY,AM))&lt;/Q&gt;&lt;R&gt;1&lt;/R&gt;&lt;C&gt;1&lt;/C&gt;&lt;D xsi:type="xsd:double"&gt;2.43559385097262&lt;/D&gt;&lt;/FQL&gt;&lt;FQL&gt;&lt;Q&gt;USDCNH^FG_PRICE_CHANGE(0,-1AM)&lt;/Q&gt;&lt;R&gt;1&lt;/R&gt;&lt;C&gt;1&lt;/C&gt;&lt;D xsi:type="xsd:double"&gt;-1.6701281&lt;/D&gt;&lt;/FQL&gt;&lt;FQL&gt;&lt;Q&gt;USDEUR^FG_COMPANY_NAME&lt;/Q&gt;&lt;R&gt;1&lt;/R&gt;&lt;C&gt;1&lt;/C&gt;&lt;D xsi:type="xsd:string"&gt;Euro per U.S. Dollar&lt;/D&gt;&lt;/FQL&gt;&lt;FQL&gt;&lt;Q&gt;USDPLN^FG_PRICE_CHANGE(0,-3AM)&lt;/Q&gt;&lt;R&gt;1&lt;/R&gt;&lt;C&gt;1&lt;/C&gt;&lt;D xsi:type="xsd:double"&gt;-0.51807165&lt;/D&gt;&lt;/FQL&gt;&lt;FQL&gt;&lt;Q&gt;FC0000IN^FG_PRICE(0)&lt;/Q&gt;&lt;R&gt;1&lt;/R&gt;&lt;C&gt;1&lt;/C&gt;&lt;D xsi:type="xsd:double"&gt;1443.3145&lt;/D&gt;&lt;/FQL&gt;&lt;FQL&gt;&lt;Q&gt;EWZ^FG_PRICE(0)&lt;/Q&gt;&lt;R&gt;1&lt;/R&gt;&lt;C&gt;1&lt;/C&gt;&lt;D xsi:type="xsd:double"&gt;29.18&lt;/D&gt;&lt;/FQL&gt;&lt;FQL&gt;&lt;Q&gt;EWW^PERCENT_CHANGE(FMA_EPS(+1,0,,,,"PORTAGG","MEAN"),FMA_EPS(+1,-3AM,,,,"PORTAGG","MEAN"))&lt;/Q&gt;&lt;R&gt;1&lt;/R&gt;&lt;C&gt;1&lt;/C&gt;&lt;D xsi:type="xsd:double"&gt;-11.6193528202758&lt;/D&gt;&lt;/FQL&gt;&lt;FQL&gt;&lt;Q&gt;ECH^FG_TOTAL_RETURNC(0,-6AM)&lt;/Q&gt;&lt;R&gt;1&lt;/R&gt;&lt;C&gt;1&lt;/C&gt;&lt;D xsi:type="xsd:double"&gt;6.287968&lt;/D&gt;&lt;/FQL&gt;&lt;FQL&gt;&lt;Q&gt;URTH^FMA_COS_DOWN("EPS","1M",+1,NOW,,,"PORTAGG","MEANR")&lt;/Q&gt;&lt;R&gt;1&lt;/R&gt;&lt;C&gt;1&lt;/C&gt;&lt;D xsi:type="xsd:double"&gt;603&lt;/D&gt;&lt;/FQL&gt;&lt;FQL&gt;&lt;Q&gt;UAE^FMA_ROE(NTMA,-20AY,NOW,FY,"PORTAGG","MEANR")&lt;/Q&gt;&lt;R&gt;20&lt;/R&gt;&lt;C&gt;1&lt;/C&gt;&lt;D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xsi:type="xsd:double"&gt;3.0987&lt;/D&gt;&lt;/FQL&gt;&lt;FQL&gt;&lt;Q&gt;CAGDPY@IN^EE_ACTUAL_ANNUAL(MED,0)&lt;/Q&gt;&lt;R&gt;1&lt;/R&gt;&lt;C&gt;1&lt;/C&gt;&lt;D xsi:type="xsd:double"&gt;-0.651406479275637&lt;/D&gt;&lt;/FQL&gt;&lt;FQL&gt;&lt;Q&gt;CC_MX^FG_COMPANY_NAME&lt;/Q&gt;&lt;R&gt;1&lt;/R&gt;&lt;C&gt;1&lt;/C&gt;&lt;D xsi:type="xsd:string"&gt;Mexico&lt;/D&gt;&lt;/FQL&gt;&lt;FQL&gt;&lt;Q&gt;USDVND^FG_PRICE(0)&lt;/Q&gt;&lt;R&gt;1&lt;/R&gt;&lt;C&gt;1&lt;/C&gt;&lt;D xsi:type="xsd:double"&gt;25105&lt;/D&gt;&lt;/FQL&gt;&lt;FQL&gt;&lt;Q&gt;USDKRW^FG_PRICE_CHANGE(0,-3AM)&lt;/Q&gt;&lt;R&gt;1&lt;/R&gt;&lt;C&gt;1&lt;/C&gt;&lt;D xsi:type="xsd:double"&gt;-0.36128163&lt;/D&gt;&lt;/FQL&gt;&lt;FQL&gt;&lt;Q&gt;USDMYR^STD(FG_PRICE_CHANGE(0,-3AY,M))&lt;/Q&gt;&lt;R&gt;1&lt;/R&gt;&lt;C&gt;1&lt;/C&gt;&lt;D xsi:type="xsd:double"&gt;2.24443285248513&lt;/D&gt;&lt;/FQL&gt;&lt;FQL&gt;&lt;Q&gt;USDCLP^STD(FG_PRICE_CHANGE(0,-1AY,AM))&lt;/Q&gt;&lt;R&gt;1&lt;/R&gt;&lt;C&gt;1&lt;/C&gt;&lt;D xsi:type="xsd:double"&gt;3.54009083535542&lt;/D&gt;&lt;/FQL&gt;&lt;FQL&gt;&lt;Q&gt;VNM^FG_TOTAL_RETURNC(-10AY,0,AM)&lt;/Q&gt;&lt;R&gt;121&lt;/R&gt;&lt;C&gt;1&lt;/C&gt;&lt;D xsi:type="xsd:double"&gt;-0.37330985&lt;/D&gt;&lt;D xsi:type="xsd:double"&gt;7.119441&lt;/D&gt;&lt;D xsi:type="xsd:double"&gt;-3.8478374&lt;/D&gt;&lt;D xsi:type="xsd:double"&gt;-2.9558897&lt;/D&gt;&lt;D xsi:type="xsd:double"&gt;-8.153701&lt;/D&gt;&lt;D xsi:type="xsd:double"&gt;-0.441283&lt;/D&gt;&lt;D xsi:type="xsd:double"&gt;-0.368613&lt;/D&gt;&lt;D xsi:type="xsd:double"&gt;-0.7399559&lt;/D&gt;&lt;D xsi:type="xsd:double"&gt;-8.466453&lt;/D&gt;&lt;D xsi:type="xsd:double"&gt;0.6980777&lt;/D&gt;&lt;D xsi:type="xsd:double"&gt;1.5020251&lt;/D&gt;&lt;D xsi:type="xsd:double"&gt;7.7973843&lt;/D&gt;&lt;D xsi:type="xsd:double"&gt;-5.543828&lt;/D&gt;&lt;D xsi:type="xsd:double"&gt;-11.179423&lt;/D&gt;&lt;D xsi:type="xsd:double"&gt;12.145996&lt;/D&gt;&lt;D xsi:type="xsd:double"&gt;-5.2749753&lt;/D&gt;&lt;D xsi:type="xsd:double"&gt;-10.663504&lt;/D&gt;&lt;D xsi:type="xsd:double"&gt;-3.8267136&lt;/D&gt;&lt;D xsi:type="xsd:double"&gt;-4.29492&lt;/D&gt;&lt;D xsi:type="xsd:double"&gt;8.26478&lt;/D&gt;&lt;D xsi:type="xsd:double"&gt;-4.1796207&lt;/D&gt;&lt;D xsi:type="xsd:double"&gt;1.3698697&lt;/D&gt;&lt;D xsi:type="xsd:double"&gt;6.898999&lt;/D&gt;&lt;D xsi:type="xsd:double"&gt;0.46573877&lt;/D&gt;&lt;D xsi:type="xsd:double"&gt;-3.178811&lt;/D&gt;&lt;D xsi:type="xsd:double"&gt;-0.41039586&lt;/D&gt;&lt;D xsi:type="xsd:double"&gt;2.7472496&lt;/D&gt;&lt;D xsi:type="xsd:double"&gt;-6.2165794&lt;/D&gt;&lt;D xsi:type="xsd:double"&gt;-3.8488925&lt;/D&gt;&lt;D xsi:type="xsd:double"&gt;1.1719704&lt;/D&gt;&lt;D xsi:type="xsd:double"&gt;3.0030131&lt;/D&gt;&lt;D xsi:type="xsd:double"&gt;-2.5510252&lt;/D&gt;&lt;D xsi:type="xsd:double"&gt;5.9087515&lt;/D&gt;&lt;D xsi:type="xsd:double"&gt;-0.9180784&lt;/D&gt;&lt;D xsi:type="xsd:double"&gt;3.4925222&lt;/D&gt;&lt;D xsi:type="xsd:double"&gt;2.5482059&lt;/D&gt;&lt;D xsi:type="xsd:double"&gt;-2.5520504&lt;/D&gt;&lt;D xsi:type="xsd:double"&gt;2.2053719&lt;/D&gt;&lt;D xsi:type="xsd:double"&gt;1.5509129&lt;/D&gt;&lt;D xsi:type="xsd:double"&gt;6.374502&lt;/D&gt;&lt;D xsi:type="xsd:double"&gt;4.182267&lt;/D&gt;&lt;D xsi:type="xsd:double"&gt;13.880575&lt;/D&gt;&lt;D xsi:type="xsd:double"&gt;-8.1339655&lt;/D&gt;&lt;D xsi:type="xsd:double"&gt;9.953701&lt;/D&gt;&lt;D xsi:type="xsd:double"&gt;6.157899&lt;/D&gt;&lt;D xsi:type="xsd:double"&gt;-11.056024&lt;/D&gt;&lt;D xsi:type="xsd:double"&gt;-2.508366&lt;/D&gt;&lt;D xsi:type="xsd:double"&gt;-11.549455&lt;/D&gt;&lt;D xsi:type="xsd:double"&gt;5.429864&lt;/D&gt;&lt;D xsi:type="xsd:double"&gt;-1.3488591&lt;/D&gt;&lt;D xsi:type="xsd:double"&gt;0.062155724&lt;/D&gt;&lt;D xsi:type="xsd:double"&gt;-5.031061&lt;/D&gt;&lt;D xsi:type="xsd:double"&gt;1.8312573&lt;/D&gt;&lt;D xsi:type="xsd:double"&gt;-1.9034505&lt;/D&gt;&lt;D xsi:type="xsd:double"&gt;2.2442222&lt;/D&gt;&lt;D xsi:type="xsd:double"&gt;4.260814&lt;/D&gt;&lt;D xsi:type="xsd:double"&gt;4.953563&lt;/D&gt;&lt;D xsi:type="xsd:double"&gt;-5.1917496&lt;/D&gt;&lt;D xsi:type="xsd:double"&gt;1.8668413&lt;/D&gt;&lt;D xsi:type="xsd:double"&gt;-1.7715394&lt;/D&gt;&lt;D xsi:type="xsd:double"&gt;-2.6741326&lt;/D&gt;&lt;D xsi:type="xsd:double"&gt;0.57507753&lt;/D&gt;&lt;D xsi:type="xsd:double"&gt;1.6518474&lt;/D&gt;&lt;D xsi:type="xsd:double"&gt;3.8125038&lt;/D&gt;&lt;D xsi:type="xsd:double"&gt;-4.816377&lt;/D&gt;&lt;D xsi:type="xsd:double"&gt;1.0205269&lt;/D&gt;&lt;D xsi:type="xsd:double"&gt;-5.0473213&lt;/D&gt;&lt;D xsi:type="xsd:double"&gt;-15.681065&lt;/D&gt;&lt;D xsi:type="xsd:double"&gt;-5.713153&lt;/D&gt;&lt;D xsi:type="xsd:double"&gt;10.488928&lt;/D&gt;&lt;D xsi:type="xsd:double"&gt;9.001505&lt;/D&gt;&lt;D xsi:type="xsd:double"&gt;-1.387924&lt;/D&gt;&lt;D xsi:type="xsd:double"&gt;2.9556632&lt;/D&gt;&lt;D xsi:type="xsd:double"&gt;3.6226869&lt;/D&gt;&lt;D xsi:type="xsd:double"&gt;-0.06596446&lt;/D&gt;&lt;D xsi:type="xsd:double"&gt;2.574265&lt;/D&gt;&lt;D xsi:type="xsd:double"&gt;6.3706636&lt;/D&gt;&lt;D xsi:type="xsd:double"&gt;11.897242&lt;/D&gt;&lt;D xsi:type="xsd:double"&gt;-3.6373496&lt;/D&gt;&lt;D xsi:type="xsd:double"&gt;-1.1267662&lt;/D&gt;&lt;D xsi:type="xsd:double"&gt;5.9829116&lt;/D&gt;&lt;D xsi:type="xsd:double"&gt;2.4193525&lt;/D&gt;&lt;D xsi:type="xsd:double"&gt;4.3569565&lt;/D&gt;&lt;D xsi:type="xsd:double"&gt;0.25151968&lt;/D&gt;&lt;D xsi:type="xsd:double"&gt;1.4049053&lt;/D&gt;&lt;D xsi:type="xsd:double"&gt;-0.8906424&lt;/D&gt;&lt;D xsi:type="xsd:double"&gt;-2.1467805&lt;/D&gt;&lt;D xsi:type="xsd:double"&gt;4.897952&lt;/D&gt;&lt;D xsi:type="xsd:double"&gt;1.4105082&lt;/D&gt;&lt;D xsi:type="xsd:double"&gt;3.1515718&lt;/D&gt;&lt;D xsi:type="xsd:double"&gt;-6.401867&lt;/D&gt;&lt;D xsi:type="xsd:double"&gt;-4.543185&lt;/D&gt;&lt;D xsi:type="xsd:double"&gt;-1.830548&lt;/D&gt;&lt;D xsi:type="xsd:double"&gt;-16.142786&lt;/D&gt;&lt;D xsi:type="xsd:double"&gt;1.2071133&lt;/D&gt;&lt;D xsi:type="xsd:double"&gt;-10.3578205&lt;/D&gt;&lt;D xsi:type="xsd:double"&gt;7.983196&lt;/D&gt;&lt;D xsi:type="xsd:double"&gt;-2.3994803&lt;/D&gt;&lt;D xsi:type="xsd:double"&gt;-17.541527&lt;/D&gt;&lt;D xsi:type="xsd:double"&gt;-11.281222&lt;/D&gt;&lt;D xsi:type="xsd:double"&gt;16.712082&lt;/D&gt;&lt;D xsi:type="xsd:double"&gt;-2.8312564&lt;/D&gt;&lt;D xsi:type="xsd:double"&gt;-3.3144712&lt;/D&gt;&lt;D xsi:type="xsd:double"&gt;-2.675581&lt;/D&gt;&lt;D xsi:type="xsd:double"&gt;5.5841923&lt;/D&gt;&lt;D xsi:type="xsd:double"&gt;-1.9528031&lt;/D&gt;&lt;D xsi:type="xsd:double"&gt;9.12863&lt;/D&gt;&lt;D xsi:type="xsd:double"&gt;2.2813678&lt;/D&gt;&lt;D xsi:type="xsd:double"&gt;11.97027&lt;/D&gt;&lt;D xsi:type="xsd:double"&gt;2.6560426&lt;/D&gt;&lt;D xsi:type="xsd:double"&gt;-12.677878&lt;/D&gt;&lt;D xsi:type="xsd:double"&gt;-2.444446&lt;/D&gt;&lt;D xsi:type="xsd:double"&gt;2.353835&lt;/D&gt;&lt;D xsi:type="xsd:double"&gt;2.0766377&lt;/D&gt;&lt;D xsi:type="xsd:double"&gt;0.1149416&lt;/D&gt;&lt;D xsi:type="xsd:double"&gt;3.0233502&lt;/D&gt;&lt;D xsi:type="xsd:double"&gt;-0.5943537&lt;/D&gt;&lt;D xsi:type="xsd:double"&gt;-5.2316904&lt;/D&gt;&lt;D xsi:type="xsd:double"&gt;1.0252357&lt;/D&gt;&lt;D xsi:type="xsd:double"&gt;-2.4980545&lt;/D&gt;&lt;D xsi:type="xsd:double"&gt;-5.204159&lt;/D&gt;&lt;/FQL&gt;&lt;FQL&gt;&lt;Q&gt;EPHE^FMA_PE(NTMA,-10AY,0,AM,"PORTAGG","MEANR")&lt;/Q&gt;&lt;R&gt;121&lt;/R&gt;&lt;C&gt;1&lt;/C&gt;&lt;D xsi:type="xsd:double"&gt;17.2098337643906&lt;/D&gt;&lt;D xsi:type="xsd:double"&gt;17.7588156885624&lt;/D&gt;&lt;D xsi:type="xsd:double"&gt;17.4777991491379&lt;/D&gt;&lt;D xsi:type="xsd:double"&gt;17.6092776726235&lt;/D&gt;&lt;D xsi:type="xsd:double"&gt;17.1550340764331&lt;/D&gt;&lt;D xsi:type="xsd:double"&gt;17.5864872290839&lt;/D&gt;&lt;D xsi:type="xsd:double"&gt;18.2144211248083&lt;/D&gt;&lt;D xsi:type="xsd:double"&gt;18.3243475778571&lt;/D&gt;&lt;D xsi:type="xsd:double"&gt;18.6684413636057&lt;/D&gt;&lt;D xsi:type="xsd:double"&gt;18.0196272907258&lt;/D&gt;&lt;D xsi:type="xsd:double"&gt;16.9038999199965&lt;/D&gt;&lt;D xsi:type="xsd:double"&gt;17.0805064411323&lt;/D&gt;&lt;D xsi:type="xsd:double"&gt;17.6550284090824&lt;/D&gt;&lt;D xsi:type="xsd:double"&gt;16.1958050951458&lt;/D&gt;&lt;D xsi:type="xsd:double"&gt;16.7856266708772&lt;/D&gt;&lt;D xsi:type="xsd:double"&gt;16.6051499221276&lt;/D&gt;&lt;D xsi:type="xsd:double"&gt;15.9255174512598&lt;/D&gt;&lt;D xsi:type="xsd:double"&gt;15.2025571349724&lt;/D&gt;&lt;D xsi:type="xsd:double"&gt;15.348303573207&lt;/D&gt;&lt;D xsi:type="xsd:double"&gt;15.6557630782413&lt;/D&gt;&lt;D xsi:type="xsd:double"&gt;16.8096015378589&lt;/D&gt;&lt;D xsi:type="xsd:double"&gt;15.5945041716568&lt;/D&gt;&lt;D xsi:type="xsd:double"&gt;16.895523193982&lt;/D&gt;&lt;D xsi:type="xsd:double"&gt;17.395367301618&lt;/D&gt;&lt;D xsi:type="xsd:double"&gt;18.5434614016504&lt;/D&gt;&lt;D xsi:type="xsd:double"&gt;17.7072530363182&lt;/D&gt;&lt;D xsi:type="xsd:double"&gt;16.8627840573821&lt;/D&gt;&lt;D xsi:type="xsd:double"&gt;15.8172938821826&lt;/D&gt;&lt;D xsi:type="xsd:double"&gt;15.7636499606745&lt;/D&gt;&lt;D xsi:type="xsd:double"&gt;16.6199771432352&lt;/D&gt;&lt;D xsi:type="xsd:double"&gt;16.6238550205021&lt;/D&gt;&lt;D xsi:type="xsd:double"&gt;16.9059435405666&lt;/D&gt;&lt;D xsi:type="xsd:double"&gt;17.4249142760156&lt;/D&gt;&lt;D xsi:type="xsd:double"&gt;17.9370008415239&lt;/D&gt;&lt;D xsi:type="xsd:double"&gt;17.9208945551251&lt;/D&gt;&lt;D xsi:type="xsd:double"&gt;17.1811049543144&lt;/D&gt;&lt;D xsi:type="xsd:double"&gt;16.4939239564817&lt;/D&gt;&lt;D xsi:type="xsd:double"&gt;16.8688543979884&lt;/D&gt;&lt;D xsi:type="xsd:double"&gt;17.6740300979895&lt;/D&gt;&lt;D xsi:type="xsd:double"&gt;18.1926179791104&lt;/D&gt;&lt;D xsi:type="xsd:double"&gt;17.0841005931292&lt;/D&gt;&lt;D xsi:type="xsd:double"&gt;18.2770425759525&lt;/D&gt;&lt;D xsi:type="xsd:double"&gt;17.0196297398124&lt;/D&gt;&lt;D xsi:type="xsd:double"&gt;16.9525308614632&lt;/D&gt;&lt;D xsi:type="xsd:double"&gt;15.8968940459127&lt;/D&gt;&lt;D xsi:type="xsd:double"&gt;15.6820756179871&lt;/D&gt;&lt;D xsi:type="xsd:double"&gt;16.1898408995575&lt;/D&gt;&lt;D xsi:type="xsd:double"&gt;14.694459640353&lt;/D&gt;&lt;D xsi:type="xsd:double"&gt;15.9408441257746&lt;/D&gt;&lt;D xsi:type="xsd:double"&gt;14.6958701349972&lt;/D&gt;&lt;D xsi:type="xsd:double"&gt;13.5287391120139&lt;/D&gt;&lt;D xsi:type="xsd:double"&gt;13.4480659458884&lt;/D&gt;&lt;D xsi:type="xsd:double"&gt;14.5455780111415&lt;/D&gt;&lt;D xsi:type="xsd:double"&gt;15.8454461753899&lt;/D&gt;&lt;D xsi:type="xsd:double"&gt;15.6537647849892&lt;/D&gt;&lt;D xsi:type="xsd:double"&gt;15.1565479269925&lt;/D&gt;&lt;D xsi:type="xsd:double"&gt;15.2769232389333&lt;/D&gt;&lt;D xsi:type="xsd:double"&gt;14.8756832956932&lt;/D&gt;&lt;D xsi:type="xsd:double"&gt;15.4288136501509&lt;/D&gt;&lt;D xsi:type="xsd:double"&gt;15.4452823902212&lt;/D&gt;&lt;D xsi:type="xsd:double"&gt;14.848885171202&lt;/D&gt;&lt;D xsi:type="xsd:double"&gt;14.0215964491398&lt;/D&gt;&lt;D xsi:type="xsd:double"&gt;13.503271499056&lt;/D&gt;&lt;D xsi:type="xsd:double"&gt;14.0909495791477&lt;/D&gt;&lt;D xsi:type="xsd:double"&gt;14.0623126050654&lt;/D&gt;&lt;D xsi:type="xsd:double"&gt;13.866040892665&lt;/D&gt;&lt;D xsi:type="xsd:double"&gt;13.4184554765196&lt;/D&gt;&lt;D xsi:type="xsd:double"&gt;11.4076727355181&lt;/D&gt;&lt;D xsi:type="xsd:double"&gt;10.5795745928781&lt;/D&gt;&lt;D xsi:type="xsd:double"&gt;12.2425469233546&lt;/D&gt;&lt;D xsi:type="xsd:double"&gt;16.3835242915763&lt;/D&gt;&lt;D xsi:type="xsd:double"&gt;15.592645792712&lt;/D&gt;&lt;D xsi:type="xsd:double"&gt;15.1031952398888&lt;/D&gt;&lt;D xsi:type="xsd:double"&gt;15.8598246645214&lt;/D&gt;&lt;D xsi:type="xsd:double"&gt;15.7798242489132&lt;/D&gt;&lt;D xsi:type="xsd:double"&gt;17.2161385676156&lt;/D&gt;&lt;D xsi:type="xsd:double"&gt;16.8861647361523&lt;/D&gt;&lt;D xsi:type="xsd:double"&gt;16.793995708943&lt;/D&gt;&lt;D xsi:type="xsd:double"&gt;16.3614937754078&lt;/D&gt;&lt;D xsi:type="xsd:double"&gt;15.4402870048341&lt;/D&gt;&lt;D xsi:type="xsd:double"&gt;14.934183270834&lt;/D&gt;&lt;D xsi:type="xsd:double"&gt;14.454347650282&lt;/D&gt;&lt;D xsi:type="xsd:double"&gt;16.6732773788503&lt;/D&gt;&lt;D xsi:type="xsd:double"&gt;15.9303882904926&lt;/D&gt;&lt;D xsi:type="xsd:double"&gt;15.2405993211546&lt;/D&gt;&lt;D xsi:type="xsd:double"&gt;15.9643589424642&lt;/D&gt;&lt;D xsi:type="xsd:double"&gt;15.9581076113911&lt;/D&gt;&lt;D xsi:type="xsd:double"&gt;16.7571594494799&lt;/D&gt;&lt;D xsi:type="xsd:double"&gt;15.6341139941408&lt;/D&gt;&lt;D xsi:type="xsd:double"&gt;14.9520856964061&lt;/D&gt;&lt;D xsi:type="xsd:double"&gt;15.5319800110729&lt;/D&gt;&lt;D xsi:type="xsd:double"&gt;14.3444181388265&lt;/D&gt;&lt;D xsi:type="xsd:double"&gt;14.3670173119387&lt;/D&gt;&lt;D xsi:type="xsd:double"&gt;13.6273525234745&lt;/D&gt;&lt;D xsi:type="xsd:double"&gt;13.6514010738697&lt;/D&gt;&lt;D xsi:type="xsd:double"&gt;12.7827521268679&lt;/D&gt;&lt;D xsi:type="xsd:double"&gt;12.8939722940316&lt;/D&gt;&lt;D xsi:type="xsd:double"&gt;12.8828527538152&lt;/D&gt;&lt;D xsi:type="xsd:double"&gt;11.4775560118422&lt;/D&gt;&lt;D xsi:type="xsd:double"&gt;11.7982259100935&lt;/D&gt;&lt;D xsi:type="xsd:double"&gt;12.5245380679666&lt;/D&gt;&lt;D xsi:type="xsd:double"&gt;13.0048141515713&lt;/D&gt;&lt;D xsi:type="xsd:double"&gt;12.8072288440078&lt;/D&gt;&lt;D xsi:type="xsd:double"&gt;11.8441230201987&lt;/D&gt;&lt;D xsi:type="xsd:double"&gt;11.7435836643072&lt;/D&gt;&lt;D xsi:type="xsd:double"&gt;11.4768330136498&lt;/D&gt;&lt;D xsi:type="xsd:double"&gt;10.253203490609&lt;/D&gt;&lt;D xsi:type="xsd:double"&gt;10.0429776623558&lt;/D&gt;&lt;D xsi:type="xsd:double"&gt;10.0561080868648&lt;/D&gt;&lt;D xsi:type="xsd:double"&gt;9.76204196874711&lt;/D&gt;&lt;D xsi:type="xsd:double"&gt;9.87141818753135&lt;/D&gt;&lt;D xsi:type="xsd:double"&gt;9.61586212212553&lt;/D&gt;&lt;D xsi:type="xsd:double"&gt;9.09553140938958&lt;/D&gt;&lt;D xsi:type="xsd:double"&gt;9.58672554084442&lt;/D&gt;&lt;D xsi:type="xsd:double"&gt;9.84947418576644&lt;/D&gt;&lt;D xsi:type="xsd:double"&gt;9.91676354523935&lt;/D&gt;&lt;D xsi:type="xsd:double"&gt;9.2051494762324&lt;/D&gt;&lt;D xsi:type="xsd:double"&gt;8.92805576100753&lt;/D&gt;&lt;D xsi:type="xsd:double"&gt;9.00512889114469&lt;/D&gt;&lt;D xsi:type="xsd:double"&gt;9.32212848560492&lt;/D&gt;&lt;D xsi:type="xsd:double"&gt;9.27501984836834&lt;/D&gt;&lt;/FQL&gt;&lt;FQL&gt;&lt;Q&gt;EPOL^FMA_PE(LTMA,-10AY,0,AM,"PORTAGG","MEANR")&lt;/Q&gt;&lt;R&gt;121&lt;/R&gt;&lt;C&gt;1&lt;/C&gt;&lt;D xsi:type="xsd:double"&gt;14.4622032014851&lt;/D&gt;&lt;D xsi:type="xsd:double"&gt;14.918217509769&lt;/D&gt;&lt;D xsi:type="xsd:double"&gt;14.5321357469053&lt;/D&gt;&lt;D xsi:type="xsd:double"&gt;14.6397237040278&lt;/D&gt;&lt;D xsi:type="xsd:double"&gt;14.8632536485062&lt;/D&gt;&lt;D xsi:type="xsd:double"&gt;14.536023280073&lt;/D&gt;&lt;D xsi:type="xsd:double"&gt;18.4207792887272&lt;/D&gt;&lt;D xsi:type="xsd:double"&gt;20.2160222868555&lt;/D&gt;&lt;D xsi:type="xsd:double"&gt;19.808468519523&lt;/D&gt;&lt;D xsi:type="xsd:double"&gt;19.4079223030054&lt;/D&gt;&lt;D xsi:type="xsd:double"&gt;18.2123868243912&lt;/D&gt;&lt;D xsi:type="xsd:double"&gt;17.0399629746274&lt;/D&gt;&lt;D xsi:type="xsd:double"&gt;16.1671941832145&lt;/D&gt;&lt;D xsi:type="xsd:double"&gt;15.0526092883016&lt;/D&gt;&lt;D xsi:type="xsd:double"&gt;14.3540691949508&lt;/D&gt;&lt;D xsi:type="xsd:double"&gt;12.9887281769646&lt;/D&gt;&lt;D xsi:type="xsd:double"&gt;11.1048216348884&lt;/D&gt;&lt;D xsi:type="xsd:double"&gt;10.5737329960506&lt;/D&gt;&lt;D xsi:type="xsd:double"&gt;11.7007192190365&lt;/D&gt;&lt;D xsi:type="xsd:double"&gt;12.2755755050516&lt;/D&gt;&lt;D xsi:type="xsd:double"&gt;12.376623172588&lt;/D&gt;&lt;D xsi:type="xsd:double"&gt;12.2378505919558&lt;/D&gt;&lt;D xsi:type="xsd:double"&gt;12.0951939601346&lt;/D&gt;&lt;D xsi:type="xsd:double"&gt;11.6102321048092&lt;/D&gt;&lt;D xsi:type="xsd:double"&gt;12.3168569288277&lt;/D&gt;&lt;D xsi:type="xsd:double"&gt;12.0736055686712&lt;/D&gt;&lt;D xsi:type="xsd:double"&gt;12.3746670339439&lt;/D&gt;&lt;D xsi:type="xsd:double"&gt;12.6793542904054&lt;/D&gt;&lt;D xsi:type="xsd:double"&gt;13.2512452575683&lt;/D&gt;&lt;D xsi:type="xsd:double"&gt;14.1547930069295&lt;/D&gt;&lt;D xsi:type="xsd:double"&gt;15.0237112117248&lt;/D&gt;&lt;D xsi:type="xsd:double"&gt;15.6827216514623&lt;/D&gt;&lt;D xsi:type="xsd:double"&gt;15.3834754195529&lt;/D&gt;&lt;D xsi:type="xsd:double"&gt;15.2704532020615&lt;/D&gt;&lt;D xsi:type="xsd:double"&gt;14.8673438606963&lt;/D&gt;&lt;D xsi:type="xsd:double"&gt;14.5307884477832&lt;/D&gt;&lt;D xsi:type="xsd:double"&gt;14.4892617749974&lt;/D&gt;&lt;D xsi:type="xsd:double"&gt;13.8810385570771&lt;/D&gt;&lt;D xsi:type="xsd:double"&gt;13.5388084247121&lt;/D&gt;&lt;D xsi:type="xsd:double"&gt;13.0560572623098&lt;/D&gt;&lt;D xsi:type="xsd:double"&gt;12.4648132185519&lt;/D&gt;&lt;D xsi:type="xsd:double"&gt;12.6156159708868&lt;/D&gt;&lt;D xsi:type="xsd:double"&gt;12.0439370403688&lt;/D&gt;&lt;D xsi:type="xsd:double"&gt;11.7667196100875&lt;/D&gt;&lt;D xsi:type="xsd:double"&gt;11.6909790322422&lt;/D&gt;&lt;D xsi:type="xsd:double"&gt;11.7705062061283&lt;/D&gt;&lt;D xsi:type="xsd:double"&gt;11.646319246057&lt;/D&gt;&lt;D xsi:type="xsd:double"&gt;11.2635524838264&lt;/D&gt;&lt;D xsi:type="xsd:double"&gt;11.7771743401119&lt;/D&gt;&lt;D xsi:type="xsd:double"&gt;11.4650917462748&lt;/D&gt;&lt;D xsi:type="xsd:double"&gt;11.5775148455362&lt;/D&gt;&lt;D xsi:type="xsd:double"&gt;11.3815163204522&lt;/D&gt;&lt;D xsi:type="xsd:double"&gt;11.6073873248447&lt;/D&gt;&lt;D xsi:type="xsd:double"&gt;11.7606151651017&lt;/D&gt;&lt;D xsi:type="xsd:double"&gt;11.5798986859787&lt;/D&gt;&lt;D xsi:type="xsd:double"&gt;11.4639423285457&lt;/D&gt;&lt;D xsi:type="xsd:double"&gt;11.6408429517563&lt;/D&gt;&lt;D xsi:type="xsd:double"&gt;11.358417951721&lt;/D&gt;&lt;D xsi:type="xsd:double"&gt;11.4504548638303&lt;/D&gt;&lt;D xsi:type="xsd:double"&gt;11.5811892795394&lt;/D&gt;&lt;D xsi:type="xsd:double"&gt;10.9967497614941&lt;/D&gt;&lt;D xsi:type="xsd:double"&gt;11.0126790843589&lt;/D&gt;&lt;D xsi:type="xsd:double"&gt;10.7677865106439&lt;/D&gt;&lt;D xsi:type="xsd:double"&gt;11.1820763178693&lt;/D&gt;&lt;D xsi:type="xsd:double"&gt;10.544548969691&lt;/D&gt;&lt;D xsi:type="xsd:double"&gt;11.0200115598438&lt;/D&gt;&lt;D xsi:type="xsd:double"&gt;11.1866566081428&lt;/D&gt;&lt;D xsi:type="xsd:double"&gt;9.55541815246152&lt;/D&gt;&lt;D xsi:type="xsd:double"&gt;9.89762918199219&lt;/D&gt;&lt;D xsi:type="xsd:double"&gt;10.8575890864044&lt;/D&gt;&lt;D xsi:type="xsd:double"&gt;12.1477505047221&lt;/D&gt;&lt;D xsi:type="xsd:double"&gt;11.7975351858747&lt;/D&gt;&lt;D xsi:type="xsd:double"&gt;12.0695056725105&lt;/D&gt;&lt;D xsi:type="xsd:double"&gt;12.7977898370771&lt;/D&gt;&lt;D xsi:type="xsd:double"&gt;14.3078999659333&lt;/D&gt;&lt;D xsi:type="xsd:double"&gt;18.2704341314149&lt;/D&gt;&lt;D xsi:type="xsd:double"&gt;22.1527308154429&lt;/D&gt;&lt;D xsi:type="xsd:double"&gt;23.7952091316201&lt;/D&gt;&lt;D xsi:type="xsd:double"&gt;15.5667549434522&lt;/D&gt;&lt;D xsi:type="xsd:double"&gt;17.0632299049913&lt;/D&gt;&lt;D xsi:type="xsd:double"&gt;16.6214236208355&lt;/D&gt;&lt;D xsi:type="xsd:double"&gt;16.4812338722438&lt;/D&gt;&lt;D xsi:type="xsd:double"&gt;15.9635549478217&lt;/D&gt;&lt;D xsi:type="xsd:double"&gt;15.2536284068208&lt;/D&gt;&lt;D xsi:type="xsd:double"&gt;14.5111809172848&lt;/D&gt;&lt;D xsi:type="xsd:double"&gt;14.0066640067627&lt;/D&gt;&lt;D xsi:type="xsd:double"&gt;14.0855967732201&lt;/D&gt;&lt;D xsi:type="xsd:double"&gt;13.2829170510539&lt;/D&gt;&lt;D xsi:type="xsd:double"&gt;11.1173298157691&lt;/D&gt;&lt;D xsi:type="xsd:double"&gt;10.9858033265777&lt;/D&gt;&lt;D xsi:type="xsd:double"&gt;10.9848739571859&lt;/D&gt;&lt;D xsi:type="xsd:double"&gt;9.81134357987155&lt;/D&gt;&lt;D xsi:type="xsd:double"&gt;9.62379749088115&lt;/D&gt;&lt;D xsi:type="xsd:double"&gt;8.77194711585251&lt;/D&gt;&lt;D xsi:type="xsd:double"&gt;8.42244884781464&lt;/D&gt;&lt;D xsi:type="xsd:double"&gt;8.25069070533383&lt;/D&gt;&lt;D xsi:type="xsd:double"&gt;7.12446448048322&lt;/D&gt;&lt;D xsi:type="xsd:double"&gt;6.79616684689747&lt;/D&gt;&lt;D xsi:type="xsd:double"&gt;6.22708773633397&lt;/D&gt;&lt;D xsi:type="xsd:double"&gt;6.46902419812388&lt;/D&gt;&lt;D xsi:type="xsd:double"&gt;5.94172150522048&lt;/D&gt;&lt;D xsi:type="xsd:double"&gt;6.26071877979439&lt;/D&gt;&lt;D xsi:type="xsd:double"&gt;5.53255207128423&lt;/D&gt;&lt;D xsi:type="xsd:double"&gt;6.06654531881389&lt;/D&gt;&lt;D xsi:type="xsd:double"&gt;5.93762834468376&lt;/D&gt;&lt;D xsi:type="xsd:double"&gt;6.14180284923948&lt;/D&gt;&lt;D xsi:type="xsd:double"&gt;6.50454306413979&lt;/D&gt;&lt;D xsi:type="xsd:double"&gt;7.10519589266963&lt;/D&gt;&lt;D xsi:type="xsd:double"&gt;6.79411749787663&lt;/D&gt;&lt;D xsi:type="xsd:double"&gt;6.79649968262997&lt;/D&gt;&lt;D xsi:type="xsd:double"&gt;6.85993049957989&lt;/D&gt;&lt;D xsi:type="xsd:double"&gt;7.65223696680417&lt;/D&gt;&lt;D xsi:type="xsd:double"&gt;8.79461342897696&lt;/D&gt;&lt;D xsi:type="xsd:double"&gt;8.7789215591616&lt;/D&gt;&lt;D xsi:type="xsd:double"&gt;8.60755568732799&lt;/D&gt;&lt;D xsi:type="xsd:double"&gt;8.92020153937885&lt;/D&gt;&lt;D xsi:type="xsd:double"&gt;8.80078679755526&lt;/D&gt;&lt;D xsi:type="xsd:double"&gt;9.02183840869943&lt;/D&gt;&lt;D xsi:type="xsd:double"&gt;8.89528350723412&lt;/D&gt;&lt;D xsi:type="xsd:double"&gt;9.22567539591697&lt;/D&gt;&lt;D xsi:type="xsd:double"&gt;8.56833113002284&lt;/D&gt;&lt;/FQL&gt;&lt;FQL&gt;&lt;Q&gt;WL-FDS^FG_PRICE_CHANGE(0,-1AM)&lt;/Q&gt;&lt;R&gt;1&lt;/R&gt;&lt;C&gt;1&lt;/C&gt;&lt;D xsi:type="xsd:double"&gt;-5.00270904822107&lt;/D&gt;&lt;/FQL&gt;&lt;FQL&gt;&lt;Q&gt;VNM^FG_PRICE_MAVG(0,,,,200)&lt;/Q&gt;&lt;R&gt;1&lt;/R&gt;&lt;C&gt;1&lt;/C&gt;&lt;D xsi:type="xsd:double"&gt;12.820625&lt;/D&gt;&lt;/FQL&gt;&lt;FQL&gt;&lt;Q&gt;EPOL^FG_PRICE_MAVG(0,,,,200)&lt;/Q&gt;&lt;R&gt;1&lt;/R&gt;&lt;C&gt;1&lt;/C&gt;&lt;D xsi:type="xsd:double"&gt;23.06035&lt;/D&gt;&lt;/FQL&gt;&lt;FQL&gt;&lt;Q&gt;CNYA^FG_PRICE(0)&lt;/Q&gt;&lt;R&gt;1&lt;/R&gt;&lt;C&gt;1&lt;/C&gt;&lt;D xsi:type="xsd:double"&gt;24.88&lt;/D&gt;&lt;/FQL&gt;&lt;FQL&gt;&lt;Q&gt;UAE^FG_TOTAL_RETURNC(0,-12AM)&lt;/Q&gt;&lt;R&gt;1&lt;/R&gt;&lt;C&gt;1&lt;/C&gt;&lt;D xsi:type="xsd:double"&gt;-1.123929&lt;/D&gt;&lt;/FQL&gt;&lt;FQL&gt;&lt;Q&gt;SET-BKK^P_PRICE(0)/P_PRICE_LOW_PR(0,,,,,,"PRICE","INTRA","52W")-1&lt;/Q&gt;&lt;R&gt;1&lt;/R&gt;&lt;C&gt;1&lt;/C&gt;&lt;D xsi:type="xsd:double"&gt;0.018772006&lt;/D&gt;&lt;/FQL&gt;&lt;FQL&gt;&lt;Q&gt;EPU^FG_TOTAL_RETURNC(0,-12AM)&lt;/Q&gt;&lt;R&gt;1&lt;/R&gt;&lt;C&gt;1&lt;/C&gt;&lt;D xsi:type="xsd:double"&gt;23.160957&lt;/D&gt;&lt;/FQL&gt;&lt;FQL&gt;&lt;Q&gt;SET-BKK^FMA_COS_DOWN("EPS","1M",+1,NOW,,,"PORTAGG","MEANR")&lt;/Q&gt;&lt;R&gt;1&lt;/R&gt;&lt;C&gt;1&lt;/C&gt;&lt;D xsi:type="xsd:double"&gt;83&lt;/D&gt;&lt;/FQL&gt;&lt;FQL&gt;&lt;Q&gt;EWZ^FMA_COS_UP("EPS","1M",+1,NOW,,,"PORTAGG","MEANR")&lt;/Q&gt;&lt;R&gt;1&lt;/R&gt;&lt;C&gt;1&lt;/C&gt;&lt;D xsi:type="xsd:double"&gt;20&lt;/D&gt;&lt;/FQL&gt;&lt;FQL&gt;&lt;Q&gt;EPHE^SIZE(FG_CONSTITUENTS)&lt;/Q&gt;&lt;R&gt;1&lt;/R&gt;&lt;C&gt;1&lt;/C&gt;&lt;D xsi:type="xsd:long"&gt;33&lt;/D&gt;&lt;/FQL&gt;&lt;FQL&gt;&lt;Q&gt;GREK^FG_ROE(0)&lt;/Q&gt;&lt;R&gt;1&lt;/R&gt;&lt;C&gt;1&lt;/C&gt;&lt;D xsi:type="xsd:double"&gt;14.5545260979088&lt;/D&gt;&lt;/FQL&gt;&lt;FQL&gt;&lt;Q&gt;REFVNDISC-FDS^FG_YIELD(NOW,,,0)&lt;/Q&gt;&lt;R&gt;1&lt;/R&gt;&lt;C&gt;1&lt;/C&gt;&lt;D xsi:type="xsd:double"&gt;3&lt;/D&gt;&lt;/FQL&gt;&lt;FQL&gt;&lt;Q&gt;REFINREPO-FDS^PROPER_NAME(0,,,"SECURITY","NAME")&lt;/Q&gt;&lt;R&gt;1&lt;/R&gt;&lt;C&gt;1&lt;/C&gt;&lt;D xsi:type="xsd:string"&gt;India Repo Rate&lt;/D&gt;&lt;/FQL&gt;&lt;FQL&gt;&lt;Q&gt;REFMYON-FDS^(SUBARRAY(NOT_NA(NO_REPEAT_F(FG_YIELD(NOW,-10AY,D))),0,1)-SUBARRAY(NOT_NA(NO_REPEAT_F(FG_YIELD(NOW,-10AY,D))),1,1))*100&lt;/Q&gt;&lt;R&gt;1&lt;/R&gt;&lt;C&gt;1&lt;/C&gt;&lt;D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xsi:type="xsd:double"&gt;25&lt;/D&gt;&lt;/FQL&gt;&lt;FQL&gt;&lt;Q&gt;SET-BKK^FMA_PE(LTM,0,,,"PORTAGG","MEANR")&lt;/Q&gt;&lt;R&gt;1&lt;/R&gt;&lt;C&gt;1&lt;/C&gt;&lt;D xsi:type="xsd:double"&gt;16.2665844592982&lt;/D&gt;&lt;/FQL&gt;&lt;FQL&gt;&lt;Q&gt;CNYA^FMA_PE(NTMA,0,,,"PORTAGG","MEANR")&lt;/Q&gt;&lt;R&gt;1&lt;/R&gt;&lt;C&gt;1&lt;/C&gt;&lt;D xsi:type="xsd:double"&gt;11.3611921268013&lt;/D&gt;&lt;/FQL&gt;&lt;FQL&gt;&lt;Q&gt;CC_TH^FG_COMPANY_NAME&lt;/Q&gt;&lt;R&gt;1&lt;/R&gt;&lt;C&gt;1&lt;/C&gt;&lt;D xsi:type="xsd:string"&gt;Thailand&lt;/D&gt;&lt;/FQL&gt;&lt;FQL&gt;&lt;Q&gt;USDSAR^FG_PRICE_CHANGE(0,-1AM)&lt;/Q&gt;&lt;R&gt;1&lt;/R&gt;&lt;C&gt;1&lt;/C&gt;&lt;D xsi:type="xsd:double"&gt;0.0693202&lt;/D&gt;&lt;/FQL&gt;&lt;FQL&gt;&lt;Q&gt;USDTRY^STD(FG_PRICE_CHANGE(0,-1AY,AM))&lt;/Q&gt;&lt;R&gt;1&lt;/R&gt;&lt;C&gt;1&lt;/C&gt;&lt;D xsi:type="xsd:double"&gt;1.51263872612449&lt;/D&gt;&lt;/FQL&gt;&lt;FQL&gt;&lt;Q&gt;USDCNH^STD(FG_PRICE_CHANGE(0,-1AY,AM))&lt;/Q&gt;&lt;R&gt;1&lt;/R&gt;&lt;C&gt;1&lt;/C&gt;&lt;D xsi:type="xsd:double"&gt;0.935118530814759&lt;/D&gt;&lt;/FQL&gt;&lt;FQL&gt;&lt;Q&gt;USDCNH^STD(FG_PRICE_CHANGE(0,-3AY,M))&lt;/Q&gt;&lt;R&gt;1&lt;/R&gt;&lt;C&gt;1&lt;/C&gt;&lt;D xsi:type="xsd:double"&gt;1.75883408906184&lt;/D&gt;&lt;/FQL&gt;&lt;FQL&gt;&lt;Q&gt;FC0000TW^FMA_EPS(NTMA,-20AY,0,CY,,"PORTAGG","MEANR")&lt;/Q&gt;&lt;R&gt;20&lt;/R&gt;&lt;C&gt;1&lt;/C&gt;&lt;D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xsi:type="xsd:double"&gt;12.9664694865837&lt;/D&gt;&lt;D xsi:type="xsd:double"&gt;15.9200805365928&lt;/D&gt;&lt;D xsi:type="xsd:double"&gt;24.2821699310889&lt;/D&gt;&lt;D xsi:type="xsd:double"&gt;19.7404706344226&lt;/D&gt;&lt;D xsi:type="xsd:double"&gt;19.0721592669267&lt;/D&gt;&lt;/FQL&gt;&lt;FQL&gt;&lt;Q&gt;EWW^P_PRICE_RETURNS_PR('52W',2,-10AY,0,AM)&lt;/Q&gt;&lt;R&gt;121&lt;/R&gt;&lt;C&gt;1&lt;/C&gt;&lt;D xsi:type="xsd:double"&gt;-0.41952133&lt;/D&gt;&lt;D xsi:type="xsd:double"&gt;11.457455&lt;/D&gt;&lt;D xsi:type="xsd:double"&gt;9.306299&lt;/D&gt;&lt;D xsi:type="xsd:double"&gt;8.7531805&lt;/D&gt;&lt;D xsi:type="xsd:double"&gt;-10.297555&lt;/D&gt;&lt;D xsi:type="xsd:double"&gt;-8.450871&lt;/D&gt;&lt;D xsi:type="xsd:double"&gt;-5.1318526&lt;/D&gt;&lt;D xsi:type="xsd:double"&gt;-6.0901046&lt;/D&gt;&lt;D xsi:type="xsd:double"&gt;-6.09383&lt;/D&gt;&lt;D xsi:type="xsd:double"&gt;-7.838851&lt;/D&gt;&lt;D xsi:type="xsd:double"&gt;-14.1234455&lt;/D&gt;&lt;D xsi:type="xsd:double"&gt;-17.006319&lt;/D&gt;&lt;D xsi:type="xsd:double"&gt;-16.60402&lt;/D&gt;&lt;D xsi:type="xsd:double"&gt;-26.586432&lt;/D&gt;&lt;D xsi:type="xsd:double"&gt;-17.266262&lt;/D&gt;&lt;D xsi:type="xsd:double"&gt;-19.376087&lt;/D&gt;&lt;D xsi:type="xsd:double"&gt;-14.192575&lt;/D&gt;&lt;D xsi:type="xsd:double"&gt;-21.328045&lt;/D&gt;&lt;D xsi:type="xsd:double"&gt;-21.170038&lt;/D&gt;&lt;D xsi:type="xsd:double"&gt;-8.453041&lt;/D&gt;&lt;D xsi:type="xsd:double"&gt;-14.113056&lt;/D&gt;&lt;D xsi:type="xsd:double"&gt;-14.055878&lt;/D&gt;&lt;D xsi:type="xsd:double"&gt;-9.823465&lt;/D&gt;&lt;D xsi:type="xsd:double"&gt;-9.45319&lt;/D&gt;&lt;D xsi:type="xsd:double"&gt;-5.6338606&lt;/D&gt;&lt;D xsi:type="xsd:double"&gt;-2.2061348&lt;/D&gt;&lt;D xsi:type="xsd:double"&gt;-6.184745&lt;/D&gt;&lt;D xsi:type="xsd:double"&gt;-7.4542284&lt;/D&gt;&lt;D xsi:type="xsd:double"&gt;-7.4503717&lt;/D&gt;&lt;D xsi:type="xsd:double"&gt;-5.1570473&lt;/D&gt;&lt;D xsi:type="xsd:double"&gt;2.9081821&lt;/D&gt;&lt;D xsi:type="xsd:double"&gt;-5.7078304&lt;/D&gt;&lt;D xsi:type="xsd:double"&gt;3.8643003&lt;/D&gt;&lt;D xsi:type="xsd:double"&gt;3.6656618&lt;/D&gt;&lt;D xsi:type="xsd:double"&gt;6.983423&lt;/D&gt;&lt;D xsi:type="xsd:double"&gt;13.587845&lt;/D&gt;&lt;D xsi:type="xsd:double"&gt;10.0462675&lt;/D&gt;&lt;D xsi:type="xsd:double"&gt;11.836803&lt;/D&gt;&lt;D xsi:type="xsd:double"&gt;9.536087&lt;/D&gt;&lt;D xsi:type="xsd:double"&gt;6.7821383&lt;/D&gt;&lt;D xsi:type="xsd:double"&gt;11.555445&lt;/D&gt;&lt;D xsi:type="xsd:double"&gt;22.046398&lt;/D&gt;&lt;D xsi:type="xsd:double"&gt;12.024153&lt;/D&gt;&lt;D xsi:type="xsd:double"&gt;12.655508&lt;/D&gt;&lt;D xsi:type="xsd:double"&gt;2.398622&lt;/D&gt;&lt;D xsi:type="xsd:double"&gt;-6.0771227&lt;/D&gt;&lt;D xsi:type="xsd:double"&gt;-13.980311&lt;/D&gt;&lt;D xsi:type="xsd:double"&gt;-4.716629&lt;/D&gt;&lt;D xsi:type="xsd:double"&gt;-6.172818&lt;/D&gt;&lt;D xsi:type="xsd:double"&gt;-10.600877&lt;/D&gt;&lt;D xsi:type="xsd:double"&gt;-4.5528593&lt;/D&gt;&lt;D xsi:type="xsd:double"&gt;-13.851833&lt;/D&gt;&lt;D xsi:type="xsd:double"&gt;-15.793514&lt;/D&gt;&lt;D xsi:type="xsd:double"&gt;-10.375714&lt;/D&gt;&lt;D xsi:type="xsd:double"&gt;-8.311033&lt;/D&gt;&lt;D xsi:type="xsd:double"&gt;-16.473133&lt;/D&gt;&lt;D xsi:type="xsd:double"&gt;-8.792085&lt;/D&gt;&lt;D xsi:type="xsd:double"&gt;-4.595697&lt;/D&gt;&lt;D xsi:type="xsd:double"&gt;1.5583754&lt;/D&gt;&lt;D xsi:type="xsd:double"&gt;-11.824817&lt;/D&gt;&lt;D xsi:type="xsd:double"&gt;-18.832773&lt;/D&gt;&lt;D xsi:type="xsd:double"&gt;-11.015034&lt;/D&gt;&lt;D xsi:type="xsd:double"&gt;-11.291474&lt;/D&gt;&lt;D xsi:type="xsd:double"&gt;8.811688&lt;/D&gt;&lt;D xsi:type="xsd:double"&gt;9.379101&lt;/D&gt;&lt;D xsi:type="xsd:double"&gt;7.1650386&lt;/D&gt;&lt;D xsi:type="xsd:double"&gt;5.8231115&lt;/D&gt;&lt;D xsi:type="xsd:double"&gt;-11.276537&lt;/D&gt;&lt;D xsi:type="xsd:double"&gt;-37.492073&lt;/D&gt;&lt;D xsi:type="xsd:double"&gt;-28.45344&lt;/D&gt;&lt;D xsi:type="xsd:double"&gt;-17.60813&lt;/D&gt;&lt;D xsi:type="xsd:double"&gt;-25.972765&lt;/D&gt;&lt;D xsi:type="xsd:double"&gt;-15.964437&lt;/D&gt;&lt;D xsi:type="xsd:double"&gt;-20.942528&lt;/D&gt;&lt;D xsi:type="xsd:double"&gt;-14.835&lt;/D&gt;&lt;D xsi:type="xsd:double"&gt;-14.040655&lt;/D&gt;&lt;D xsi:type="xsd:double"&gt;-1.158464&lt;/D&gt;&lt;D xsi:type="xsd:double"&gt;-0.7001817&lt;/D&gt;&lt;D xsi:type="xsd:double"&gt;-5.724436&lt;/D&gt;&lt;D xsi:type="xsd:double"&gt;18.933964&lt;/D&gt;&lt;D xsi:type="xsd:double"&gt;62.164772&lt;/D&gt;&lt;D xsi:type="xsd:double"&gt;61.08377&lt;/D&gt;&lt;D xsi:type="xsd:double"&gt;44.349945&lt;/D&gt;&lt;D xsi:type="xsd:double"&gt;54.72785&lt;/D&gt;&lt;D xsi:type="xsd:double"&gt;48.3685&lt;/D&gt;&lt;D xsi:type="xsd:double"&gt;53.055965&lt;/D&gt;&lt;D xsi:type="xsd:double"&gt;38.584457&lt;/D&gt;&lt;D xsi:type="xsd:double"&gt;33.05738&lt;/D&gt;&lt;D xsi:type="xsd:double"&gt;16.208876&lt;/D&gt;&lt;D xsi:type="xsd:double"&gt;16.432644&lt;/D&gt;&lt;D xsi:type="xsd:double"&gt;19.643284&lt;/D&gt;&lt;D xsi:type="xsd:double"&gt;19.93034&lt;/D&gt;&lt;D xsi:type="xsd:double"&gt;18.584574&lt;/D&gt;&lt;D xsi:type="xsd:double"&gt;3.2756448&lt;/D&gt;&lt;D xsi:type="xsd:double"&gt;2.899158&lt;/D&gt;&lt;D xsi:type="xsd:double"&gt;0.22448301&lt;/D&gt;&lt;D xsi:type="xsd:double"&gt;-1.5779257&lt;/D&gt;&lt;D xsi:type="xsd:double"&gt;-3.6558926&lt;/D&gt;&lt;D xsi:type="xsd:double"&gt;-2.2356272&lt;/D&gt;&lt;D xsi:type="xsd:double"&gt;7.1869016&lt;/D&gt;&lt;D xsi:type="xsd:double"&gt;10.661781&lt;/D&gt;&lt;D xsi:type="xsd:double"&gt;10.533249&lt;/D&gt;&lt;D xsi:type="xsd:double"&gt;15.678299&lt;/D&gt;&lt;D xsi:type="xsd:double"&gt;21.779156&lt;/D&gt;&lt;D xsi:type="xsd:double"&gt;13.315725&lt;/D&gt;&lt;D xsi:type="xsd:double"&gt;34.82387&lt;/D&gt;&lt;D xsi:type="xsd:double"&gt;31.685555&lt;/D&gt;&lt;D xsi:type="xsd:double"&gt;41.306816&lt;/D&gt;&lt;D xsi:type="xsd:double"&gt;39.980602&lt;/D&gt;&lt;D xsi:type="xsd:double"&gt;33.052956&lt;/D&gt;&lt;D xsi:type="xsd:double"&gt;22.762226&lt;/D&gt;&lt;D xsi:type="xsd:double"&gt;14.712656&lt;/D&gt;&lt;D xsi:type="xsd:double"&gt;25.01856&lt;/D&gt;&lt;D xsi:type="xsd:double"&gt;23.245121&lt;/D&gt;&lt;D xsi:type="xsd:double"&gt;22.95822&lt;/D&gt;&lt;D xsi:type="xsd:double"&gt;12.935984&lt;/D&gt;&lt;D xsi:type="xsd:double"&gt;21.801317&lt;/D&gt;&lt;D xsi:type="xsd:double"&gt;13.4240265&lt;/D&gt;&lt;D xsi:type="xsd:double"&gt;-6.1302066&lt;/D&gt;&lt;D xsi:type="xsd:double"&gt;-3.540486&lt;/D&gt;&lt;D xsi:type="xsd:double"&gt;-9.593046&lt;/D&gt;&lt;/FQL&gt;&lt;FQL&gt;&lt;Q&gt;EWM^FMA_PE(NTMA,-10AY,0,AM,"PORTAGG","MEANR")&lt;/Q&gt;&lt;R&gt;121&lt;/R&gt;&lt;C&gt;1&lt;/C&gt;&lt;D xsi:type="xsd:double"&gt;15.4215658042795&lt;/D&gt;&lt;D xsi:type="xsd:double"&gt;15.9122238933226&lt;/D&gt;&lt;D xsi:type="xsd:double"&gt;15.5139266476573&lt;/D&gt;&lt;D xsi:type="xsd:double"&gt;15.3306274208325&lt;/D&gt;&lt;D xsi:type="xsd:double"&gt;14.9469139749753&lt;/D&gt;&lt;D xsi:type="xsd:double"&gt;14.8987512000946&lt;/D&gt;&lt;D xsi:type="xsd:double"&gt;15.4608401059072&lt;/D&gt;&lt;D xsi:type="xsd:double"&gt;15.6103411402024&lt;/D&gt;&lt;D xsi:type="xsd:double"&gt;16.1011262442783&lt;/D&gt;&lt;D xsi:type="xsd:double"&gt;15.743405845743&lt;/D&gt;&lt;D xsi:type="xsd:double"&gt;15.3665489774764&lt;/D&gt;&lt;D xsi:type="xsd:double"&gt;15.0578612396329&lt;/D&gt;&lt;D xsi:type="xsd:double"&gt;14.863606603763&lt;/D&gt;&lt;D xsi:type="xsd:double"&gt;14.4469807354954&lt;/D&gt;&lt;D xsi:type="xsd:double"&gt;15.5091618656211&lt;/D&gt;&lt;D xsi:type="xsd:double"&gt;15.3152249964238&lt;/D&gt;&lt;D xsi:type="xsd:double"&gt;15.3133133317725&lt;/D&gt;&lt;D xsi:type="xsd:double"&gt;15.2468757450782&lt;/D&gt;&lt;D xsi:type="xsd:double"&gt;15.3897409315558&lt;/D&gt;&lt;D xsi:type="xsd:double"&gt;15.8728390492571&lt;/D&gt;&lt;D xsi:type="xsd:double"&gt;16.2158090055567&lt;/D&gt;&lt;D xsi:type="xsd:double"&gt;15.4208493194236&lt;/D&gt;&lt;D xsi:type="xsd:double"&gt;16.1373660839235&lt;/D&gt;&lt;D xsi:type="xsd:double"&gt;16.1816321563159&lt;/D&gt;&lt;D xsi:type="xsd:double"&gt;16.497338550816&lt;/D&gt;&lt;D xsi:type="xsd:double"&gt;16.8920222653775&lt;/D&gt;&lt;D xsi:type="xsd:double"&gt;16.7573837827952&lt;/D&gt;&lt;D xsi:type="xsd:double"&gt;16.471987427846&lt;/D&gt;&lt;D</t>
        </r>
      </text>
    </comment>
    <comment ref="A8" authorId="0" shapeId="0" xr:uid="{F3CD977C-C196-4B6A-B109-EA84E48336EC}">
      <text>
        <r>
          <rPr>
            <b/>
            <sz val="9"/>
            <color indexed="81"/>
            <rFont val="Tahoma"/>
            <charset val="1"/>
          </rPr>
          <t xml:space="preserve"> xsi:type="xsd:double"&gt;16.4350333925981&lt;/D&gt;&lt;D xsi:type="xsd:double"&gt;16.5978433325727&lt;/D&gt;&lt;D xsi:type="xsd:double"&gt;16.6523434234988&lt;/D&gt;&lt;D xsi:type="xsd:double"&gt;16.7684422731224&lt;/D&gt;&lt;D xsi:type="xsd:double"&gt;16.8490154196273&lt;/D&gt;&lt;D xsi:type="xsd:double"&gt;17.0041662084999&lt;/D&gt;&lt;D xsi:type="xsd:double"&gt;16.7736947450587&lt;/D&gt;&lt;D xsi:type="xsd:double"&gt;16.408491073191&lt;/D&gt;&lt;D xsi:type="xsd:double"&gt;16.3644878054771&lt;/D&gt;&lt;D xsi:type="xsd:double"&gt;16.5187639759449&lt;/D&gt;&lt;D xsi:type="xsd:double"&gt;16.1973623555876&lt;/D&gt;&lt;D xsi:type="xsd:double"&gt;15.8601925462586&lt;/D&gt;&lt;D xsi:type="xsd:double"&gt;15.8503690925854&lt;/D&gt;&lt;D xsi:type="xsd:double"&gt;16.7418360347358&lt;/D&gt;&lt;D xsi:type="xsd:double"&gt;16.5197852005975&lt;/D&gt;&lt;D xsi:type="xsd:double"&gt;16.2800313780444&lt;/D&gt;&lt;D xsi:type="xsd:double"&gt;16.3247280740776&lt;/D&gt;&lt;D xsi:type="xsd:double"&gt;16.1758135180845&lt;/D&gt;&lt;D xsi:type="xsd:double"&gt;16.2438738288332&lt;/D&gt;&lt;D xsi:type="xsd:double"&gt;15.2247036709864&lt;/D&gt;&lt;D xsi:type="xsd:double"&gt;16.5158303137212&lt;/D&gt;&lt;D xsi:type="xsd:double"&gt;16.5007574048069&lt;/D&gt;&lt;D xsi:type="xsd:double"&gt;16.1450058694274&lt;/D&gt;&lt;D xsi:type="xsd:double"&gt;15.7269475937354&lt;/D&gt;&lt;D xsi:type="xsd:double"&gt;15.9105978568654&lt;/D&gt;&lt;D xsi:type="xsd:double"&gt;15.8989290755428&lt;/D&gt;&lt;D xsi:type="xsd:double"&gt;16.2162824888996&lt;/D&gt;&lt;D xsi:type="xsd:double"&gt;16.421799803957&lt;/D&gt;&lt;D xsi:type="xsd:double"&gt;16.1253364487976&lt;/D&gt;&lt;D xsi:type="xsd:double"&gt;15.7972979032628&lt;/D&gt;&lt;D xsi:type="xsd:double"&gt;16.5119182409633&lt;/D&gt;&lt;D xsi:type="xsd:double"&gt;16.7655622477802&lt;/D&gt;&lt;D xsi:type="xsd:double"&gt;16.0859217467801&lt;/D&gt;&lt;D xsi:type="xsd:double"&gt;16.1299550342301&lt;/D&gt;&lt;D xsi:type="xsd:double"&gt;15.5580917605413&lt;/D&gt;&lt;D xsi:type="xsd:double"&gt;16.1112795605293&lt;/D&gt;&lt;D xsi:type="xsd:double"&gt;15.7906211216072&lt;/D&gt;&lt;D xsi:type="xsd:double"&gt;16.0569090542684&lt;/D&gt;&lt;D xsi:type="xsd:double"&gt;15.6427778330154&lt;/D&gt;&lt;D xsi:type="xsd:double"&gt;15.0659802160401&lt;/D&gt;&lt;D xsi:type="xsd:double"&gt;15.2052489694015&lt;/D&gt;&lt;D xsi:type="xsd:double"&gt;16.0796759669198&lt;/D&gt;&lt;D xsi:type="xsd:double"&gt;20.007431944258&lt;/D&gt;&lt;D xsi:type="xsd:double"&gt;19.988956531804&lt;/D&gt;&lt;D xsi:type="xsd:double"&gt;19.0562947999522&lt;/D&gt;&lt;D xsi:type="xsd:double"&gt;18.071079677681&lt;/D&gt;&lt;D xsi:type="xsd:double"&gt;17.5415385506083&lt;/D&gt;&lt;D xsi:type="xsd:double"&gt;16.2032482988605&lt;/D&gt;&lt;D xsi:type="xsd:double"&gt;15.7649845803602&lt;/D&gt;&lt;D xsi:type="xsd:double"&gt;14.8766274932829&lt;/D&gt;&lt;D xsi:type="xsd:double"&gt;14.2588958303605&lt;/D&gt;&lt;D xsi:type="xsd:double"&gt;14.4435374972438&lt;/D&gt;&lt;D xsi:type="xsd:double"&gt;14.3489652202829&lt;/D&gt;&lt;D xsi:type="xsd:double"&gt;14.069988337967&lt;/D&gt;&lt;D xsi:type="xsd:double"&gt;14.0465208396326&lt;/D&gt;&lt;D xsi:type="xsd:double"&gt;13.4420273785704&lt;/D&gt;&lt;D xsi:type="xsd:double"&gt;13.3556045954598&lt;/D&gt;&lt;D xsi:type="xsd:double"&gt;13.9957275348039&lt;/D&gt;&lt;D xsi:type="xsd:double"&gt;14.3550271208033&lt;/D&gt;&lt;D xsi:type="xsd:double"&gt;14.2440265718644&lt;/D&gt;&lt;D xsi:type="xsd:double"&gt;14.8552943193626&lt;/D&gt;&lt;D xsi:type="xsd:double"&gt;15.5155334517985&lt;/D&gt;&lt;D xsi:type="xsd:double"&gt;15.4161116276703&lt;/D&gt;&lt;D xsi:type="xsd:double"&gt;15.0610822131905&lt;/D&gt;&lt;D xsi:type="xsd:double"&gt;15.3020164987686&lt;/D&gt;&lt;D xsi:type="xsd:double"&gt;14.5266550639947&lt;/D&gt;&lt;D xsi:type="xsd:double"&gt;14.1518253487737&lt;/D&gt;&lt;D xsi:type="xsd:double"&gt;13.295402819661&lt;/D&gt;&lt;D xsi:type="xsd:double"&gt;13.9267046491225&lt;/D&gt;&lt;D xsi:type="xsd:double"&gt;13.8158868274616&lt;/D&gt;&lt;D xsi:type="xsd:double"&gt;12.8678709580613&lt;/D&gt;&lt;D xsi:type="xsd:double"&gt;13.087479859924&lt;/D&gt;&lt;D xsi:type="xsd:double"&gt;13.4465862184732&lt;/D&gt;&lt;D xsi:type="xsd:double"&gt;13.5333908811755&lt;/D&gt;&lt;D xsi:type="xsd:double"&gt;13.2602732330568&lt;/D&gt;&lt;D xsi:type="xsd:double"&gt;13.2137111994314&lt;/D&gt;&lt;D xsi:type="xsd:double"&gt;13.07561534104&lt;/D&gt;&lt;D xsi:type="xsd:double"&gt;13.1547838769884&lt;/D&gt;&lt;D xsi:type="xsd:double"&gt;13.2001468243695&lt;/D&gt;&lt;D xsi:type="xsd:double"&gt;13.17734626258&lt;/D&gt;&lt;D xsi:type="xsd:double"&gt;13.8588917720396&lt;/D&gt;&lt;D xsi:type="xsd:double"&gt;13.8314711540275&lt;/D&gt;&lt;D xsi:type="xsd:double"&gt;13.4237638753223&lt;/D&gt;&lt;D xsi:type="xsd:double"&gt;13.6355638861378&lt;/D&gt;&lt;D xsi:type="xsd:double"&gt;13.5700336471933&lt;/D&gt;&lt;D xsi:type="xsd:double"&gt;13.8901918562161&lt;/D&gt;&lt;D xsi:type="xsd:double"&gt;13.8405355283651&lt;/D&gt;&lt;D xsi:type="xsd:double"&gt;14.0032218217172&lt;/D&gt;&lt;D xsi:type="xsd:double"&gt;14.0468314799865&lt;/D&gt;&lt;D xsi:type="xsd:double"&gt;14.3569843190547&lt;/D&gt;&lt;D xsi:type="xsd:double"&gt;14.1872969439303&lt;/D&gt;&lt;D xsi:type="xsd:double"&gt;14.1384181290987&lt;/D&gt;&lt;D xsi:type="xsd:double"&gt;13.8266255074226&lt;/D&gt;&lt;/FQL&gt;&lt;FQL&gt;&lt;Q&gt;EWT^FMA_PE(LTMA,-10AY,0,AM,"PORTAGG","MEANR")&lt;/Q&gt;&lt;R&gt;121&lt;/R&gt;&lt;C&gt;1&lt;/C&gt;&lt;D xsi:type="xsd:double"&gt;14.8800660179635&lt;/D&gt;&lt;D xsi:type="xsd:double"&gt;15.0111304017403&lt;/D&gt;&lt;D xsi:type="xsd:double"&gt;14.2843603523028&lt;/D&gt;&lt;D xsi:type="xsd:double"&gt;14.0187409166392&lt;/D&gt;&lt;D xsi:type="xsd:double"&gt;13.9182374674017&lt;/D&gt;&lt;D xsi:type="xsd:double"&gt;13.776923082038&lt;/D&gt;&lt;D xsi:type="xsd:double"&gt;14.1027291578762&lt;/D&gt;&lt;D xsi:type="xsd:double"&gt;14.2719730326661&lt;/D&gt;&lt;D xsi:type="xsd:double"&gt;14.0991964758398&lt;/D&gt;&lt;D xsi:type="xsd:double"&gt;14.0747507409115&lt;/D&gt;&lt;D xsi:type="xsd:double"&gt;13.7885308661964&lt;/D&gt;&lt;D xsi:type="xsd:double"&gt;13.4556588964496&lt;/D&gt;&lt;D xsi:type="xsd:double"&gt;13.1788737753105&lt;/D&gt;&lt;D xsi:type="xsd:double"&gt;12.8259970549396&lt;/D&gt;&lt;D xsi:type="xsd:double"&gt;12.799364125174&lt;/D&gt;&lt;D xsi:type="xsd:double"&gt;13.0178315435621&lt;/D&gt;&lt;D xsi:type="xsd:double"&gt;12.3533611087475&lt;/D&gt;&lt;D xsi:type="xsd:double"&gt;11.3464343442893&lt;/D&gt;&lt;D xsi:type="xsd:double"&gt;11.8517333877871&lt;/D&gt;&lt;D xsi:type="xsd:double"&gt;12.4262356264477&lt;/D&gt;&lt;D xsi:type="xsd:double"&gt;12.482929361084&lt;/D&gt;&lt;D xsi:type="xsd:double"&gt;12.3361199589502&lt;/D&gt;&lt;D xsi:type="xsd:double"&gt;12.9620246952669&lt;/D&gt;&lt;D xsi:type="xsd:double"&gt;13.0468029737457&lt;/D&gt;&lt;D xsi:type="xsd:double"&gt;13.7446746963469&lt;/D&gt;&lt;D xsi:type="xsd:double"&gt;13.9282668231945&lt;/D&gt;&lt;D xsi:type="xsd:double"&gt;14.313139753567&lt;/D&gt;&lt;D xsi:type="xsd:double"&gt;13.8471768073488&lt;/D&gt;&lt;D xsi:type="xsd:double"&gt;14.4680354251726&lt;/D&gt;&lt;D xsi:type="xsd:double"&gt;14.4049837572543&lt;/D&gt;&lt;D xsi:type="xsd:double"&gt;14.4548217194621&lt;/D&gt;&lt;D xsi:type="xsd:double"&gt;14.4691991369646&lt;/D&gt;&lt;D xsi:type="xsd:double"&gt;14.4023749972929&lt;/D&gt;&lt;D xsi:type="xsd:double"&gt;14.3815091306828&lt;/D&gt;&lt;D xsi:type="xsd:double"&gt;14.425360621046&lt;/D&gt;&lt;D xsi:type="xsd:double"&gt;14.5330887435319&lt;/D&gt;&lt;D xsi:type="xsd:double"&gt;14.7273586075715&lt;/D&gt;&lt;D xsi:type="xsd:double"&gt;14.648146170765&lt;/D&gt;&lt;D xsi:type="xsd:double"&gt;14.478269642449&lt;/D&gt;&lt;D xsi:type="xsd:double"&gt;14.8530331786269&lt;/D&gt;&lt;D xsi:type="xsd:double"&gt;14.396146829279&lt;/D&gt;&lt;D xsi:type="xsd:double"&gt;14.8898650298386&lt;/D&gt;&lt;D xsi:type="xsd:double"&gt;13.9895982450596&lt;/D&gt;&lt;D xsi:type="xsd:double"&gt;14.468069994745&lt;/D&gt;&lt;D xsi:type="xsd:double"&gt;14.3752125105504&lt;/D&gt;&lt;D xsi:type="xsd:double"&gt;14.2706382387821&lt;/D&gt;&lt;D xsi:type="xsd:double"&gt;14.3920030970882&lt;/D&gt;&lt;D xsi:type="xsd:double"&gt;14.0657863932332&lt;/D&gt;&lt;D xsi:type="xsd:double"&gt;14.2321155318911&lt;/D&gt;&lt;D xsi:type="xsd:double"&gt;13.8748634002559&lt;/D&gt;&lt;D xsi:type="xsd:double"&gt;13.326968210477&lt;/D&gt;&lt;D xsi:type="xsd:double"&gt;12.5612106377245&lt;/D&gt;&lt;D xsi:type="xsd:double"&gt;12.548159044732&lt;/D&gt;&lt;D xsi:type="xsd:double"&gt;12.6384597891637&lt;/D&gt;&lt;D xsi:type="xsd:double"&gt;13.2704102345858&lt;/D&gt;&lt;D xsi:type="xsd:double"&gt;14.054302754442&lt;/D&gt;&lt;D xsi:type="xsd:double"&gt;14.3810976041228&lt;/D&gt;&lt;D xsi:type="xsd:double"&gt;14.5228305047712&lt;/D&gt;&lt;D xsi:type="xsd:double"&gt;14.4390747074355&lt;/D&gt;&lt;D xsi:type="xsd:double"&gt;14.8812002042186&lt;/D&gt;&lt;D xsi:type="xsd:double"&gt;14.8716612759911&lt;/D&gt;&lt;D xsi:type="xsd:double"&gt;15.4169829668699&lt;/D&gt;&lt;D xsi:type="xsd:double"&gt;15.6938940241888&lt;/D&gt;&lt;D xsi:type="xsd:double"&gt;16.6964459299515&lt;/D&gt;&lt;D xsi:type="xsd:double"&gt;16.7622836629519&lt;/D&gt;&lt;D xsi:type="xsd:double"&gt;17.3932918392254&lt;/D&gt;&lt;D xsi:type="xsd:double"&gt;17.0089362770464&lt;/D&gt;&lt;D xsi:type="xsd:double"&gt;16.2583183318261&lt;/D&gt;&lt;D xsi:type="xsd:double"&gt;16.1093984900967&lt;/D&gt;&lt;D xsi:type="xsd:double"&gt;16.4740940662577&lt;/D&gt;&lt;D xsi:type="xsd:double"&gt;17.1103712631406&lt;/D&gt;&lt;D xsi:type="xsd:double"&gt;17.7401709718713&lt;/D&gt;&lt;D xsi:type="xsd:double"&gt;17.9851867944564&lt;/D&gt;&lt;D xsi:type="xsd:double"&gt;17.0743895887447&lt;/D&gt;&lt;D xsi:type="xsd:double"&gt;17.321941500167&lt;/D&gt;&lt;D xsi:type="xsd:double"&gt;17.1315649852973&lt;/D&gt;&lt;D xsi:type="xsd:double"&gt;17.8754884147286&lt;/D&gt;&lt;D xsi:type="xsd:double"&gt;19.2629263450881&lt;/D&gt;&lt;D xsi:type="xsd:double"&gt;18.786082813614&lt;/D&gt;&lt;D xsi:type="xsd:double"&gt;18.4923517947537&lt;/D&gt;&lt;D xsi:type="xsd:double"&gt;18.1924614686529&lt;/D&gt;&lt;D xsi:type="xsd:double"&gt;17.6172464569344&lt;/D&gt;&lt;D xsi:type="xsd:double"&gt;16.7853714727715&lt;/D&gt;&lt;D xsi:type="xsd:double"&gt;16.3531647941087&lt;/D&gt;&lt;D xsi:type="xsd:double"&gt;15.527800607424&lt;/D&gt;&lt;D xsi:type="xsd:double"&gt;14.8065651447318&lt;/D&gt;&lt;D xsi:type="xsd:double"&gt;13.8722826213143&lt;/D&gt;&lt;D xsi:type="xsd:double"&gt;13.6562179645101&lt;/D&gt;&lt;D xsi:type="xsd:double"&gt;13.1833805966513&lt;/D&gt;&lt;D xsi:type="xsd:double"&gt;12.9150930485432&lt;/D&gt;&lt;D xsi:type="xsd:double"&gt;12.8061356486786&lt;/D&gt;&lt;D xsi:type="xsd:double"&gt;12.2758548713492&lt;/D&gt;&lt;D xsi:type="xsd:double"&gt;12.2542946479709&lt;/D&gt;&lt;D xsi:type="xsd:double"&gt;11.9030367681054&lt;/D&gt;&lt;D xsi:type="xsd:double"&gt;11.9961842416481&lt;/D&gt;&lt;D xsi:type="xsd:double"&gt;11.1209265454692&lt;/D&gt;&lt;D xsi:type="xsd:double"&gt;11.1997505970783&lt;/D&gt;&lt;D xsi:type="xsd:double"&gt;10.9473545438612&lt;/D&gt;&lt;D xsi:type="xsd:double"&gt;10.3796385451777&lt;/D&gt;&lt;D xsi:type="xsd:double"&gt;10.3381076074829&lt;/D&gt;&lt;D xsi:type="xsd:double"&gt;11.1443974843123&lt;/D&gt;&lt;D xsi:type="xsd:double"&gt;11.2624508914699&lt;/D&gt;&lt;D xsi:type="xsd:double"&gt;12.2724112781902&lt;/D&gt;&lt;D xsi:type="xsd:double"&gt;12.5729100703842&lt;/D&gt;&lt;D xsi:type="xsd:double"&gt;12.9779448974321&lt;/D&gt;&lt;D xsi:type="xsd:double"&gt;13.5204966557592&lt;/D&gt;&lt;D xsi:type="xsd:double"&gt;14.5904295642714&lt;/D&gt;&lt;D xsi:type="xsd:double"&gt;14.9626906412246&lt;/D&gt;&lt;D xsi:type="xsd:double"&gt;16.0416890560477&lt;/D&gt;&lt;D xsi:type="xsd:double"&gt;16.0553901851522&lt;/D&gt;&lt;D xsi:type="xsd:double"&gt;16.5512312040214&lt;/D&gt;&lt;D xsi:type="xsd:double"&gt;17.0355836173494&lt;/D&gt;&lt;D xsi:type="xsd:double"&gt;17.8740819609654&lt;/D&gt;&lt;D xsi:type="xsd:double"&gt;18.5201953129325&lt;/D&gt;&lt;D xsi:type="xsd:double"&gt;19.1126390571021&lt;/D&gt;&lt;D xsi:type="xsd:double"&gt;19.9010624966761&lt;/D&gt;&lt;D xsi:type="xsd:double"&gt;19.8702588087527&lt;/D&gt;&lt;D xsi:type="xsd:double"&gt;19.6627097483097&lt;/D&gt;&lt;D xsi:type="xsd:double"&gt;19.6335489145335&lt;/D&gt;&lt;D xsi:type="xsd:double"&gt;20.3317204256524&lt;/D&gt;&lt;D xsi:type="xsd:double"&gt;18.5668217889874&lt;/D&gt;&lt;/FQL&gt;&lt;FQL&gt;&lt;Q&gt;BRENT-FDS^FG_PRICE(0)/MAX(FG_PRICE(0,-1AY))&lt;/Q&gt;&lt;R&gt;1&lt;/R&gt;&lt;C&gt;1&lt;/C&gt;&lt;D xsi:type="xsd:double"&gt;0.870614479821537&lt;/D&gt;&lt;/FQL&gt;&lt;FQL&gt;&lt;Q&gt;FC0000PE^FG_PRICE(0)&lt;/Q&gt;&lt;R&gt;1&lt;/R&gt;&lt;C&gt;1&lt;/C&gt;&lt;D xsi:type="xsd:double"&gt;822.9708&lt;/D&gt;&lt;/FQL&gt;&lt;FQL&gt;&lt;Q&gt;KSA^FG_PRICE_MAVG(0,,,,200)&lt;/Q&gt;&lt;R&gt;1&lt;/R&gt;&lt;C&gt;1&lt;/C&gt;&lt;D xsi:type="xsd:double"&gt;41.93965&lt;/D&gt;&lt;/FQL&gt;&lt;FQL&gt;&lt;Q&gt;EPOL^FG_PRICE_MAVG(0,,,,30)&lt;/Q&gt;&lt;R&gt;1&lt;/R&gt;&lt;C&gt;1&lt;/C&gt;&lt;D xsi:type="xsd:double"&gt;24.056&lt;/D&gt;&lt;/FQL&gt;&lt;FQL&gt;&lt;Q&gt;UAE^FG_TOTAL_RETURNC(0,-1AM)&lt;/Q&gt;&lt;R&gt;1&lt;/R&gt;&lt;C&gt;1&lt;/C&gt;&lt;D xsi:type="xsd:double"&gt;5.1598787&lt;/D&gt;&lt;/FQL&gt;&lt;FQL&gt;&lt;Q&gt;INDA^FG_TOTAL_RETURNC(0,-3AM)&lt;/Q&gt;&lt;R&gt;1&lt;/R&gt;&lt;C&gt;1&lt;/C&gt;&lt;D xsi:type="xsd:double"&gt;8.18305&lt;/D&gt;&lt;/FQL&gt;&lt;FQL&gt;&lt;Q&gt;EWM^FG_TOTAL_RETURNC(0,-3AM)&lt;/Q&gt;&lt;R&gt;1&lt;/R&gt;&lt;C&gt;1&lt;/C&gt;&lt;D xsi:type="xsd:double"&gt;6.4144373&lt;/D&gt;&lt;/FQL&gt;&lt;FQL&gt;&lt;Q&gt;EWJ^FG_TOTAL_RETURNC(0,-3AM)&lt;/Q&gt;&lt;R&gt;1&lt;/R&gt;&lt;C&gt;1&lt;/C&gt;&lt;D xsi:type="xsd:double"&gt;-3.6310375&lt;/D&gt;&lt;/FQL&gt;&lt;FQL&gt;&lt;Q&gt;VWO^PERCENT_CHANGE(FMA_EPS(+1,0,,,,"PORTAGG","MEAN"),FMA_EPS(+1,-3AM,,,,"PORTAGG","MEAN"))&lt;/Q&gt;&lt;R&gt;1&lt;/R&gt;&lt;C&gt;1&lt;/C&gt;&lt;D xsi:type="xsd:double"&gt;-0.185683683570652&lt;/D&gt;&lt;/FQL&gt;&lt;FQL&gt;&lt;Q&gt;VNM^FMA_RBICS_REV_CURRENT(30, LOC, "PORTAGG")&lt;/Q&gt;&lt;R&gt;1&lt;/R&gt;&lt;C&gt;1&lt;/C&gt;&lt;D xsi:type="xsd:double"&gt;54.2576267331264&lt;/D&gt;&lt;/FQL&gt;&lt;FQL&gt;&lt;Q&gt;REFSAREPO-FDS^PROPER_NAME(0,,,"SECURITY","NAME")&lt;/Q&gt;&lt;R&gt;1&lt;/R&gt;&lt;C&gt;1&lt;/C&gt;&lt;D xsi:type="xsd:string"&gt;Saudi Arabia Repo Rate&lt;/D&gt;&lt;/FQL&gt;&lt;FQL&gt;&lt;Q&gt;TRYUS10Y-FDS^FG_YIELD_NAME&lt;/Q&gt;&lt;R&gt;1&lt;/R&gt;&lt;C&gt;1&lt;/C&gt;&lt;D xsi:type="xsd:string"&gt;US Benchmark Bond - 10 Year&lt;/D&gt;&lt;/FQL&gt;&lt;FQL&gt;&lt;Q&gt;KSA^FMA_PE(LTM,0,,,"PORTAGG","MEANR")&lt;/Q&gt;&lt;R&gt;1&lt;/R&gt;&lt;C&gt;1&lt;/C&gt;&lt;D xsi:type="xsd:double"&gt;20.5312113331297&lt;/D&gt;&lt;/FQL&gt;&lt;FQL&gt;&lt;Q&gt;EZA^FG_FCF_YIELD_NTM(0)&lt;/Q&gt;&lt;R&gt;1&lt;/R&gt;&lt;C&gt;1&lt;/C&gt;&lt;D xsi:type="xsd:double"&gt;8.73774012056158&lt;/D&gt;&lt;/FQL&gt;&lt;FQL&gt;&lt;Q&gt;TRYVN10Y-FDS^FG_YIELD(-10AY,0,Y,,"YTM")&lt;/Q&gt;&lt;R&gt;10&lt;/R&gt;&lt;C&gt;1&lt;/C&gt;&lt;D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xsi:type="xsd:double"&gt;2.9473283&lt;/D&gt;&lt;/FQL&gt;&lt;FQL&gt;&lt;Q&gt;EPU^FG_TOTAL_RETURNC(-10AY,0,AM)&lt;/Q&gt;&lt;R&gt;121&lt;/R&gt;&lt;C&gt;1&lt;/C&gt;&lt;D xsi:type="xsd:double"&gt;-2.8763413&lt;/D&gt;&lt;D xsi:type="xsd:double"&gt;0.13237&lt;/D&gt;&lt;D xsi:type="xsd:double"&gt;-8.298755&lt;/D&gt;&lt;D xsi:type="xsd:double"&gt;0.63347816&lt;/D&gt;&lt;D xsi:type="xsd:double"&gt;-0.19641519&lt;/D&gt;&lt;D xsi:type="xsd:double"&gt;-3.8642406&lt;/D&gt;&lt;D xsi:type="xsd:double"&gt;-3.5781562&lt;/D&gt;&lt;D xsi:type="xsd:double"&gt;-7.0638&lt;/D&gt;&lt;D xsi:type="xsd:double"&gt;2.6269674&lt;/D&gt;&lt;D xsi:type="xsd:double"&gt;4.7098994&lt;/D&gt;&lt;D xsi:type="xsd:double"&gt;-3.8172722&lt;/D&gt;&lt;D xsi:type="xsd:double"&gt;-3.037542&lt;/D&gt;&lt;D xsi:type="xsd:double"&gt;-8.905315&lt;/D&gt;&lt;D xsi:type="xsd:double"&gt;-12.248844&lt;/D&gt;&lt;D xsi:type="xsd:double"&gt;6.560993&lt;/D&gt;&lt;D xsi:type="xsd:double"&gt;-6.455761&lt;/D&gt;&lt;D xsi:type="xsd:double"&gt;-6.574428&lt;/D&gt;&lt;D xsi:type="xsd:double"&gt;-8.707386&lt;/D&gt;&lt;D xsi:type="xsd:double"&gt;3.4464717&lt;/D&gt;&lt;D xsi:type="xsd:double"&gt;24.179708&lt;/D&gt;&lt;D xsi:type="xsd:double"&gt;1.9512177&lt;/D&gt;&lt;D xsi:type="xsd:double"&gt;14.2344475&lt;/D&gt;&lt;D xsi:type="xsd:double"&gt;7.3298454&lt;/D&gt;&lt;D xsi:type="xsd:double"&gt;5.009842&lt;/D&gt;&lt;D xsi:type="xsd:double"&gt;8.164537&lt;/D&gt;&lt;D xsi:type="xsd:double"&gt;-3.8317442&lt;/D&gt;&lt;D xsi:type="xsd:double"&gt;-3.9844275&lt;/D&gt;&lt;D xsi:type="xsd:double"&gt;4.961002&lt;/D&gt;&lt;D xsi:type="xsd:double"&gt;-1.9916713&lt;/D&gt;&lt;D xsi:type="xsd:double"&gt;3.1699777&lt;/D&gt;&lt;D xsi:type="xsd:double"&gt;5.542457&lt;/D&gt;&lt;D xsi:type="xsd:double"&gt;-9.273744&lt;/D&gt;&lt;D xsi:type="xsd:double"&gt;5.8805466&lt;/D&gt;&lt;D xsi:type="xsd:double"&gt;-2.2099376&lt;/D&gt;&lt;D xsi:type="xsd:double"&gt;3.954792&lt;/D&gt;&lt;D xsi:type="xsd:double"&gt;-1.7839909&lt;/D&gt;&lt;D xsi:type="xsd:double"&gt;7.6215863&lt;/D&gt;&lt;D xsi:type="xsd:double"&gt;5.1253796&lt;/D&gt;&lt;D xsi:type="xsd:double"&gt;6.7103505&lt;/D&gt;&lt;D xsi:type="xsd:double"&gt;3.0213714&lt;/D&gt;&lt;D xsi:type="xsd:double"&gt;-5.746305&lt;/D&gt;&lt;D xsi:type="xsd:double"&gt;8.385205&lt;/D&gt;&lt;D xsi:type="xsd:double"&gt;-4.2826533&lt;/D&gt;&lt;D xsi:type="xsd:double"&gt;4.623413&lt;/D&gt;&lt;D xsi:type="xsd:double"&gt;1.4967918&lt;/D&gt;&lt;D xsi:type="xsd:double"&gt;0.49157143&lt;/D&gt;&lt;D xsi:type="xsd:double"&gt;-0.16305447&lt;/D&gt;&lt;D xsi:type="xsd:double"&gt;-6.2325897&lt;/D&gt;&lt;D xsi:type="xsd:double"&gt;-1.1145532&lt;/D&gt;&lt;D xsi:type="xsd:double"&gt;-10.049963&lt;/D&gt;&lt;D xsi:type="xsd:double"&gt;3.8689613&lt;/D&gt;&lt;D xsi:type="xsd:double"&gt;-3.8879812&lt;/D&gt;&lt;D xsi:type="xsd:double"&gt;0.5943537&lt;/D&gt;&lt;D xsi:type="xsd:double"&gt;2.6783347&lt;/D&gt;&lt;D xsi:type="xsd:double"&gt;4.3741465&lt;/D&gt;&lt;D xsi:type="xsd:double"&gt;1.4496684&lt;/D&gt;&lt;D xsi:type="xsd:double"&gt;3.3515096&lt;/D&gt;&lt;D xsi:type="xsd:double"&gt;-6.762189&lt;/D&gt;&lt;D xsi:type="xsd:double"&gt;-1.5637696&lt;/D&gt;&lt;D xsi:type="xsd:double"&gt;3.6561012&lt;/D&gt;&lt;D xsi:type="xsd:double"&gt;-7.886946&lt;/D&gt;&lt;D xsi:type="xsd:double"&gt;-0.46756268&lt;/D&gt;&lt;D xsi:type="xsd:double"&gt;-1.0863245&lt;/D&gt;&lt;D xsi:type="xsd:double"&gt;3.4431577&lt;/D&gt;&lt;D xsi:type="xsd:double"&gt;-1.1190772&lt;/D&gt;&lt;D xsi:type="xsd:double"&gt;7.1133733&lt;/D&gt;&lt;D xsi:type="xsd:double"&gt;-5.660379&lt;/D&gt;&lt;D xsi:type="xsd:double"&gt;-16.376812&lt;/D&gt;&lt;D xsi:type="xsd:double"&gt;-16.36049&lt;/D&gt;&lt;D xsi:type="xsd:double"&gt;10.104025&lt;/D&gt;&lt;D xsi:type="xsd:double"&gt;12.955009&lt;/D&gt;&lt;D xsi:type="xsd:double"&gt;-3.3070862&lt;/D&gt;&lt;D xsi:type="xsd:double"&gt;8.90094&lt;/D&gt;&lt;D xsi:type="xsd:double"&gt;-0.16087294&lt;/D&gt;&lt;D xsi:type="xsd:double"&gt;-3.3193707&lt;/D&gt;&lt;D xsi:type="xsd:double"&gt;6.4956665&lt;/D&gt;&lt;D xsi:type="xsd:double"&gt;7.1718097&lt;/D&gt;&lt;D xsi:type="xsd:double"&gt;6.303346&lt;/D&gt;&lt;D xsi:type="xsd:double"&gt;3.3149242&lt;/D&gt;&lt;D xsi:type="xsd:double"&gt;-3.1016052&lt;/D&gt;&lt;D xsi:type="xsd:double"&gt;0.006890297&lt;/D&gt;&lt;D xsi:type="xsd:double"&gt;-8.753538&lt;/D&gt;&lt;D xsi:type="xsd:double"&gt;-7.771391&lt;/D&gt;&lt;D xsi:type="xsd:double"&gt;-3.784883&lt;/D&gt;&lt;D xsi:type="xsd:double"&gt;-11.065298&lt;/D&gt;&lt;D xsi:type="xsd:double"&gt;4.3663144&lt;/D&gt;&lt;D xsi:type="xsd:double"&gt;3.1469822&lt;/D&gt;&lt;D xsi:type="xsd:double"&gt;6.7121267&lt;/D&gt;&lt;D xsi:type="xsd:double"&gt;-2.859068&lt;/D&gt;&lt;D xsi:type="xsd:double"&gt;12.086737&lt;/D&gt;&lt;D xsi:type="xsd:double"&gt;7.020867&lt;/D&gt;&lt;D xsi:type="xsd:double"&gt;8.244681&lt;/D&gt;&lt;D xsi:type="xsd:double"&gt;-0.65520406&lt;/D&gt;&lt;D xsi:type="xsd:double"&gt;-21.32454&lt;/D&gt;&lt;D xsi:type="xsd:double"&gt;6.7685723&lt;/D&gt;&lt;D xsi:type="xsd:double"&gt;-14.38263&lt;/D&gt;&lt;D xsi:type="xsd:double"&gt;4.1600704&lt;/D&gt;&lt;D xsi:type="xsd:double"&gt;-0.6846726&lt;/D&gt;&lt;D xsi:type="xsd:double"&gt;-1.3021827&lt;/D&gt;&lt;D xsi:type="xsd:double"&gt;9.313154&lt;/D&gt;&lt;D xsi:type="xsd:double"&gt;5.218315&lt;/D&gt;&lt;D xsi:type="xsd:double"&gt;5.1228285&lt;/D&gt;&lt;D xsi:type="xsd:double"&gt;-1.4369726&lt;/D&gt;&lt;D xsi:type="xsd:double"&gt;-3.180915&lt;/D&gt;&lt;D xsi:type="xsd:double"&gt;4.38056&lt;/D&gt;&lt;D xsi:type="xsd:double"&gt;4.4590235&lt;/D&gt;&lt;D xsi:type="xsd:double"&gt;-2.2889256&lt;/D&gt;&lt;D xsi:type="xsd:double"&gt;0.5068064&lt;/D&gt;&lt;D xsi:type="xsd:double"&gt;9.391367&lt;/D&gt;&lt;D xsi:type="xsd:double"&gt;-6.9997015&lt;/D&gt;&lt;D xsi:type="xsd:double"&gt;-5.9858503&lt;/D&gt;&lt;D xsi:type="xsd:double"&gt;-0.5761385&lt;/D&gt;&lt;D xsi:type="xsd:double"&gt;5.5896997&lt;/D&gt;&lt;D xsi:type="xsd:double"&gt;11.894714&lt;/D&gt;&lt;D xsi:type="xsd:double"&gt;-0.30121803&lt;/D&gt;&lt;D xsi:type="xsd:double"&gt;10.617172&lt;/D&gt;&lt;D xsi:type="xsd:double"&gt;9.440935&lt;/D&gt;&lt;D xsi:type="xsd:double"&gt;4.360676&lt;/D&gt;&lt;D xsi:type="xsd:double"&gt;-1.216948&lt;/D&gt;&lt;D xsi:type="xsd:double"&gt;2.6427746&lt;/D&gt;&lt;D xsi:type="xsd:double"&gt;-6.1068654&lt;/D&gt;&lt;/FQL&gt;&lt;FQL&gt;&lt;Q&gt;WL-FDS^FG_PRICE(0)&lt;/Q&gt;&lt;R&gt;1&lt;/R&gt;&lt;C&gt;1&lt;/C&gt;&lt;D xsi:type="xsd:double"&gt;526&lt;/D&gt;&lt;/FQL&gt;&lt;FQL&gt;&lt;Q&gt;PLATI-FDS^FG_PRICE_CHANGE(0,-1AM)&lt;/Q&gt;&lt;R&gt;1&lt;/R&gt;&lt;C&gt;1&lt;/C&gt;&lt;D xsi:type="xsd:double"&gt;-7.4&lt;/D&gt;&lt;/FQL&gt;&lt;FQL&gt;&lt;Q&gt;TIOS-FDS^FG_PRICE_MAVG(0,,,,30)&lt;/Q&gt;&lt;R&gt;1&lt;/R&gt;&lt;C&gt;1&lt;/C&gt;&lt;D xsi:type="xsd:double"&gt;107.203&lt;/D&gt;&lt;/FQL&gt;&lt;FQL&gt;&lt;Q&gt;FC0000BR^FG_PRICE(0)&lt;/Q&gt;&lt;R&gt;1&lt;/R&gt;&lt;C&gt;1&lt;/C&gt;&lt;D xsi:type="xsd:double"&gt;196.29767&lt;/D&gt;&lt;/FQL&gt;&lt;FQL&gt;&lt;Q&gt;QAT^FG_PRICE_MAVG(0,,,,60)&lt;/Q&gt;&lt;R&gt;1&lt;/R&gt;&lt;C&gt;1&lt;/C&gt;&lt;D xsi:type="xsd:double"&gt;16.997559&lt;/D&gt;&lt;/FQL&gt;&lt;FQL&gt;&lt;Q&gt;EWY^FG_PRICE_MAVG(0,,,,30)&lt;/Q&gt;&lt;R&gt;1&lt;/R&gt;&lt;C&gt;1&lt;/C&gt;&lt;D xsi:type="xsd:double"&gt;65.46767&lt;/D&gt;&lt;/FQL&gt;&lt;FQL&gt;&lt;Q&gt;KSA^FG_TOTAL_RETURNC(0,-6AM)&lt;/Q&gt;&lt;R&gt;1&lt;/R&gt;&lt;C&gt;1&lt;/C&gt;&lt;D xsi:type="xsd:double"&gt;-4.8124075&lt;/D&gt;&lt;/FQL&gt;&lt;FQL&gt;&lt;Q&gt;QAT^P_PRICE(0)/P_PRICE_HIGH_PR(0,,,,,,"PRICE","INTRA","52W")&lt;/Q&gt;&lt;R&gt;1&lt;/R&gt;&lt;C&gt;1&lt;/C&gt;&lt;D xsi:type="xsd:double"&gt;0.93845737&lt;/D&gt;&lt;/FQL&gt;&lt;FQL&gt;&lt;Q&gt;EWW^P_PRICE(0)/P_PRICE_HIGH_PR(0,,,,,,"PRICE","INTRA","52W")&lt;/Q&gt;&lt;R&gt;1&lt;/R&gt;&lt;C&gt;1&lt;/C&gt;&lt;D xsi:type="xsd:double"&gt;0.7824803&lt;/D&gt;&lt;/FQL&gt;&lt;FQL&gt;&lt;Q&gt;EPHE^P_PRICE(0)/P_PRICE_LOW_PR(0,,,,,,"PRICE","INTRA","52W")-1&lt;/Q&gt;&lt;R&gt;1&lt;/R&gt;&lt;C&gt;1&lt;/C&gt;&lt;D xsi:type="xsd:double"&gt;0.11288917&lt;/D&gt;&lt;/FQL&gt;&lt;FQL&gt;&lt;Q&gt;ECH^FG_TOTAL_RETURNC(0,-1AM)&lt;/Q&gt;&lt;R&gt;1&lt;/R&gt;&lt;C&gt;1&lt;/C&gt;&lt;D xsi:type="xsd:double"&gt;-2.439022&lt;/D&gt;&lt;/FQL&gt;&lt;FQL&gt;&lt;Q&gt;INDA^FMA_COS_DOWN("EPS","1M",+1,NOW,,,"PORTAGG","MEANR")&lt;/Q&gt;&lt;R&gt;1&lt;/R&gt;&lt;C&gt;1&lt;/C&gt;&lt;D xsi:type="xsd:double"&gt;65&lt;/D&gt;&lt;/FQL&gt;&lt;FQL&gt;&lt;Q&gt;VNM^FG_ROE(0)&lt;/Q&gt;&lt;R&gt;1&lt;/R&gt;&lt;C&gt;1&lt;/C&gt;&lt;D xsi:type="xsd:double"&gt;9.53845372073501&lt;/D&gt;&lt;/FQL&gt;&lt;FQL&gt;&lt;Q&gt;TRYTR7Y-FDS^FG_YIELD_NAME&lt;/Q&gt;&lt;R&gt;1&lt;/R&gt;&lt;C&gt;1&lt;/C&gt;&lt;D xsi:type="xsd:string"&gt;Treasury - Turkey Benchmark Bond 7Y&lt;/D&gt;&lt;/FQL&gt;&lt;FQL&gt;&lt;Q&gt;REFPEMPR-FDS^(SUBARRAY(NOT_NA(NO_REPEAT_F(FG_YIELD(NOW,-10AY,D))),0,1)-SUBARRAY(NOT_NA(NO_REPEAT_F(FG_YIELD(NOW,-10AY,D))),1,1))*100&lt;/Q&gt;&lt;R&gt;1&lt;/R&gt;&lt;C&gt;1&lt;/C&gt;&lt;D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xsi:type="xsd:double"&gt;-25&lt;/D&gt;&lt;/FQL&gt;&lt;FQL&gt;&lt;Q&gt;TRYVN10Y-FDS^PCTCHG(FG_YIELD(0,,,,"YTM"),FG_YIELD(-3AM,,,,"YTM"))&lt;/Q&gt;&lt;R&gt;1&lt;/R&gt;&lt;C&gt;1&lt;/C&gt;&lt;D xsi:type="xsd:double"&gt;-6.2250824&lt;/D&gt;&lt;/FQL&gt;&lt;FQL&gt;&lt;Q&gt;TRYBR10Y-FDS^FG_YIELD_NAME&lt;/Q&gt;&lt;R&gt;1&lt;/R&gt;&lt;C&gt;1&lt;/C&gt;&lt;D xsi:type="xsd:string"&gt;Treasury - Brazil Benchmark Bond 10Y&lt;/D&gt;&lt;/FQL&gt;&lt;FQL&gt;&lt;Q&gt;CC_CL^IMF_IFS_RCPI_Q(0)&lt;/Q&gt;&lt;R&gt;0&lt;/R&gt;&lt;C&gt;0&lt;/C&gt;&lt;/FQL&gt;&lt;FQL&gt;&lt;Q&gt;MCHI^FMA_PE(NTMA,0,,,"PORTAGG","MEANR")&lt;/Q&gt;&lt;R&gt;1&lt;/R&gt;&lt;C&gt;1&lt;/C&gt;&lt;D xsi:type="xsd:double"&gt;9.01115211030885&lt;/D&gt;&lt;/FQL&gt;&lt;FQL&gt;&lt;Q&gt;EWW^FMA_EVAL_EBITDA(NTMA,0,,,"PORTAGG","MEANR")&lt;/Q&gt;&lt;R&gt;1&lt;/R&gt;&lt;C&gt;1&lt;/C&gt;&lt;D xsi:type="xsd:double"&gt;5.88778312448508&lt;/D&gt;&lt;/FQL&gt;&lt;FQL&gt;&lt;Q&gt;EWM^JULIAN(FMA_DIV_YLD(NTMA,NOW,NOW,M,"PORTAGG","MEANR").DATES)&lt;/Q&gt;&lt;R&gt;1&lt;/R&gt;&lt;C&gt;1&lt;/C&gt;&lt;D xsi:type="xsd:long"&gt;45504&lt;/D&gt;&lt;/FQL&gt;&lt;FQL&gt;&lt;Q&gt;EPU^FG_COMPANY_NAME&lt;/Q&gt;&lt;R&gt;1&lt;/R&gt;&lt;C&gt;1&lt;/C&gt;&lt;D xsi:type="xsd:string"&gt;iShares MSCI Peru and Global Exposure ETF&lt;/D&gt;&lt;/FQL&gt;&lt;FQL&gt;&lt;Q&gt;EPHE^P_PRICE_RETURNS_PR('52W',2,-10AY,0,AM)&lt;/Q&gt;&lt;R&gt;121&lt;/R&gt;&lt;C&gt;1&lt;/C&gt;&lt;D xsi:type="xsd:double"&gt;8.855009&lt;/D&gt;&lt;D xsi:type="xsd:double"&gt;17.786848&lt;/D&gt;&lt;D xsi:type="xsd:double"&gt;10.68734&lt;/D&gt;&lt;D xsi:type="xsd:double"&gt;14.426947&lt;/D&gt;&lt;D xsi:type="xsd:double"&gt;20.377659&lt;/D&gt;&lt;D xsi:type="xsd:double"&gt;26.455807&lt;/D&gt;&lt;D xsi:type="xsd:double"&gt;32.234238&lt;/D&gt;&lt;D xsi:type="xsd:double"&gt;22.633541&lt;/D&gt;&lt;D xsi:type="xsd:double"&gt;21.832584&lt;/D&gt;&lt;D xsi:type="xsd:double"&gt;12.53581&lt;/D&gt;&lt;D xsi:type="xsd:double"&gt;1.752317&lt;/D&gt;&lt;D xsi:type="xsd:double"&gt;0.6885648&lt;/D&gt;&lt;D xsi:type="xsd:double"&gt;3.4014463&lt;/D&gt;&lt;D xsi:type="xsd:double"&gt;-12.760311&lt;/D&gt;&lt;D xsi:type="xsd:double"&gt;-0.53139925&lt;/D&gt;&lt;D xsi:type="xsd:double"&gt;-10.376912&lt;/D&gt;&lt;D xsi:type="xsd:double"&gt;-11.424619&lt;/D&gt;&lt;D xsi:type="xsd:double"&gt;-19.30524&lt;/D&gt;&lt;D xsi:type="xsd:double"&gt;-21.755535&lt;/D&gt;&lt;D xsi:type="xsd:double"&gt;-17.113321&lt;/D&gt;&lt;D xsi:type="xsd:double"&gt;-14.771849&lt;/D&gt;&lt;D xsi:type="xsd:double"&gt;-16.872084&lt;/D&gt;&lt;D xsi:type="xsd:double"&gt;4.3164253&lt;/D&gt;&lt;D xsi:type="xsd:double"&gt;4.7330976&lt;/D&gt;&lt;D xsi:type="xsd:double"&gt;6.2769175&lt;/D&gt;&lt;D xsi:type="xsd:double"&gt;9.418285&lt;/D&gt;&lt;D xsi:type="xsd:double"&gt;0.6947994&lt;/D&gt;&lt;D xsi:type="xsd:double"&gt;1.4905691&lt;/D&gt;&lt;D xsi:type="xsd:double"&gt;-0.47563314&lt;/D&gt;&lt;D xsi:type="xsd:double"&gt;10.82871&lt;/D&gt;&lt;D xsi:type="xsd:double"&gt;7.510364&lt;/D&gt;&lt;D xsi:type="xsd:double"&gt;-0.26803613&lt;/D&gt;&lt;D xsi:type="xsd:double"&gt;1.5515327&lt;/D&gt;&lt;D xsi:type="xsd:double"&gt;11.681902&lt;/D&gt;&lt;D xsi:type="xsd:double"&gt;-3.466338&lt;/D&gt;&lt;D xsi:type="xsd:double"&gt;-5.8328686&lt;/D&gt;&lt;D xsi:type="xsd:double"&gt;-9.635371&lt;/D&gt;&lt;D xsi:type="xsd:double"&gt;-3.6230028&lt;/D&gt;&lt;D xsi:type="xsd:double"&gt;2.645123&lt;/D&gt;&lt;D xsi:type="xsd:double"&gt;10.329187&lt;/D&gt;&lt;D xsi:type="xsd:double"&gt;11.70032&lt;/D&gt;&lt;D xsi:type="xsd:double"&gt;15.6913395&lt;/D&gt;&lt;D xsi:type="xsd:double"&gt;7.590151&lt;/D&gt;&lt;D xsi:type="xsd:double"&gt;8.215332&lt;/D&gt;&lt;D xsi:type="xsd:double"&gt;-4.4288516&lt;/D&gt;&lt;D xsi:type="xsd:double"&gt;-11.147279&lt;/D&gt;&lt;D xsi:type="xsd:double"&gt;-11.971169&lt;/D&gt;&lt;D xsi:type="xsd:double"&gt;-15.3678055&lt;/D&gt;&lt;D xsi:type="xsd:double"&gt;-7.4416456&lt;/D&gt;&lt;D xsi:type="xsd:double"&gt;-14.135856&lt;/D&gt;&lt;D xsi:type="xsd:double"&gt;-21.684414&lt;/D&gt;&lt;D xsi:type="xsd:double"&gt;-22.89841&lt;/D&gt;&lt;D xsi:type="xsd:double"&gt;-13.473934&lt;/D&gt;&lt;D xsi:type="xsd:double"&gt;-12.600338&lt;/D&gt;&lt;D xsi:type="xsd:double"&gt;-3.1923532&lt;/D&gt;&lt;D xsi:type="xsd:double"&gt;-6.6611824&lt;/D&gt;&lt;D xsi:type="xsd:double"&gt;2.7287245&lt;/D&gt;&lt;D xsi:type="xsd:double"&gt;1.4659762&lt;/D&gt;&lt;D xsi:type="xsd:double"&gt;7.58636&lt;/D&gt;&lt;D xsi:type="xsd:double"&gt;18.975115&lt;/D&gt;&lt;D xsi:type="xsd:double"&gt;2.42486&lt;/D&gt;&lt;D xsi:type="xsd:double"&gt;11.587191&lt;/D&gt;&lt;D xsi:type="xsd:double"&gt;15.300978&lt;/D&gt;&lt;D xsi:type="xsd:double"&gt;21.584724&lt;/D&gt;&lt;D xsi:type="xsd:double"&gt;9.05025&lt;/D&gt;&lt;D xsi:type="xsd:double"&gt;-0.70221424&lt;/D&gt;&lt;D xsi:type="xsd:double"&gt;-6.28376&lt;/D&gt;&lt;D xsi:type="xsd:double"&gt;-18.642992&lt;/D&gt;&lt;D xsi:type="xsd:double"&gt;-31.81002&lt;/D&gt;&lt;D xsi:type="xsd:double"&gt;-26.559526&lt;/D&gt;&lt;D xsi:type="xsd:double"&gt;-16.629297&lt;/D&gt;&lt;D xsi:type="xsd:double"&gt;-22.660965&lt;/D&gt;&lt;D xsi:type="xsd:double"&gt;-22.653372&lt;/D&gt;&lt;D xsi:type="xsd:double"&gt;-21.390741&lt;/D&gt;&lt;D xsi:type="xsd:double"&gt;-18.920725&lt;/D&gt;&lt;D xsi:type="xsd:double"&gt;-14.271063&lt;/D&gt;&lt;D xsi:type="xsd:double"&gt;-4.117614&lt;/D&gt;&lt;D xsi:type="xsd:double"&gt;-1.7155945&lt;/D&gt;&lt;D xsi:type="xsd:double"&gt;-0.97447634&lt;/D&gt;&lt;D xsi:type="xsd:double"&gt;12.9297495&lt;/D&gt;&lt;D xsi:type="xsd:double"&gt;26.129353&lt;/D&gt;&lt;D xsi:type="xsd:double"&gt;19.911839&lt;/D&gt;&lt;D xsi:type="xsd:double"&gt;10.654032&lt;/D&gt;&lt;D xsi:type="xsd:double"&gt;9.984279&lt;/D&gt;&lt;D xsi:type="xsd:double"&gt;10.957109&lt;/D&gt;&lt;D xsi:type="xsd:double"&gt;15.12705&lt;/D&gt;&lt;D xsi:type="xsd:double"&gt;17.276405&lt;/D&gt;&lt;D xsi:type="xsd:double"&gt;10.667694&lt;/D&gt;&lt;D xsi:type="xsd:double"&gt;1.3059258&lt;/D&gt;&lt;D xsi:type="xsd:double"&gt;-4.7293844&lt;/D&gt;&lt;D xsi:type="xsd:double"&gt;3.6994934&lt;/D&gt;&lt;D xsi:type="xsd:double"&gt;4.462075&lt;/D&gt;&lt;D xsi:type="xsd:double"&gt;4.3661714&lt;/D&gt;&lt;D xsi:type="xsd:double"&gt;-1.4118493&lt;/D&gt;&lt;D xsi:type="xsd:double"&gt;-10.6236515&lt;/D&gt;&lt;D xsi:type="xsd:double"&gt;-13.520802&lt;/D&gt;&lt;D xsi:type="xsd:double"&gt;-7.3363123&lt;/D&gt;&lt;D xsi:type="xsd:double"&gt;-13.707399&lt;/D&gt;&lt;D xsi:type="xsd:double"&gt;-26.354223&lt;/D&gt;&lt;D xsi:type="xsd:double"&gt;-26.710945&lt;/D&gt;&lt;D xsi:type="xsd:double"&gt;-17.451609&lt;/D&gt;&lt;D xsi:type="xsd:double"&gt;-7.2699842&lt;/D&gt;&lt;D xsi:type="xsd:double"&gt;-12.727177&lt;/D&gt;&lt;D xsi:type="xsd:double"&gt;-14.202738&lt;/D&gt;&lt;D xsi:type="xsd:double"&gt;-12.774796&lt;/D&gt;&lt;D xsi:type="xsd:double"&gt;-4.3583813&lt;/D&gt;&lt;D xsi:type="xsd:double"&gt;-6.69353&lt;/D&gt;&lt;D xsi:type="xsd:double"&gt;1.4337778&lt;/D&gt;&lt;D xsi:type="xsd:double"&gt;-0.22197962&lt;/D&gt;&lt;D xsi:type="xsd:double"&gt;-3.0083835&lt;/D&gt;&lt;D xsi:type="xsd:double"&gt;11.3043785&lt;/D&gt;&lt;D xsi:type="xsd:double"&gt;4.2597175&lt;/D&gt;&lt;D xsi:type="xsd:double"&gt;-3.7959814&lt;/D&gt;&lt;D xsi:type="xsd:double"&gt;-4.271245&lt;/D&gt;&lt;D xsi:type="xsd:double"&gt;-0.743109&lt;/D&gt;&lt;D xsi:type="xsd:double"&gt;5.6558847&lt;/D&gt;&lt;D xsi:type="xsd:double"&gt;2.1166682&lt;/D&gt;&lt;D xsi:type="xsd:double"&gt;-1.7362952&lt;/D&gt;&lt;D xsi:type="xsd:double"&gt;-2.9856205&lt;/D&gt;&lt;D xsi:type="xsd:double"&gt;-1.0428131&lt;/D&gt;&lt;D xsi:type="xsd:double"&gt;2.4242043&lt;/D&gt;&lt;/FQL&gt;&lt;FQL&gt;&lt;Q&gt;EPOL^FG_COMPANY_NAME&lt;/Q&gt;&lt;R&gt;1&lt;/R&gt;&lt;C&gt;1&lt;/C&gt;&lt;D xsi:type="xsd:string"&gt;iShares MSCI Poland ETF&lt;/D&gt;&lt;/FQL&gt;&lt;FQL&gt;&lt;Q&gt;TRYCH10Y-FDS^FG_YIELD(-10AY,0,Y,,"YTM")&lt;/Q&gt;&lt;R&gt;10&lt;/R&gt;&lt;C&gt;1&lt;/C&gt;&lt;D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xsi:type="xsd:double"&gt;0.703&lt;/D&gt;&lt;/FQL&gt;&lt;FQL&gt;&lt;Q&gt;PASP-FDS^FG_PRICE_CHANGE(0,-1AY)&lt;/Q&gt;&lt;R&gt;1&lt;/R&gt;&lt;C&gt;1&lt;/C&gt;&lt;D xsi:type="xsd:double"&gt;-25.4838709677419&lt;/D&gt;&lt;/FQL&gt;&lt;FQL&gt;&lt;Q&gt;EIDO^FMA_EVAL_EBITDA(NTMA,0,,,"PORTAGG","MEANR")&lt;/Q&gt;&lt;R&gt;1&lt;/R&gt;&lt;C&gt;1&lt;/C&gt;&lt;D xsi:type="xsd:double"&gt;6.19873621712245&lt;/D&gt;&lt;/FQL&gt;&lt;FQL&gt;&lt;Q&gt;TRYSA10Y-FDS^FG_YIELD(-10AY,0,Y,,"YTM")&lt;/Q&gt;&lt;R&gt;10&lt;/R&gt;&lt;C&gt;1&lt;/C&gt;&lt;D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xsi:type="xsd:double"&gt;4.608568&lt;/D&gt;&lt;/FQL&gt;&lt;FQL&gt;&lt;Q&gt;CAGDPY@TW^EE_ACTUAL_ANNUAL(MED,+1)&lt;/Q&gt;&lt;R&gt;1&lt;/R&gt;&lt;C&gt;1&lt;/C&gt;&lt;D xsi:type="xsd:double"&gt;13.7&lt;/D&gt;&lt;/FQL&gt;&lt;FQL&gt;&lt;Q&gt;USDCNH^FG_PRICE_CHANGE(0,-1AY)&lt;/Q&gt;&lt;R&gt;1&lt;/R&gt;&lt;C&gt;1&lt;/C&gt;&lt;D xsi:type="xsd:double"&gt;-0.8242667&lt;/D&gt;&lt;/FQL&gt;&lt;FQL&gt;&lt;Q&gt;USDMXN^STD(FG_PRICE_CHANGE(0,-3AY,M))&lt;/Q&gt;&lt;R&gt;1&lt;/R&gt;&lt;C&gt;1&lt;/C&gt;&lt;D xsi:type="xsd:double"&gt;2.6765057581066&lt;/D&gt;&lt;/FQL&gt;&lt;FQL&gt;&lt;Q&gt;USDMYR^FG_COMPANY_NAME&lt;/Q&gt;&lt;R&gt;1&lt;/R&gt;&lt;C&gt;1&lt;/C&gt;&lt;D xsi:type="xsd:string"&gt;Malaysian Ringgit per U.S. Dollar&lt;/D&gt;&lt;/FQL&gt;&lt;FQL&gt;&lt;Q&gt;EPHE^FG_TOTAL_RETURNC(-10AY,0,AM)&lt;/Q&gt;&lt;R&gt;121&lt;/R&gt;&lt;C&gt;1&lt;/C&gt;&lt;D xsi:type="xsd:double"&gt;-1.1664987&lt;/D&gt;&lt;D xsi:type="xsd:double"&gt;4.157734&lt;/D&gt;&lt;D xsi:type="xsd:double"&gt;-4.043275&lt;/D&gt;&lt;D xsi:type="xsd:double"&gt;2.95223&lt;/D&gt;&lt;D xsi:type="xsd:double"&gt;-0.18247962&lt;/D&gt;&lt;D xsi:type="xsd:double"&gt;1.9746542&lt;/D&gt;&lt;D xsi:type="xsd:double"&gt;5.8808446&lt;/D&gt;&lt;D xsi:type="xsd:double"&gt;0.89740753&lt;/D&gt;&lt;D xsi:type="xsd:double"&gt;2.8846145&lt;/D&gt;&lt;D xsi:type="xsd:double"&gt;-4.5327067&lt;/D&gt;&lt;D xsi:type="xsd:double"&gt;-7.831621&lt;/D&gt;&lt;D xsi:type="xsd:double"&gt;0.5749464&lt;/D&gt;&lt;D xsi:type="xsd:double"&gt;1.1152506&lt;/D&gt;&lt;D xsi:type="xsd:double"&gt;-11.790973&lt;/D&gt;&lt;D xsi:type="xsd:double"&gt;9.407557&lt;/D&gt;&lt;D xsi:type="xsd:double"&gt;-7.238096&lt;/D&gt;&lt;D xsi:type="xsd:double"&gt;-1.3493657&lt;/D&gt;&lt;D xsi:type="xsd:double"&gt;-6.5016747&lt;/D&gt;&lt;D xsi:type="xsd:double"&gt;2.0108461&lt;/D&gt;&lt;D xsi:type="xsd:double"&gt;6.8836093&lt;/D&gt;&lt;D xsi:type="xsd:double"&gt;5.4449677&lt;/D&gt;&lt;D xsi:type="xsd:double"&gt;-6.5796733&lt;/D&gt;&lt;D xsi:type="xsd:double"&gt;15.661203&lt;/D&gt;&lt;D xsi:type="xsd:double"&gt;1.00348&lt;/D&gt;&lt;D xsi:type="xsd:double"&gt;2.5785089&lt;/D&gt;&lt;D xsi:type="xsd:double"&gt;-9.183669&lt;/D&gt;&lt;D xsi:type="xsd:double"&gt;0.027394295&lt;/D&gt;&lt;D xsi:type="xsd:double"&gt;-5.890417&lt;/D&gt;&lt;D xsi:type="xsd:double"&gt;-3.260553&lt;/D&gt;&lt;D xsi:type="xsd:double"&gt;4.118228&lt;/D&gt;&lt;D xsi:type="xsd:double"&gt;-1.0434806&lt;/D&gt;&lt;D xsi:type="xsd:double"&gt;-0.8494437&lt;/D&gt;&lt;D xsi:type="xsd:double"&gt;5.9379697&lt;/D&gt;&lt;D xsi:type="xsd:double"&gt;4.1271567&lt;/D&gt;&lt;D xsi:type="xsd:double"&gt;-0.026774406&lt;/D&gt;&lt;D xsi:type="xsd:double"&gt;-3.3088565&lt;/D&gt;&lt;D xsi:type="xsd:double"&gt;0.30572414&lt;/D&gt;&lt;D xsi:type="xsd:double"&gt;0.4156351&lt;/D&gt;&lt;D xsi:type="xsd:double"&gt;2.759385&lt;/D&gt;&lt;D xsi:type="xsd:double"&gt;1.1546612&lt;/D&gt;&lt;D xsi:type="xsd:double"&gt;-1.3804018&lt;/D&gt;&lt;D xsi:type="xsd:double"&gt;7.0970774&lt;/D&gt;&lt;D xsi:type="xsd:double"&gt;-7.972831&lt;/D&gt;&lt;D xsi:type="xsd:double"&gt;-0.27329326&lt;/D&gt;&lt;D xsi:type="xsd:double"&gt;-6.440127&lt;/D&gt;&lt;D xsi:type="xsd:double"&gt;-3.1927347&lt;/D&gt;&lt;D xsi:type="xsd:double"&gt;-0.63539743&lt;/D&gt;&lt;D xsi:type="xsd:double"&gt;-7.337594&lt;/D&gt;&lt;D xsi:type="xsd:double"&gt;9.699774&lt;/D&gt;&lt;D xsi:type="xsd:double"&gt;-6.2556386&lt;/D&gt;&lt;D xsi:type="xsd:double"&gt;-6.865573&lt;/D&gt;&lt;D xsi:type="xsd:double"&gt;-0.41337013&lt;/D&gt;&lt;D xsi:type="xsd:double"&gt;8.439994&lt;/D&gt;&lt;D xsi:type="xsd:double"&gt;10.407293&lt;/D&gt;&lt;D xsi:type="xsd:double"&gt;1.069665&lt;/D&gt;&lt;D xsi:type="xsd:double"&gt;-4.4336376&lt;/D&gt;&lt;D xsi:type="xsd:double"&gt;4.489672&lt;/D&gt;&lt;D xsi:type="xsd:double"&gt;-4.382694&lt;/D&gt;&lt;D xsi:type="xsd:double"&gt;5.4224014&lt;/D&gt;&lt;D xsi:type="xsd:double"&gt;2.4089813&lt;/D&gt;&lt;D xsi:type="xsd:double"&gt;-5.5602193&lt;/D&gt;&lt;D xsi:type="xsd:double"&gt;2.1301866&lt;/D&gt;&lt;D xsi:type="xsd:double"&gt;-3.7659287&lt;/D&gt;&lt;D xsi:type="xsd:double"&gt;7.3750615&lt;/D&gt;&lt;D xsi:type="xsd:double"&gt;-4.878044&lt;/D&gt;&lt;D xsi:type="xsd:double"&gt;0.5334735&lt;/D&gt;&lt;D xsi:type="xsd:double"&gt;-4.284048&lt;/D&gt;&lt;D xsi:type="xsd:double"&gt;-17.320663&lt;/D&gt;&lt;D xsi:type="xsd:double"&gt;-12.421203&lt;/D&gt;&lt;D xsi:type="xsd:double"&gt;4.6147227&lt;/D&gt;&lt;D xsi:type="xsd:double"&gt;17.806566&lt;/D&gt;&lt;D xsi:type="xsd:double"&gt;-5.000061&lt;/D&gt;&lt;D xsi:type="xsd:double"&gt;-5.0200043&lt;/D&gt;&lt;D xsi:type="xsd:double"&gt;3.2171607&lt;/D&gt;&lt;D xsi:type="xsd:double"&gt;-0.74211955&lt;/D&gt;&lt;D xsi:type="xsd:double"&gt;13.53271&lt;/D&gt;&lt;D xsi:type="xsd:double"&gt;6.3878894&lt;/D&gt;&lt;D xsi:type="xsd:double"&gt;3.4753442&lt;/D&gt;&lt;D xsi:type="xsd:double"&gt;-3.9568365&lt;/D&gt;&lt;D xsi:type="xsd:double"&gt;-5.711615&lt;/D&gt;&lt;D xsi:type="xsd:double"&gt;-2.184707&lt;/D&gt;&lt;D xsi:type="xsd:double"&gt;-1.3874769&lt;/D&gt;&lt;D xsi:type="xsd:double"&gt;9.643102&lt;/D&gt;&lt;D xsi:type="xsd:double"&gt;-5.575079&lt;/D&gt;&lt;D xsi:type="xsd:double"&gt;-4.1798773&lt;/D&gt;&lt;D xsi:type="xsd:double"&gt;7.096219&lt;/D&gt;&lt;D xsi:type="xsd:double"&gt;1.0731697&lt;/D&gt;&lt;D xsi:type="xsd:double"&gt;7.1750402&lt;/D&gt;&lt;D xsi:type="xsd:double"&gt;-2.6118338&lt;/D&gt;&lt;D xsi:type="xsd:double"&gt;-5.139488&lt;/D&gt;&lt;D xsi:type="xsd:double"&gt;7.2407126&lt;/D&gt;&lt;D xsi:type="xsd:double"&gt;-5.0182524&lt;/D&gt;&lt;D xsi:type="xsd:double"&gt;-2.2414327&lt;/D&gt;&lt;D xsi:type="xsd:double"&gt;-6.8784833&lt;/D&gt;&lt;D xsi:type="xsd:double"&gt;-0.60163736&lt;/D&gt;&lt;D xsi:type="xsd:double"&gt;-8.163267&lt;/D&gt;&lt;D xsi:type="xsd:double"&gt;2.1442533&lt;/D&gt;&lt;D xsi:type="xsd:double"&gt;-0.26718378&lt;/D&gt;&lt;D xsi:type="xsd:double"&gt;-14.045161&lt;/D&gt;&lt;D xsi:type="xsd:double"&gt;7.034731&lt;/D&gt;&lt;D xsi:type="xsd:double"&gt;9.692181&lt;/D&gt;&lt;D xsi:type="xsd:double"&gt;6.560719&lt;/D&gt;&lt;D xsi:type="xsd:double"&gt;0.9295702&lt;/D&gt;&lt;D xsi:type="xsd:double"&gt;-6.624156&lt;/D&gt;&lt;D xsi:type="xsd:double"&gt;1.1760235&lt;/D&gt;&lt;D xsi:type="xsd:double"&gt;0.29996634&lt;/D&gt;&lt;D xsi:type="xsd:double"&gt;-3.028506&lt;/D&gt;&lt;D xsi:type="xsd:double"&gt;-0.04720092&lt;/D&gt;&lt;D xsi:type="xsd:double"&gt;0.35951138&lt;/D&gt;&lt;D xsi:type="xsd:double"&gt;-4.2395887&lt;/D&gt;&lt;D xsi:type="xsd:double"&gt;-0.138098&lt;/D&gt;&lt;D xsi:type="xsd:double"&gt;0.2603054&lt;/D&gt;&lt;D xsi:type="xsd:double"&gt;2.6369095&lt;/D&gt;&lt;D xsi:type="xsd:double"&gt;4.5671105&lt;/D&gt;&lt;D xsi:type="xsd:double"&gt;4.649389&lt;/D&gt;&lt;D xsi:type="xsd:double"&gt;1.0925055&lt;/D&gt;&lt;D xsi:type="xsd:double"&gt;-3.8544655&lt;/D&gt;&lt;D xsi:type="xsd:double"&gt;-3.4844518&lt;/D&gt;&lt;D xsi:type="xsd:double"&gt;-4.037273&lt;/D&gt;&lt;D xsi:type="xsd:double"&gt;1.7163277&lt;/D&gt;&lt;D xsi:type="xsd:double"&gt;3.875649&lt;/D&gt;&lt;/FQL&gt;&lt;FQL&gt;&lt;Q&gt;EPOL^FMA_DIV_YLD(NTMA,-10AY,0,AM,"PORTAGG","MEANR")&lt;/Q&gt;&lt;R&gt;121&lt;/R&gt;&lt;C&gt;1&lt;/C&gt;&lt;D xsi:type="xsd:double"&gt;4.29125510710445&lt;/D&gt;&lt;D xsi:type="xsd:double"&gt;4.11377275240909&lt;/D&gt;&lt;D xsi:type="xsd:double"&gt;4.08139017378713&lt;/D&gt;&lt;D xsi:type="xsd:double"&gt;4.02493754965908&lt;/D&gt;&lt;D xsi:type="xsd:double"&gt;3.94013190026789&lt;/D&gt;&lt;D xsi:type="xsd:double"&gt;3.97514636390677&lt;/D&gt;&lt;D xsi:type="xsd:double"&gt;3.82673598350814&lt;/D&gt;&lt;D xsi:type="xsd:double"&gt;3.7242108902749&lt;/D&gt;&lt;D xsi:type="xsd:double"&gt;3.43221328824501&lt;/D&gt;&lt;D xsi:type="xsd:double"&gt;3.27015924806074&lt;/D&gt;&lt;D xsi:type="xsd:double"&gt;3.58661788210988&lt;/D&gt;&lt;D xsi:type="xsd:double"&gt;3.77395315193861&lt;/D&gt;&lt;D xsi:type="xsd:double"&gt;3.70002668933621&lt;/D&gt;&lt;D xsi:type="xsd:double"&gt;3.73014444895413&lt;/D&gt;&lt;D xsi:type="xsd:double"&gt;3.66815867127852&lt;/D&gt;&lt;D xsi:type="xsd:double"&gt;3.77217862893903&lt;/D&gt;&lt;D xsi:type="xsd:double"&gt;4.33839606701414&lt;/D&gt;&lt;D xsi:type="xsd:double"&gt;4.41601759411743&lt;/D&gt;&lt;D xsi:type="xsd:double"&gt;4.20766351407478&lt;/D&gt;&lt;D xsi:type="xsd:double"&gt;3.91751654790338&lt;/D&gt;&lt;D xsi:type="xsd:double"&gt;3.70743855213406&lt;/D&gt;&lt;D xsi:type="xsd:double"&gt;3.78708549870409&lt;/D&gt;&lt;D xsi:type="xsd:double"&gt;3.79176708890903&lt;/D&gt;&lt;D xsi:type="xsd:double"&gt;3.86936485082495&lt;/D&gt;&lt;D xsi:type="xsd:double"&gt;3.47411934839352&lt;/D&gt;&lt;D xsi:type="xsd:double"&gt;3.61240557054095&lt;/D&gt;&lt;D xsi:type="xsd:double"&gt;3.49660691869685&lt;/D&gt;&lt;D xsi:type="xsd:double"&gt;3.35568726005437&lt;/D&gt;&lt;D xsi:type="xsd:double"&gt;3.11195818208&lt;/D&gt;&lt;D xsi:type="xsd:double"&gt;2.94102811596344&lt;/D&gt;&lt;D xsi:type="xsd:double"&gt;2.66150064893607&lt;/D&gt;&lt;D xsi:type="xsd:double"&gt;2.4795037743615&lt;/D&gt;&lt;D xsi:type="xsd:double"&gt;2.54259492486148&lt;/D&gt;&lt;D xsi:type="xsd:double"&gt;2.41893621338918&lt;/D&gt;&lt;D xsi:type="xsd:double"&gt;2.45810965725149&lt;/D&gt;&lt;D xsi:type="xsd:double"&gt;2.39499819988286&lt;/D&gt;&lt;D xsi:type="xsd:double"&gt;2.31161161777847&lt;/D&gt;&lt;D xsi:type="xsd:double"&gt;2.47626515762903&lt;/D&gt;&lt;D xsi:type="xsd:double"&gt;2.47275356961368&lt;/D&gt;&lt;D xsi:type="xsd:double"&gt;2.40404500379518&lt;/D&gt;&lt;D xsi:type="xsd:double"&gt;2.76899059218036&lt;/D&gt;&lt;D xsi:type="xsd:double"&gt;2.8155219265352&lt;/D&gt;&lt;D xsi:type="xsd:double"&gt;3.00254355886672&lt;/D&gt;&lt;D xsi:type="xsd:double"&gt;3.05717313166665&lt;/D&gt;&lt;D xsi:type="xsd:double"&gt;3.13886744151063&lt;/D&gt;&lt;D xsi:type="xsd:double"&gt;3.04315680565062&lt;/D&gt;&lt;D xsi:type="xsd:double"&gt;3.10896416729813&lt;/D&gt;&lt;D xsi:type="xsd:double"&gt;3.0976190688604&lt;/D&gt;&lt;D xsi:type="xsd:double"&gt;2.79040064587138&lt;/D&gt;&lt;D xsi:type="xsd:double"&gt;2.93438750682819&lt;/D&gt;&lt;D xsi:type="xsd:double"&gt;3.05132342023255&lt;/D&gt;&lt;D xsi:type="xsd:double"&gt;3.1359507999024&lt;/D&gt;&lt;D xsi:type="xsd:double"&gt;3.11556639424054&lt;/D&gt;&lt;D xsi:type="xsd:double"&gt;3.07826190801333&lt;/D&gt;&lt;D xsi:type="xsd:double"&gt;3.02188591912244&lt;/D&gt;&lt;D xsi:type="xsd:double"&gt;3.07661510535355&lt;/D&gt;&lt;D xsi:type="xsd:double"&gt;3.0560758000971&lt;/D&gt;&lt;D xsi:type="xsd:double"&gt;3.38793126813974&lt;/D&gt;&lt;D xsi:type="xsd:double"&gt;3.24359858671168&lt;/D&gt;&lt;D xsi:type="xsd:double"&gt;3.28010599051048&lt;/D&gt;&lt;D xsi:type="xsd:doub</t>
        </r>
      </text>
    </comment>
    <comment ref="A9" authorId="0" shapeId="0" xr:uid="{B6205023-7BFE-4C6A-BCA0-CD9FA3B9E5BD}">
      <text>
        <r>
          <rPr>
            <b/>
            <sz val="9"/>
            <color indexed="81"/>
            <rFont val="Tahoma"/>
            <charset val="1"/>
          </rPr>
          <t>le"&gt;3.65127286030538&lt;/D&gt;&lt;D xsi:type="xsd:double"&gt;3.65803543458866&lt;/D&gt;&lt;D xsi:type="xsd:double"&gt;3.58476697768582&lt;/D&gt;&lt;D xsi:type="xsd:double"&gt;3.34027354916106&lt;/D&gt;&lt;D xsi:type="xsd:double"&gt;3.60891736449038&lt;/D&gt;&lt;D xsi:type="xsd:double"&gt;3.61126135602824&lt;/D&gt;&lt;D xsi:type="xsd:double"&gt;3.8153641261899&lt;/D&gt;&lt;D xsi:type="xsd:double"&gt;4.43250492507196&lt;/D&gt;&lt;D xsi:type="xsd:double"&gt;3.85495608645512&lt;/D&gt;&lt;D xsi:type="xsd:double"&gt;3.34331610611996&lt;/D&gt;&lt;D xsi:type="xsd:double"&gt;2.38936695200795&lt;/D&gt;&lt;D xsi:type="xsd:double"&gt;2.47377635010366&lt;/D&gt;&lt;D xsi:type="xsd:double"&gt;2.64705893333109&lt;/D&gt;&lt;D xsi:type="xsd:double"&gt;2.87199088270839&lt;/D&gt;&lt;D xsi:type="xsd:double"&gt;3.16105378230774&lt;/D&gt;&lt;D xsi:type="xsd:double"&gt;2.69013273362221&lt;/D&gt;&lt;D xsi:type="xsd:double"&gt;2.67040405453463&lt;/D&gt;&lt;D xsi:type="xsd:double"&gt;2.64076184378225&lt;/D&gt;&lt;D xsi:type="xsd:double"&gt;2.85331786897511&lt;/D&gt;&lt;D xsi:type="xsd:double"&gt;2.90986101169742&lt;/D&gt;&lt;D xsi:type="xsd:double"&gt;2.84754236065837&lt;/D&gt;&lt;D xsi:type="xsd:double"&gt;2.84139743811567&lt;/D&gt;&lt;D xsi:type="xsd:double"&gt;3.02644283707313&lt;/D&gt;&lt;D xsi:type="xsd:double"&gt;3.04584272011331&lt;/D&gt;&lt;D xsi:type="xsd:double"&gt;2.94532729529344&lt;/D&gt;&lt;D xsi:type="xsd:double"&gt;2.95191206344466&lt;/D&gt;&lt;D xsi:type="xsd:double"&gt;3.025809780495&lt;/D&gt;&lt;D xsi:type="xsd:double"&gt;3.03766222594668&lt;/D&gt;&lt;D xsi:type="xsd:double"&gt;3.35660007972683&lt;/D&gt;&lt;D xsi:type="xsd:double"&gt;3.2398317359602&lt;/D&gt;&lt;D xsi:type="xsd:double"&gt;3.293172272331&lt;/D&gt;&lt;D xsi:type="xsd:double"&gt;3.71342624061938&lt;/D&gt;&lt;D xsi:type="xsd:double"&gt;3.48948373270584&lt;/D&gt;&lt;D xsi:type="xsd:double"&gt;4.02478047397937&lt;/D&gt;&lt;D xsi:type="xsd:double"&gt;4.17178952963823&lt;/D&gt;&lt;D xsi:type="xsd:double"&gt;3.96177897919967&lt;/D&gt;&lt;D xsi:type="xsd:double"&gt;4.33746888723447&lt;/D&gt;&lt;D xsi:type="xsd:double"&gt;4.57907298211259&lt;/D&gt;&lt;D xsi:type="xsd:double"&gt;5.27736397574422&lt;/D&gt;&lt;D xsi:type="xsd:double"&gt;4.35580092764988&lt;/D&gt;&lt;D xsi:type="xsd:double"&gt;4.15020139162188&lt;/D&gt;&lt;D xsi:type="xsd:double"&gt;3.93578150243663&lt;/D&gt;&lt;D xsi:type="xsd:double"&gt;4.13533073357654&lt;/D&gt;&lt;D xsi:type="xsd:double"&gt;4.26951765365922&lt;/D&gt;&lt;D xsi:type="xsd:double"&gt;4.75013607695624&lt;/D&gt;&lt;D xsi:type="xsd:double"&gt;4.38012995359627&lt;/D&gt;&lt;D xsi:type="xsd:double"&gt;3.84733997414254&lt;/D&gt;&lt;D xsi:type="xsd:double"&gt;4.1093490325927&lt;/D&gt;&lt;D xsi:type="xsd:double"&gt;3.88536198230983&lt;/D&gt;&lt;D xsi:type="xsd:double"&gt;4.28814070066405&lt;/D&gt;&lt;D xsi:type="xsd:double"&gt;4.40051868775802&lt;/D&gt;&lt;D xsi:type="xsd:double"&gt;4.27858254414415&lt;/D&gt;&lt;D xsi:type="xsd:double"&gt;4.96636845233867&lt;/D&gt;&lt;D xsi:type="xsd:double"&gt;4.8437317567047&lt;/D&gt;&lt;D xsi:type="xsd:double"&gt;4.90387133492195&lt;/D&gt;&lt;D xsi:type="xsd:double"&gt;5.02665374528339&lt;/D&gt;&lt;D xsi:type="xsd:double"&gt;4.85396071114846&lt;/D&gt;&lt;D xsi:type="xsd:double"&gt;4.98487164694257&lt;/D&gt;&lt;D xsi:type="xsd:double"&gt;5.26368284632106&lt;/D&gt;&lt;D xsi:type="xsd:double"&gt;5.02846109877915&lt;/D&gt;&lt;D xsi:type="xsd:double"&gt;5.81875921354557&lt;/D&gt;&lt;/FQL&gt;&lt;FQL&gt;&lt;Q&gt;EIDO^FMA_PE(NTMA,-10AY,0,AM,"PORTAGG","MEANR")&lt;/Q&gt;&lt;R&gt;121&lt;/R&gt;&lt;C&gt;1&lt;/C&gt;&lt;D xsi:type="xsd:double"&gt;14.5664289947597&lt;/D&gt;&lt;D xsi:type="xsd:double"&gt;14.922830990621&lt;/D&gt;&lt;D xsi:type="xsd:double"&gt;14.1292965252515&lt;/D&gt;&lt;D xsi:type="xsd:double"&gt;14.095515495936&lt;/D&gt;&lt;D xsi:type="xsd:double"&gt;14.8667810445929&lt;/D&gt;&lt;D xsi:type="xsd:double"&gt;14.984575094229&lt;/D&gt;&lt;D xsi:type="xsd:double"&gt;15.7127365118172&lt;/D&gt;&lt;D xsi:type="xsd:double"&gt;16.0236737117815&lt;/D&gt;&lt;D xsi:type="xsd:double"&gt;16.2009021422974&lt;/D&gt;&lt;D xsi:type="xsd:double"&gt;15.1490638111494&lt;/D&gt;&lt;D xsi:type="xsd:double"&gt;14.2935965472553&lt;/D&gt;&lt;D xsi:type="xsd:double"&gt;14.1953792503394&lt;/D&gt;&lt;D xsi:type="xsd:double"&gt;14.4280073394809&lt;/D&gt;&lt;D xsi:type="xsd:double"&gt;13.220463660395&lt;/D&gt;&lt;D xsi:type="xsd:double"&gt;14.3767821807305&lt;/D&gt;&lt;D xsi:type="xsd:double"&gt;14.0284258884773&lt;/D&gt;&lt;D xsi:type="xsd:double"&gt;14.2017662586254&lt;/D&gt;&lt;D xsi:type="xsd:double"&gt;14.321721400686&lt;/D&gt;&lt;D xsi:type="xsd:double"&gt;15.0872596703679&lt;/D&gt;&lt;D xsi:type="xsd:double"&gt;15.1665927398776&lt;/D&gt;&lt;D xsi:type="xsd:double"&gt;15.0784222456173&lt;/D&gt;&lt;D xsi:type="xsd:double"&gt;14.3621917496851&lt;/D&gt;&lt;D xsi:type="xsd:double"&gt;14.9777876326557&lt;/D&gt;&lt;D xsi:type="xsd:double"&gt;15.4218997958557&lt;/D&gt;&lt;D xsi:type="xsd:double"&gt;17.1434467722778&lt;/D&gt;&lt;D xsi:type="xsd:double"&gt;16.0312291495945&lt;/D&gt;&lt;D xsi:type="xsd:double"&gt;16.4774187007265&lt;/D&gt;&lt;D xsi:type="xsd:double"&gt;15.9862295265353&lt;/D&gt;&lt;D xsi:type="xsd:double"&gt;15.3427617614703&lt;/D&gt;&lt;D xsi:type="xsd:double"&gt;15.3589739364804&lt;/D&gt;&lt;D xsi:type="xsd:double"&gt;15.3198015346666&lt;/D&gt;&lt;D xsi:type="xsd:double"&gt;15.0750907707044&lt;/D&gt;&lt;D xsi:type="xsd:double"&gt;15.5898186200387&lt;/D&gt;&lt;D xsi:type="xsd:double"&gt;15.7942392099491&lt;/D&gt;&lt;D xsi:type="xsd:double"&gt;15.351596559288&lt;/D&gt;&lt;D xsi:type="xsd:double"&gt;15.6946583737659&lt;/D&gt;&lt;D xsi:type="xsd:double"&gt;15.7127769217977&lt;/D&gt;&lt;D xsi:type="xsd:double"&gt;15.442496832236&lt;/D&gt;&lt;D xsi:type="xsd:double"&gt;15.6410638443588&lt;/D&gt;&lt;D xsi:type="xsd:double"&gt;15.5789570968704&lt;/D&gt;&lt;D xsi:type="xsd:double"&gt;15.1589826232076&lt;/D&gt;&lt;D xsi:type="xsd:double"&gt;15.8952326091183&lt;/D&gt;&lt;D xsi:type="xsd:double"&gt;15.3782153882724&lt;/D&gt;&lt;D xsi:type="xsd:double"&gt;14.9681836153253&lt;/D&gt;&lt;D xsi:type="xsd:double"&gt;14.6945975189927&lt;/D&gt;&lt;D xsi:type="xsd:double"&gt;13.6165557470618&lt;/D&gt;&lt;D xsi:type="xsd:double"&gt;13.366046901976&lt;/D&gt;&lt;D xsi:type="xsd:double"&gt;12.6873104300762&lt;/D&gt;&lt;D xsi:type="xsd:double"&gt;14.003871415307&lt;/D&gt;&lt;D xsi:type="xsd:double"&gt;13.2446913600192&lt;/D&gt;&lt;D xsi:type="xsd:double"&gt;13.2261742803289&lt;/D&gt;&lt;D xsi:type="xsd:double"&gt;13.3918797415114&lt;/D&gt;&lt;D xsi:type="xsd:double"&gt;13.9771852064938&lt;/D&gt;&lt;D xsi:type="xsd:double"&gt;14.2791073659414&lt;/D&gt;&lt;D xsi:type="xsd:double"&gt;14.7515494748775&lt;/D&gt;&lt;D xsi:type="xsd:double"&gt;14.2724397687103&lt;/D&gt;&lt;D xsi:type="xsd:double"&gt;14.2881780811606&lt;/D&gt;&lt;D xsi:type="xsd:double"&gt;13.3730915477029&lt;/D&gt;&lt;D xsi:type="xsd:double"&gt;13.6699391021929&lt;/D&gt;&lt;D xsi:type="xsd:double"&gt;14.2724983959691&lt;/D&gt;&lt;D xsi:type="xsd:double"&gt;14.6632004749149&lt;/D&gt;&lt;D xsi:type="xsd:double"&gt;14.7354379882441&lt;/D&gt;&lt;D xsi:type="xsd:double"&gt;13.9648398224104&lt;/D&gt;&lt;D xsi:type="xsd:double"&gt;14.6247193417447&lt;/D&gt;&lt;D xsi:type="xsd:double"&gt;14.840697019159&lt;/D&gt;&lt;D xsi:type="xsd:double"&gt;15.3412329946786&lt;/D&gt;&lt;D xsi:type="xsd:double"&gt;14.9017915561513&lt;/D&gt;&lt;D xsi:type="xsd:double"&gt;12.4560863766871&lt;/D&gt;&lt;D xsi:type="xsd:double"&gt;11.0514865159602&lt;/D&gt;&lt;D xsi:type="xsd:double"&gt;11.9309373987867&lt;/D&gt;&lt;D xsi:type="xsd:double"&gt;15.7396632035732&lt;/D&gt;&lt;D xsi:type="xsd:double"&gt;16.4636122595575&lt;/D&gt;&lt;D xsi:type="xsd:double"&gt;16.5050209773275&lt;/D&gt;&lt;D xsi:type="xsd:double"&gt;16.410813931479&lt;/D&gt;&lt;D xsi:type="xsd:double"&gt;15.5837384944624&lt;/D&gt;&lt;D xsi:type="xsd:double"&gt;16.5044337010473&lt;/D&gt;&lt;D xsi:type="xsd:double"&gt;17.9944568228621&lt;/D&gt;&lt;D xsi:type="xsd:double"&gt;18.033223803473&lt;/D&gt;&lt;D xsi:type="xsd:double"&gt;17.3400084897213&lt;/D&gt;&lt;D xsi:type="xsd:double"&gt;16.5632592979285&lt;/D&gt;&lt;D xsi:type="xsd:double"&gt;16.1197976254789&lt;/D&gt;&lt;D xsi:type="xsd:double"&gt;15.6294474627686&lt;/D&gt;&lt;D xsi:type="xsd:double"&gt;15.9097414741792&lt;/D&gt;&lt;D xsi:type="xsd:double"&gt;14.6896969395485&lt;/D&gt;&lt;D xsi:type="xsd:double"&gt;14.6627479086023&lt;/D&gt;&lt;D xsi:type="xsd:double"&gt;15.0776199571725&lt;/D&gt;&lt;D xsi:type="xsd:double"&gt;15.4399095687818&lt;/D&gt;&lt;D xsi:type="xsd:double"&gt;15.1987159050486&lt;/D&gt;&lt;D xsi:type="xsd:double"&gt;14.8716466634393&lt;/D&gt;&lt;D xsi:type="xsd:double"&gt;14.605273207048&lt;/D&gt;&lt;D xsi:type="xsd:double"&gt;15.1820689163459&lt;/D&gt;&lt;D xsi:type="xsd:double"&gt;14.9257744307279&lt;/D&gt;&lt;D xsi:type="xsd:double"&gt;14.9359226420682&lt;/D&gt;&lt;D xsi:type="xsd:double"&gt;13.7217978207925&lt;/D&gt;&lt;D xsi:type="xsd:double"&gt;13.376789392504&lt;/D&gt;&lt;D xsi:type="xsd:double"&gt;12.2247156663643&lt;/D&gt;&lt;D xsi:type="xsd:double"&gt;12.8885415796709&lt;/D&gt;&lt;D xsi:type="xsd:double"&gt;13.047055453275&lt;/D&gt;&lt;D xsi:type="xsd:double"&gt;12.515945471895&lt;/D&gt;&lt;D xsi:type="xsd:double"&gt;12.7380941713748&lt;/D&gt;&lt;D xsi:type="xsd:double"&gt;12.1839760213804&lt;/D&gt;&lt;D xsi:type="xsd:double"&gt;11.9391156119344&lt;/D&gt;&lt;D xsi:type="xsd:double"&gt;12.3273968598238&lt;/D&gt;&lt;D xsi:type="xsd:double"&gt;11.7854224373844&lt;/D&gt;&lt;D xsi:type="xsd:double"&gt;11.9470681237718&lt;/D&gt;&lt;D xsi:type="xsd:double"&gt;12.0585932411362&lt;/D&gt;&lt;D xsi:type="xsd:double"&gt;13.6546150838256&lt;/D&gt;&lt;D xsi:type="xsd:double"&gt;13.32399491432&lt;/D&gt;&lt;D xsi:type="xsd:double"&gt;13.6321367980977&lt;/D&gt;&lt;D xsi:type="xsd:double"&gt;13.4308343414847&lt;/D&gt;&lt;D xsi:type="xsd:double"&gt;12.9799303587813&lt;/D&gt;&lt;D xsi:type="xsd:double"&gt;12.4657661185257&lt;/D&gt;&lt;D xsi:type="xsd:double"&gt;12.4672757151316&lt;/D&gt;&lt;D xsi:type="xsd:double"&gt;12.8852574376173&lt;/D&gt;&lt;D xsi:type="xsd:double"&gt;12.9342755213453&lt;/D&gt;&lt;D xsi:type="xsd:double"&gt;13.218900302736&lt;/D&gt;&lt;D xsi:type="xsd:double"&gt;12.6652410046086&lt;/D&gt;&lt;D xsi:type="xsd:double"&gt;11.7215486686649&lt;/D&gt;&lt;D xsi:type="xsd:double"&gt;12.1029621651903&lt;/D&gt;&lt;D xsi:type="xsd:double"&gt;12.5158692613224&lt;/D&gt;&lt;D xsi:type="xsd:double"&gt;12.3752861722373&lt;/D&gt;&lt;/FQL&gt;&lt;FQL&gt;&lt;Q&gt;PLATI-FDS^FG_PRICE(0)&lt;/Q&gt;&lt;R&gt;1&lt;/R&gt;&lt;C&gt;1&lt;/C&gt;&lt;D xsi:type="xsd:double"&gt;926&lt;/D&gt;&lt;/FQL&gt;&lt;FQL&gt;&lt;Q&gt;FC0000KR^FG_PRICE(0)&lt;/Q&gt;&lt;R&gt;1&lt;/R&gt;&lt;C&gt;1&lt;/C&gt;&lt;D xsi:type="xsd:double"&gt;443.69974&lt;/D&gt;&lt;/FQL&gt;&lt;FQL&gt;&lt;Q&gt;MCHI^FG_PRICE_MAVG(0,,,,30)&lt;/Q&gt;&lt;R&gt;1&lt;/R&gt;&lt;C&gt;1&lt;/C&gt;&lt;D xsi:type="xsd:double"&gt;42.007668&lt;/D&gt;&lt;/FQL&gt;&lt;FQL&gt;&lt;Q&gt;KSA^FG_TOTAL_RETURNC(0,-1AM)&lt;/Q&gt;&lt;R&gt;1&lt;/R&gt;&lt;C&gt;1&lt;/C&gt;&lt;D xsi:type="xsd:double"&gt;-0.8310914&lt;/D&gt;&lt;/FQL&gt;&lt;FQL&gt;&lt;Q&gt;TUR^FG_TOTAL_RETURNC(0,-12AM)&lt;/Q&gt;&lt;R&gt;1&lt;/R&gt;&lt;C&gt;1&lt;/C&gt;&lt;D xsi:type="xsd:double"&gt;9.09152&lt;/D&gt;&lt;/FQL&gt;&lt;FQL&gt;&lt;Q&gt;QAT^FG_TOTAL_RETURNC(0,-3AM)&lt;/Q&gt;&lt;R&gt;1&lt;/R&gt;&lt;C&gt;1&lt;/C&gt;&lt;D xsi:type="xsd:double"&gt;6.903553&lt;/D&gt;&lt;/FQL&gt;&lt;FQL&gt;&lt;Q&gt;EWW^FG_TOTAL_RETURNC(0,-3AM)&lt;/Q&gt;&lt;R&gt;1&lt;/R&gt;&lt;C&gt;1&lt;/C&gt;&lt;D xsi:type="xsd:double"&gt;-18.18425&lt;/D&gt;&lt;/FQL&gt;&lt;FQL&gt;&lt;Q&gt;ECH^PERCENT_CHANGE(FMA_EPS(+1,0,,,,"PORTAGG","MEAN"),FMA_EPS(+1,-1AM,,,,"PORTAGG","MEAN"))&lt;/Q&gt;&lt;R&gt;1&lt;/R&gt;&lt;C&gt;1&lt;/C&gt;&lt;D xsi:type="xsd:double"&gt;-0.14351637073744&lt;/D&gt;&lt;/FQL&gt;&lt;FQL&gt;&lt;Q&gt;GREK^SIZE(FG_CONSTITUENTS)&lt;/Q&gt;&lt;R&gt;1&lt;/R&gt;&lt;C&gt;1&lt;/C&gt;&lt;D xsi:type="xsd:long"&gt;32&lt;/D&gt;&lt;/FQL&gt;&lt;FQL&gt;&lt;Q&gt;TUR^FG_ROE(0)&lt;/Q&gt;&lt;R&gt;1&lt;/R&gt;&lt;C&gt;1&lt;/C&gt;&lt;D xsi:type="xsd:double"&gt;17.6556074949271&lt;/D&gt;&lt;/FQL&gt;&lt;FQL&gt;&lt;Q&gt;REFPEMPR-FDS^PROPER_NAME(0,,,"SECURITY","NAME")&lt;/Q&gt;&lt;R&gt;1&lt;/R&gt;&lt;C&gt;1&lt;/C&gt;&lt;D xsi:type="xsd:string"&gt;Peru Policy Rate&lt;/D&gt;&lt;/FQL&gt;&lt;FQL&gt;&lt;Q&gt;TRYKR10Y-FDS^FG_YIELD_NAME&lt;/Q&gt;&lt;R&gt;1&lt;/R&gt;&lt;C&gt;1&lt;/C&gt;&lt;D xsi:type="xsd:string"&gt;South Korea Benchmark Bond - 10 Year&lt;/D&gt;&lt;/FQL&gt;&lt;FQL&gt;&lt;Q&gt;TRYEU10Y-FDS^FG_YIELD(-10AY,0,Y,,"YTM")&lt;/Q&gt;&lt;R&gt;10&lt;/R&gt;&lt;C&gt;1&lt;/C&gt;&lt;D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xsi:type="xsd:double"&gt;2.004&lt;/D&gt;&lt;/FQL&gt;&lt;FQL&gt;&lt;Q&gt;USDZAR^FG_PRICE_CHANGE(0,-6AM)&lt;/Q&gt;&lt;R&gt;1&lt;/R&gt;&lt;C&gt;1&lt;/C&gt;&lt;D xsi:type="xsd:double"&gt;-3.8490474&lt;/D&gt;&lt;/FQL&gt;&lt;FQL&gt;&lt;Q&gt;BRENT-FDS^FG_PRICE_CHANGE(0,-3AM)&lt;/Q&gt;&lt;R&gt;1&lt;/R&gt;&lt;C&gt;1&lt;/C&gt;&lt;D xsi:type="xsd:double"&gt;0&lt;/D&gt;&lt;/FQL&gt;&lt;FQL&gt;&lt;Q&gt;TUR^P_PRICE(0)/P_PRICE_HIGH_PR(0,,,,,,"PRICE","INTRA","52W")&lt;/Q&gt;&lt;R&gt;1&lt;/R&gt;&lt;C&gt;1&lt;/C&gt;&lt;D xsi:type="xsd:double"&gt;0.8585904&lt;/D&gt;&lt;/FQL&gt;&lt;FQL&gt;&lt;Q&gt;INDA^PERCENT_CHANGE(FMA_EPS(+1,0,,,,"PORTAGG","MEAN"),FMA_EPS(+1,-1AM,,,,"PORTAGG","MEAN"))&lt;/Q&gt;&lt;R&gt;1&lt;/R&gt;&lt;C&gt;1&lt;/C&gt;&lt;D xsi:type="xsd:double"&gt;-2.34817922885871&lt;/D&gt;&lt;/FQL&gt;&lt;FQL&gt;&lt;Q&gt;EPHE^FG_TOTAL_RETURNC(0,-1AM)&lt;/Q&gt;&lt;R&gt;1&lt;/R&gt;&lt;C&gt;1&lt;/C&gt;&lt;D xsi:type="xsd:double"&gt;3.875649&lt;/D&gt;&lt;/FQL&gt;&lt;FQL&gt;&lt;Q&gt;URTH^FG_TOTAL_RETURNC(0,-6AM)&lt;/Q&gt;&lt;R&gt;1&lt;/R&gt;&lt;C&gt;1&lt;/C&gt;&lt;D xsi:type="xsd:double"&gt;6.027305&lt;/D&gt;&lt;/FQL&gt;&lt;FQL&gt;&lt;Q&gt;SET-BKK^FMA_RBICS_REV_CURRENT(30, LOC, "PORTAGG")&lt;/Q&gt;&lt;R&gt;1&lt;/R&gt;&lt;C&gt;1&lt;/C&gt;&lt;D xsi:type="xsd:double"&gt;22.7400648766269&lt;/D&gt;&lt;/FQL&gt;&lt;FQL&gt;&lt;Q&gt;REFAEREPO-FDS^(SUBARRAY(NOT_NA(NO_REPEAT_F(FG_YIELD(NOW,-10AY,D))),0,1)-SUBARRAY(NOT_NA(NO_REPEAT_F(FG_YIELD(NOW,-10AY,D))),1,1))*100&lt;/Q&gt;&lt;R&gt;1&lt;/R&gt;&lt;C&gt;1&lt;/C&gt;&lt;D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xsi:type="xsd:double"&gt;25&lt;/D&gt;&lt;/FQL&gt;&lt;FQL&gt;&lt;Q&gt;REFEUREFI-FDS^PROPER_NAME(0,,,"SECURITY","NAME")&lt;/Q&gt;&lt;R&gt;1&lt;/R&gt;&lt;C&gt;1&lt;/C&gt;&lt;D xsi:type="xsd:string"&gt;Eurozone Main Refinancing Operations Minimum Bid Rate&lt;/D&gt;&lt;/FQL&gt;&lt;FQL&gt;&lt;Q&gt;TRYTW10Y-FDS^PCTCHG(FG_YIELD(0,,,,"YTM"),FG_YIELD(-3AM,,,,"YTM"))&lt;/Q&gt;&lt;R&gt;1&lt;/R&gt;&lt;C&gt;1&lt;/C&gt;&lt;D xsi:type="xsd:double"&gt;-5.945945&lt;/D&gt;&lt;/FQL&gt;&lt;FQL&gt;&lt;Q&gt;SET-BKK^FMA_EVAL_EBITDA(NTMA,0,,,"PORTAGG","MEANR")&lt;/Q&gt;&lt;R&gt;1&lt;/R&gt;&lt;C&gt;1&lt;/C&gt;&lt;D xsi:type="xsd:double"&gt;9.13757027596764&lt;/D&gt;&lt;/FQL&gt;&lt;FQL&gt;&lt;Q&gt;EWW^FMA_PE(NTMA,0,,,"PORTAGG","MEANR")&lt;/Q&gt;&lt;R&gt;1&lt;/R&gt;&lt;C&gt;1&lt;/C&gt;&lt;D xsi:type="xsd:double"&gt;10.8711006426037&lt;/D&gt;&lt;/FQL&gt;&lt;FQL&gt;&lt;Q&gt;CC_US^IMF_IFS_RCPI_Q(0)&lt;/Q&gt;&lt;R&gt;1&lt;/R&gt;&lt;C&gt;1&lt;/C&gt;&lt;D xsi:type="xsd:double"&gt;3.19889&lt;/D&gt;&lt;/FQL&gt;&lt;FQL&gt;&lt;Q&gt;MCHI^FMA_ROE(NTMA,-20AY,NOW,FY,"PORTAGG","MEANR")&lt;/Q&gt;&lt;R&gt;20&lt;/R&gt;&lt;C&gt;1&lt;/C&gt;&lt;D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xsi:type="xsd:double"&gt;12.8854511835079&lt;/D&gt;&lt;D xsi:type="xsd:double"&gt;12.3572373302297&lt;/D&gt;&lt;D xsi:type="xsd:double"&gt;11.9739138732182&lt;/D&gt;&lt;D xsi:type="xsd:double"&gt;11.5505724490176&lt;/D&gt;&lt;D xsi:type="xsd:double"&gt;11.5632234426771&lt;/D&gt;&lt;/FQL&gt;&lt;FQL&gt;&lt;Q&gt;USDMXN^STD(FG_PRICE_CHANGE(0,-1AY,AM))&lt;/Q&gt;&lt;R&gt;1&lt;/R&gt;&lt;C&gt;1&lt;/C&gt;&lt;D xsi:type="xsd:double"&gt;3.73910228950779&lt;/D&gt;&lt;/FQL&gt;&lt;FQL&gt;&lt;Q&gt;EIDO^FG_TOTAL_RETURNC(-10AY,0,AM)&lt;/Q&gt;&lt;R&gt;121&lt;/R&gt;&lt;C&gt;1&lt;/C&gt;&lt;D xsi:type="xsd:double"&gt;-3.4753025&lt;/D&gt;&lt;D xsi:type="xsd:double"&gt;0.91775656&lt;/D&gt;&lt;D xsi:type="xsd:double"&gt;-9.303951&lt;/D&gt;&lt;D xsi:type="xsd:double"&gt;3.702271&lt;/D&gt;&lt;D xsi:type="xsd:double"&gt;0.7437706&lt;/D&gt;&lt;D xsi:type="xsd:double"&gt;-1.409322&lt;/D&gt;&lt;D xsi:type="xsd:double"&gt;2.9290318&lt;/D&gt;&lt;D xsi:type="xsd:double"&gt;-1.4958024&lt;/D&gt;&lt;D xsi:type="xsd:double"&gt;3.6666632&lt;/D&gt;&lt;D xsi:type="xsd:double"&gt;-8.181488&lt;/D&gt;&lt;D xsi:type="xsd:double"&gt;-8.287943&lt;/D&gt;&lt;D xsi:type="xsd:double"&gt;-1.9927025&lt;/D&gt;&lt;D xsi:type="xsd:double"&gt;-2.6315749&lt;/D&gt;&lt;D xsi:type="xsd:double"&gt;-16.17117&lt;/D&gt;&lt;D xsi:type="xsd:double"&gt;18.32348&lt;/D&gt;&lt;D xsi:type="xsd:double"&gt;-8.219809&lt;/D&gt;&lt;D xsi:type="xsd:double"&gt;-0.49479604&lt;/D&gt;&lt;D xsi:type="xsd:double"&gt;0.3394842&lt;/D&gt;&lt;D xsi:type="xsd:double"&gt;10.327709&lt;/D&gt;&lt;D xsi:type="xsd:double"&gt;4.54545&lt;/D&gt;&lt;D xsi:type="xsd:double"&gt;0.7318139&lt;/D&gt;&lt;D xsi:type="xsd:double"&gt;-5.1709356&lt;/D&gt;&lt;D xsi:type="xsd:double"&gt;5.497968&lt;/D&gt;&lt;D xsi:type="xsd:double"&gt;5.916369&lt;/D&gt;&lt;D xsi:type="xsd:double"&gt;9.213209&lt;/D&gt;&lt;D xsi:type="xsd:double"&gt;-7.390821&lt;/D&gt;&lt;D xsi:type="xsd:double"&gt;5.5622816&lt;/D&gt;&lt;D xsi:type="xsd:double"&gt;-2.176404&lt;/D&gt;&lt;D xsi:type="xsd:double"&gt;-4.215455&lt;/D&gt;&lt;D xsi:type="xsd:double"&gt;0.23293495&lt;/D&gt;&lt;D xsi:type="xsd:double"&gt;1.8315077&lt;/D&gt;&lt;D xsi:type="xsd:double"&gt;-2.0383716&lt;/D&gt;&lt;D xsi:type="xsd:double"&gt;7.0583463&lt;/D&gt;&lt;D xsi:type="xsd:double"&gt;2.2865891&lt;/D&gt;&lt;D xsi:type="xsd:double"&gt;-0.67064166&lt;/D&gt;&lt;D xsi:type="xsd:double"&gt;2.059257&lt;/D&gt;&lt;D xsi:type="xsd:double"&gt;-0.37201643&lt;/D&gt;&lt;D xsi:type="xsd:double"&gt;0.67213774&lt;/D&gt;&lt;D xsi:type="xsd:double"&gt;-1.335305&lt;/D&gt;&lt;D xsi:type="xsd:double"&gt;1.5037537&lt;/D&gt;&lt;D xsi:type="xsd:double"&gt;0.33333302&lt;/D&gt;&lt;D xsi:type="xsd:double"&gt;6.2437534&lt;/D&gt;&lt;D xsi:type="xsd:double"&gt;-0.6260872&lt;/D&gt;&lt;D xsi:type="xsd:double"&gt;-0.38502216&lt;/D&gt;&lt;D xsi:type="xsd:double"&gt;-5.3408265&lt;/D&gt;&lt;D xsi:type="xsd:double"&gt;-8.166295&lt;/D&gt;&lt;D xsi:type="xsd:double"&gt;3.1123757&lt;/D&gt;&lt;D xsi:type="xsd:double"&gt;-6.232667&lt;/D&gt;&lt;D xsi:type="xsd:double"&gt;4.0034056&lt;/D&gt;&lt;D xsi:type="xsd:double"&gt;-9.049964&lt;/D&gt;&lt;D xsi:type="xsd:double"&gt;-3.2417774&lt;/D&gt;&lt;D xsi:type="xsd:double"&gt;6.9334507&lt;/D&gt;&lt;D xsi:type="xsd:double"&gt;6.2663198&lt;/D&gt;&lt;D xsi:type="xsd:double"&gt;7.41266&lt;/D&gt;&lt;D xsi:type="xsd:double"&gt;2.750194&lt;/D&gt;&lt;D xsi:type="xsd:double"&gt;-6.840152&lt;/D&gt;&lt;D xsi:type="xsd:double"&gt;5.2274585&lt;/D&gt;&lt;D xsi:type="xsd:double"&gt;-8.191133&lt;/D&gt;&lt;D xsi:type="xsd:double"&gt;5.287075&lt;/D&gt;&lt;D xsi:type="xsd:double"&gt;4.423988&lt;/D&gt;&lt;D xsi:type="xsd:double"&gt;-4.545456&lt;/D&gt;&lt;D xsi:type="xsd:double"&gt;2.4009585&lt;/D&gt;&lt;D xsi:type="xsd:double"&gt;-6.955844&lt;/D&gt;&lt;D xsi:type="xsd:double"&gt;5.585885&lt;/D&gt;&lt;D xsi:type="xsd:double"&gt;-0.5966544&lt;/D&gt;&lt;D xsi:type="xsd:double"&gt;2.9476523&lt;/D&gt;&lt;D xsi:type="xsd:double"&gt;-4.283488&lt;/D&gt;&lt;D xsi:type="xsd:double"&gt;-21.074045&lt;/D&gt;&lt;D xsi:type="xsd:double"&gt;-20.72165&lt;/D&gt;&lt;D xsi:type="xsd:double"&gt;6.6319823&lt;/D&gt;&lt;D xsi:type="xsd:double"&gt;19.817078&lt;/D&gt;&lt;D xsi:type="xsd:double"&gt;-1.9869268&lt;/D&gt;&lt;D xsi:type="xsd:double"&gt;-1.3633966&lt;/D&gt;&lt;D xsi:type="xsd:double"&gt;0.85060596&lt;/D&gt;&lt;D xsi:type="xsd:double"&gt;-3.215599&lt;/D&gt;&lt;D xsi:type="xsd:double"&gt;15.41394&lt;/D&gt;&lt;D xsi:type="xsd:double"&gt;8.824909&lt;/D&gt;&lt;D xsi:type="xsd:double"&gt;7.1217537&lt;/D&gt;&lt;D xsi:type="xsd:double"&gt;-2.8955996&lt;/D&gt;&lt;D xsi:type="xsd:double"&gt;-4.4519067&lt;/D&gt;&lt;D xsi:type="xsd:double"&gt;-4.7472534&lt;/D&gt;&lt;D xsi:type="xsd:double"&gt;2.2150397&lt;/D&gt;&lt;D xsi:type="xsd:double"&gt;0.045144558&lt;/D&gt;&lt;D xsi:type="xsd:double"&gt;-7.6757073&lt;/D&gt;&lt;D xsi:type="xsd:double"&gt;-1.1313319&lt;/D&gt;&lt;D xsi:type="xsd:double"&gt;6.318414&lt;/D&gt;&lt;D xsi:type="xsd:double"&gt;9.358919&lt;/D&gt;&lt;D xsi:type="xsd:double"&gt;1.9683361&lt;/D&gt;&lt;D xsi:type="xsd:double"&gt;-1.216948&lt;/D&gt;&lt;D xsi:type="xsd:double"&gt;-0.1062274&lt;/D&gt;&lt;D xsi:type="xsd:double"&gt;2.4839401&lt;/D&gt;&lt;D xsi:type="xsd:double"&gt;3.3012867&lt;/D&gt;&lt;D xsi:type="xsd:double"&gt;0.28318167&lt;/D&gt;&lt;D xsi:type="xsd:double"&gt;-4.3566046&lt;/D&gt;&lt;D xsi:type="xsd:double"&gt;1.7098784&lt;/D&gt;&lt;D xsi:type="xsd:double"&gt;-8.242226&lt;/D&gt;&lt;D xsi:type="xsd:double"&gt;9.074247&lt;/D&gt;&lt;D xsi:type="xsd:double"&gt;2.3949623&lt;/D&gt;&lt;D xsi:type="xsd:double"&gt;-5.0471964&lt;/D&gt;&lt;D xsi:type="xsd:double"&gt;0.734663&lt;/D&gt;&lt;D xsi:type="xsd:double"&gt;-3.560704&lt;/D&gt;&lt;D xsi:type="xsd:double"&gt;-1.5965164&lt;/D&gt;&lt;D xsi:type="xsd:double"&gt;7.0319653&lt;/D&gt;&lt;D xsi:type="xsd:double"&gt;-5.290103&lt;/D&gt;&lt;D xsi:type="xsd:double"&gt;6.396401&lt;/D&gt;&lt;D xsi:type="xsd:double"&gt;1.8204808&lt;/D&gt;&lt;D xsi:type="xsd:double"&gt;-0.430727&lt;/D&gt;&lt;D xsi:type="xsd:double"&gt;-2.3017883&lt;/D&gt;&lt;D xsi:type="xsd:double"&gt;0.6544471&lt;/D&gt;&lt;D xsi:type="xsd:double"&gt;-1.517123&lt;/D&gt;&lt;D xsi:type="xsd:double"&gt;-3.873235&lt;/D&gt;&lt;D xsi:type="xsd:double"&gt;-3.6629975&lt;/D&gt;&lt;D xsi:type="xsd:double"&gt;3.1368852&lt;/D&gt;&lt;D xsi:type="xsd:double"&gt;3.5028338&lt;/D&gt;&lt;D xsi:type="xsd:double"&gt;0.5834818&lt;/D&gt;&lt;D xsi:type="xsd:double"&gt;2.1419048&lt;/D&gt;&lt;D xsi:type="xsd:double"&gt;-3.0580997&lt;/D&gt;&lt;D xsi:type="xsd:double"&gt;-7.16539&lt;/D&gt;&lt;D xsi:type="xsd:double"&gt;-4.029125&lt;/D&gt;&lt;D xsi:type="xsd:double"&gt;4.7203183&lt;/D&gt;&lt;D xsi:type="xsd:double"&gt;2.399993&lt;/D&gt;&lt;/FQL&gt;&lt;FQL&gt;&lt;Q&gt;QAT^FG_TOTAL_RETURNC(0,-1AM)&lt;/Q&gt;&lt;R&gt;1&lt;/R&gt;&lt;C&gt;1&lt;/C&gt;&lt;D xsi:type="xsd:double"&gt;0.86654425&lt;/D&gt;&lt;/FQL&gt;&lt;FQL&gt;&lt;Q&gt;TRYMX10Y-FDS^FG_YIELD(0,,,,"YTM")&lt;/Q&gt;&lt;R&gt;1&lt;/R&gt;&lt;C&gt;1&lt;/C&gt;&lt;D xsi:type="xsd:double"&gt;9.3897&lt;/D&gt;&lt;/FQL&gt;&lt;FQL&gt;&lt;Q&gt;INDA^FMA_EVAL_EBIT(LTMA,NOW,NOW,M,"PORTAGG","MEANR")&lt;/Q&gt;&lt;R&gt;1&lt;/R&gt;&lt;C&gt;1&lt;/C&gt;&lt;D xsi:type="xsd:double"&gt;23.6336282588912&lt;/D&gt;&lt;/FQL&gt;&lt;FQL&gt;&lt;Q&gt;TUR^FMA_ROE(NTMA,-20AY,NOW,FY,"PORTAGG","MEANR")&lt;/Q&gt;&lt;R&gt;20&lt;/R&gt;&lt;C&gt;1&lt;/C&gt;&lt;D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xsi:type="xsd:double"&gt;14.8395467674489&lt;/D&gt;&lt;D xsi:type="xsd:double"&gt;12.8830286544733&lt;/D&gt;&lt;D xsi:type="xsd:double"&gt;18.5724934178429&lt;/D&gt;&lt;D xsi:type="xsd:double"&gt;24.1409635144245&lt;/D&gt;&lt;D xsi:type="xsd:double"&gt;25.8460088493027&lt;/D&gt;&lt;/FQL&gt;&lt;FQL&gt;&lt;Q&gt;TRYAU10Y-FDS^FG_YIELD(-10AY,0,Y,,"YTM")&lt;/Q&gt;&lt;R&gt;10&lt;/R&gt;&lt;C&gt;1&lt;/C&gt;&lt;D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xsi:type="xsd:double"&gt;3.955&lt;/D&gt;&lt;/FQL&gt;&lt;FQL&gt;&lt;Q&gt;CAGDPY@SA^EE_ACTUAL_ANNUAL(MED,0)&lt;/Q&gt;&lt;R&gt;1&lt;/R&gt;&lt;C&gt;1&lt;/C&gt;&lt;D xsi:type="xsd:double"&gt;3.19136442056759&lt;/D&gt;&lt;/FQL&gt;&lt;FQL&gt;&lt;Q&gt;CAGDPY@MX^EE_ACTUAL_ANNUAL(MED,+1)&lt;/Q&gt;&lt;R&gt;1&lt;/R&gt;&lt;C&gt;1&lt;/C&gt;&lt;D xsi:type="xsd:double"&gt;-0.55&lt;/D&gt;&lt;/FQL&gt;&lt;FQL&gt;&lt;Q&gt;USDEUR^FG_PRICE(0)&lt;/Q&gt;&lt;R&gt;1&lt;/R&gt;&lt;C&gt;1&lt;/C&gt;&lt;D xsi:type="xsd:double"&gt;0.9154994&lt;/D&gt;&lt;/FQL&gt;&lt;FQL&gt;&lt;Q&gt;USDKRW^FG_PRICE(0)&lt;/Q&gt;&lt;R&gt;1&lt;/R&gt;&lt;C&gt;1&lt;/C&gt;&lt;D xsi:type="xsd:double"&gt;1365.15&lt;/D&gt;&lt;/FQL&gt;&lt;FQL&gt;&lt;Q&gt;USDMYR^FG_PRICE_CHANGE(0,-3AM)&lt;/Q&gt;&lt;R&gt;1&lt;/R&gt;&lt;C&gt;1&lt;/C&gt;&lt;D xsi:type="xsd:double"&gt;-6.7130685&lt;/D&gt;&lt;/FQL&gt;&lt;FQL&gt;&lt;Q&gt;USDPHP^FG_PRICE_CHANGE(0,-6AM)&lt;/Q&gt;&lt;R&gt;1&lt;/R&gt;&lt;C&gt;1&lt;/C&gt;&lt;D xsi:type="xsd:double"&gt;2.4320483&lt;/D&gt;&lt;/FQL&gt;&lt;FQL&gt;&lt;Q&gt;EWM^FMA_DIV_YLD(NTMA,-10AY,0,AM,"PORTAGG","MEANR")&lt;/Q&gt;&lt;R&gt;121&lt;/R&gt;&lt;C&gt;1&lt;/C&gt;&lt;D xsi:type="xsd:double"&gt;3.20830906761933&lt;/D&gt;&lt;D xsi:type="xsd:double"&gt;3.1530596919944&lt;/D&gt;&lt;D xsi:type="xsd:double"&gt;3.23466285594875&lt;/D&gt;&lt;D xsi:type="xsd:double"&gt;3.23680659376863&lt;/D&gt;&lt;D xsi:type="xsd:double"&gt;3.36376604433955&lt;/D&gt;&lt;D xsi:type="xsd:double"&gt;3.35237085919731&lt;/D&gt;&lt;D xsi:type="xsd:double"&gt;3.21422499770871&lt;/D&gt;&lt;D xsi:type="xsd:double"&gt;3.21503280059763&lt;/D&gt;&lt;D xsi:type="xsd:double"&gt;3.12898118166979&lt;/D&gt;&lt;D xsi:type="xsd:double"&gt;3.15913387393993&lt;/D&gt;&lt;D xsi:type="xsd:double"&gt;3.25591750955802&lt;/D&gt;&lt;D xsi:type="xsd:double"&gt;3.33188218661851&lt;/D&gt;&lt;D xsi:type="xsd:double"&gt;3.3545284985518&lt;/D&gt;&lt;D xsi:type="xsd:double"&gt;3.48231891606635&lt;/D&gt;&lt;D xsi:type="xsd:double"&gt;3.24815285320695&lt;/D&gt;&lt;D xsi:type="xsd:double"&gt;3.27733549374231&lt;/D&gt;&lt;D xsi:type="xsd:double"&gt;3.2919610845014&lt;/D&gt;&lt;D xsi:type="xsd:double"&gt;3.29994402197624&lt;/D&gt;&lt;D xsi:type="xsd:double"&gt;3.21751218115751&lt;/D&gt;&lt;D xsi:type="xsd:double"&gt;3.12926275245687&lt;/D&gt;&lt;D xsi:type="xsd:double"&gt;3.04891258093911&lt;/D&gt;&lt;D xsi:type="xsd:double"&gt;3.21289710758797&lt;/D&gt;&lt;D xsi:type="xsd:double"&gt;3.06717748358246&lt;/D&gt;&lt;D xsi:type="xsd:double"&gt;3.06725639036686&lt;/D&gt;&lt;D xsi:type="xsd:double"&gt;2.98068935204021&lt;/D&gt;&lt;D xsi:type="xsd:double"&gt;2.92180166141643&lt;/D&gt;&lt;D xsi:type="xsd:double"&gt;2.95198296189203&lt;/D&gt;&lt;D xsi:type="xsd:double"&gt;2.99377045331992&lt;/D&gt;&lt;D xsi:type="xsd:double"&gt;2.9906679757351&lt;/D&gt;&lt;D xsi:type="xsd:double"&gt;3.03125180457659&lt;/D&gt;&lt;D xsi:type="xsd:double"&gt;2.9775237026194&lt;/D&gt;&lt;D xsi:type="xsd:double"&gt;2.99173715384404&lt;/D&gt;&lt;D xsi:type="xsd:double"&gt;2.97706102494783&lt;/D&gt;&lt;D xsi:type="xsd:double"&gt;2.95030302935554&lt;/D&gt;&lt;D xsi:type="xsd:double"&gt;2.98768819276553&lt;/D&gt;&lt;D xsi:type="xsd:double"&gt;3.05495536522911&lt;/D&gt;&lt;D xsi:type="xsd:double"&gt;3.02784530949559&lt;/D&gt;&lt;D xsi:type="xsd:double"&gt;3.00396100968558&lt;/D&gt;&lt;D xsi:type="xsd:double"&gt;3.0834925288521&lt;/D&gt;&lt;D xsi:type="xsd:double"&gt;3.21487643745535&lt;/D&gt;&lt;D xsi:type="xsd:double"&gt;3.29285952277647&lt;/D&gt;&lt;D xsi:type="xsd:double"&gt;3.09628054030454&lt;/D&gt;&lt;D xsi:type="xsd:double"&gt;3.15738312242101&lt;/D&gt;&lt;D xsi:type="xsd:double"&gt;3.21790732853548&lt;/D&gt;&lt;D xsi:type="xsd:double"&gt;3.20333551381252&lt;/D&gt;&lt;D xsi:type="xsd:double"&gt;3.22195085147828&lt;/D&gt;&lt;D xsi:type="xsd:double"&gt;3.2144929683315&lt;/D&gt;&lt;D xsi:type="xsd:double"&gt;3.43234188875403&lt;/D&gt;&lt;D xsi:type="xsd:double"&gt;3.17226944840614&lt;/D&gt;&lt;D xsi:type="xsd:double"&gt;3.18071021659363&lt;/D&gt;&lt;D xsi:type="xsd:double"&gt;3.28313870469742&lt;/D&gt;&lt;D xsi:type="xsd:double"&gt;3.36856728320569&lt;/D&gt;&lt;D xsi:type="xsd:double"&gt;3.32413491733505&lt;/D&gt;&lt;D xsi:type="xsd:double"&gt;3.32334014511755&lt;/D&gt;&lt;D xsi:type="xsd:double"&gt;3.26981888774542&lt;/D&gt;&lt;D xsi:type="xsd:double"&gt;3.3131032646463&lt;/D&gt;&lt;D xsi:type="xsd:double"&gt;3.37796114416147&lt;/D&gt;&lt;D xsi:type="xsd:double"&gt;3.4483378468341&lt;/D&gt;&lt;D xsi:type="xsd:double"&gt;3.33013334438044&lt;/D&gt;&lt;D xsi:type="xsd:double"&gt;3.39845081603893&lt;/D&gt;&lt;D xsi:type="xsd:double"&gt;3.49386958121226&lt;/D&gt;&lt;D xsi:type="xsd:double"&gt;3.49541989952675&lt;/D&gt;&lt;D xsi:type="xsd:double"&gt;3.61366707481994&lt;/D&gt;&lt;D xsi:type="xsd:double"&gt;3.47418008154533&lt;/D&gt;&lt;D xsi:type="xsd:double"&gt;3.53869603703121&lt;/D&gt;&lt;D xsi:type="xsd:double"&gt;3.46916275579821&lt;/D&gt;&lt;D xsi:type="xsd:double"&gt;3.58343304529858&lt;/D&gt;&lt;D xsi:type="xsd:double"&gt;3.89511087208577&lt;/D&gt;&lt;D xsi:type="xsd:double"&gt;3.939904012273&lt;/D&gt;&lt;D xsi:type="xsd:double"&gt;3.7127071508386&lt;/D&gt;&lt;D xsi:type="xsd:double"&gt;2.97496535621905&lt;/D&gt;&lt;D xsi:type="xsd:double"&gt;2.97843211649549&lt;/D&gt;&lt;D xsi:type="xsd:double"&gt;3.09303622753593&lt;/D&gt;&lt;D xsi:type="xsd:double"&gt;3.22581636595386&lt;/D&gt;&lt;D xsi:type="xsd:double"&gt;3.245171347592&lt;/D&gt;&lt;D xsi:type="xsd:double"&gt;3.46880114387874&lt;/D&gt;&lt;D xsi:type="xsd:double"&gt;3.46681167077842&lt;/D&gt;&lt;D xsi:type="xsd:double"&gt;3.63642700983569&lt;/D&gt;&lt;D xsi:type="xsd:double"&gt;3.82167174178426&lt;/D&gt;&lt;D xsi:type="xsd:double"&gt;3.96699928894992&lt;/D&gt;&lt;D xsi:type="xsd:double"&gt;3.96715333528929&lt;/D&gt;&lt;D xsi:type="xsd:double"&gt;4.0145095918798&lt;/D&gt;&lt;D xsi:type="xsd:double"&gt;4.10733208253011&lt;/D&gt;&lt;D xsi:type="xsd:double"&gt;4.24782039688343&lt;/D&gt;&lt;D xsi:type="xsd:double"&gt;4.27697998716355&lt;/D&gt;&lt;D xsi:type="xsd:double"&gt;4.0388274559486&lt;/D&gt;&lt;D xsi:type="xsd:double"&gt;3.98176673516473&lt;/D&gt;&lt;D xsi:type="xsd:double"&gt;3.99024113566999&lt;/D&gt;&lt;D xsi:type="xsd:double"&gt;3.95514470116377&lt;/D&gt;&lt;D xsi:type="xsd:double"&gt;3.77592086276613&lt;/D&gt;&lt;D xsi:type="xsd:double"&gt;3.80599361737278&lt;/D&gt;&lt;D xsi:type="xsd:double"&gt;3.87052574579667&lt;/D&gt;&lt;D xsi:type="xsd:double"&gt;3.76640939334975&lt;/D&gt;&lt;D xsi:type="xsd:double"&gt;3.95913179331124&lt;/D&gt;&lt;D xsi:type="xsd:double"&gt;4.03522081719799&lt;/D&gt;&lt;D xsi:type="xsd:double"&gt;4.24905512876443&lt;/D&gt;&lt;D xsi:type="xsd:double"&gt;4.04886403092062&lt;/D&gt;&lt;D xsi:type="xsd:double"&gt;4.10971675230263&lt;/D&gt;&lt;D xsi:type="xsd:double"&gt;4.39899151003548&lt;/D&gt;&lt;D xsi:type="xsd:double"&gt;4.27923176694137&lt;/D&gt;&lt;D xsi:type="xsd:double"&gt;4.20267401893882&lt;/D&gt;&lt;D xsi:type="xsd:double"&gt;4.18781546694264&lt;/D&gt;&lt;D xsi:type="xsd:double"&gt;4.30018501151516&lt;/D&gt;&lt;D xsi:type="xsd:double"&gt;4.39397545150633&lt;/D&gt;&lt;D xsi:type="xsd:double"&gt;4.41533736474094&lt;/D&gt;&lt;D xsi:type="xsd:double"&gt;4.38634722195621&lt;/D&gt;&lt;D xsi:type="xsd:double"&gt;4.46836190593619&lt;/D&gt;&lt;D xsi:type="xsd:double"&gt;4.48366154398053&lt;/D&gt;&lt;D xsi:type="xsd:double"&gt;4.22880196652027&lt;/D&gt;&lt;D xsi:type="xsd:double"&gt;4.27586912527508&lt;/D&gt;&lt;D xsi:type="xsd:double"&gt;4.37990700250584&lt;/D&gt;&lt;D xsi:type="xsd:double"&gt;4.30404057188149&lt;/D&gt;&lt;D xsi:type="xsd:double"&gt;4.33753947392466&lt;/D&gt;&lt;D xsi:type="xsd:double"&gt;4.22631294575602&lt;/D&gt;&lt;D xsi:type="xsd:double"&gt;4.24233257402398&lt;/D&gt;&lt;D xsi:type="xsd:double"&gt;4.15372909266696&lt;/D&gt;&lt;D xsi:type="xsd:double"&gt;4.14004004058696&lt;/D&gt;&lt;D xsi:type="xsd:double"&gt;4.05395242375192&lt;/D&gt;&lt;D xsi:type="xsd:double"&gt;4.06087936266363&lt;/D&gt;&lt;D xsi:type="xsd:double"&gt;4.07270169878827&lt;/D&gt;&lt;D xsi:type="xsd:double"&gt;4.19547968964004&lt;/D&gt;&lt;/FQL&gt;&lt;FQL&gt;&lt;Q&gt;EWM^FMA_COS_UP("EPS","1M",+1,NOW,,,"PORTAGG","MEANR")&lt;/Q&gt;&lt;R&gt;1&lt;/R&gt;&lt;C&gt;1&lt;/C&gt;&lt;D xsi:type="xsd:double"&gt;9&lt;/D&gt;&lt;/FQL&gt;&lt;FQL&gt;&lt;Q&gt;TRYKR10Y-FDS^PCTCHG(FG_YIELD(0,,,,"YTM"),FG_YIELD(-3AM,,,,"YTM"))&lt;/Q&gt;&lt;R&gt;1&lt;/R&gt;&lt;C&gt;1&lt;/C&gt;&lt;D xsi:type="xsd:double"&gt;-15.315417&lt;/D&gt;&lt;/FQL&gt;&lt;FQL&gt;&lt;Q&gt;EPHE^FMA_PE(NTMA,0,,,"PORTAGG","MEANR")&lt;/Q&gt;&lt;R&gt;1&lt;/R&gt;&lt;C&gt;1&lt;/C&gt;&lt;D xsi:type="xsd:double"&gt;9.27501984836834&lt;/D&gt;&lt;/FQL&gt;&lt;FQL&gt;&lt;Q&gt;ECH^PERCENT_CHANGE(FMA_EPS(+1,0,,,,"PORTAGG","MEAN"),FMA_EPS(+1,-3AM,,,,"PORTAGG","MEAN"))&lt;/Q&gt;&lt;R&gt;1&lt;/R&gt;&lt;C&gt;1&lt;/C&gt;&lt;D xsi:type="xsd:double"&gt;-7.69184349742452&lt;/D&gt;&lt;/FQL&gt;&lt;FQL&gt;&lt;Q&gt;EPU^SIZE(FG_CONSTITUENTS)&lt;/Q&gt;&lt;R&gt;1&lt;/R&gt;&lt;C&gt;1&lt;/C&gt;&lt;D xsi:type="xsd:long"&gt;26&lt;/D&gt;&lt;/FQL&gt;&lt;FQL&gt;&lt;Q&gt;TRYTH10Y-FDS^FG_YIELD_NAME&lt;/Q&gt;&lt;R&gt;1&lt;/R&gt;&lt;C&gt;1&lt;/C&gt;&lt;D xsi:type="xsd:string"&gt;Thailand Benchmark Bond - 10 Year&lt;/D&gt;&lt;/FQL&gt;&lt;FQL&gt;&lt;Q&gt;REFPEMPR-FDS^FG_YIELD(NOW,,,0)&lt;/Q&gt;&lt;R&gt;1&lt;/R&gt;&lt;C&gt;1&lt;/C&gt;&lt;D xsi:type="xsd:double"&gt;5.5&lt;/D&gt;&lt;/FQL&gt;&lt;FQL&gt;&lt;Q&gt;TRYVN10Y-FDS^PCTCHG(FG_YIELD(0,,,,"YTM"),FG_YIELD(-1AM,,,,"YTM"))&lt;/Q&gt;&lt;R&gt;1&lt;/R&gt;&lt;C&gt;1&lt;/C&gt;&lt;D xsi:type="xsd:double"&gt;-0.8524035&lt;/D&gt;&lt;/FQL&gt;&lt;FQL&gt;&lt;Q&gt;TRYVN10Y-FDS^FG_YIELD(0,,,,"YTM")&lt;/Q&gt;&lt;R&gt;1&lt;/R&gt;&lt;C&gt;1&lt;/C&gt;&lt;D xsi:type="xsd:double"&gt;2.7379265&lt;/D&gt;&lt;/FQL&gt;&lt;FQL&gt;&lt;Q&gt;TRYKR10Y-FDS^FG_YIELD(0,,,,"YTM")&lt;/Q&gt;&lt;R&gt;1&lt;/R&gt;&lt;C&gt;1&lt;/C&gt;&lt;D xsi:type="xsd:double"&gt;3.0124&lt;/D&gt;&lt;/FQL&gt;&lt;FQL&gt;&lt;Q&gt;CC_SA^IMF_IFS_RCPI_Q(0)&lt;/Q&gt;&lt;R&gt;1&lt;/R&gt;&lt;C&gt;1&lt;/C&gt;&lt;D xsi:type="xsd:double"&gt;1.5452076&lt;/D&gt;&lt;/FQL&gt;&lt;FQL&gt;&lt;Q&gt;MCHI^FMA_PE(LTM,0,,,"PORTAGG","MEANR")&lt;/Q&gt;&lt;R&gt;1&lt;/R&gt;&lt;C&gt;1&lt;/C&gt;&lt;D xsi:type="xsd:double"&gt;12.3791900047156&lt;/D&gt;&lt;/FQL&gt;&lt;FQL&gt;&lt;Q&gt;EWW^FG_FCF_YIELD_NTM(0)&lt;/Q&gt;&lt;R&gt;1&lt;/R&gt;&lt;C&gt;1&lt;/C&gt;&lt;D xsi:type="xsd:double"&gt;9.76908596760001&lt;/D&gt;&lt;/FQL&gt;&lt;FQL&gt;&lt;Q&gt;CC_CN^FG_COMPANY_NAME&lt;/Q&gt;&lt;R&gt;1&lt;/R&gt;&lt;C&gt;1&lt;/C&gt;&lt;D xsi:type="xsd:string"&gt;China&lt;/D&gt;&lt;/FQL&gt;&lt;FQL&gt;&lt;Q&gt;USDCNH^FG_PRICE_CHANGE(0,-3AM)&lt;/Q&gt;&lt;R&gt;1&lt;/R&gt;&lt;C&gt;1&lt;/C&gt;&lt;D xsi:type="xsd:double"&gt;-0.73640347&lt;/D&gt;&lt;/FQL&gt;&lt;FQL&gt;&lt;Q&gt;USDCNH^FG_PRICE_CHANGE(0,-6AM)&lt;/Q&gt;&lt;R&gt;1&lt;/R&gt;&lt;C&gt;1&lt;/C&gt;&lt;D xsi:type="xsd:double"&gt;-0.6477058&lt;/D&gt;&lt;/FQL&gt;&lt;FQL&gt;&lt;Q&gt;EIDO^FMA_PE(LTMA,-10AY,0,AM,"PORTAGG","MEANR")&lt;/Q&gt;&lt;R&gt;121&lt;/R&gt;&lt;C&gt;1&lt;/C&gt;&lt;D xsi:type="xsd:double"&gt;15.7194486839233&lt;/D&gt;&lt;D xsi:type="xsd:double"&gt;16.0085913217957&lt;/D&gt;&lt;D xsi:type="xsd:double"&gt;15.5923449841922&lt;/D&gt;&lt;D xsi:type="xsd:double"&gt;15.554046237315&lt;/D&gt;&lt;D xsi:type="xsd:double"&gt;16.3649822612325&lt;/D&gt;&lt;D xsi:type="xsd:double"&gt;16.8532648135505&lt;/D&gt;&lt;D xsi:type="xsd:double"&gt;17.511740406142&lt;/D&gt;&lt;D xsi:type="xsd:double"&gt;17.9606985776968&lt;/D&gt;&lt;D xsi:type="xsd:double"&gt;17.9084673710706&lt;/D&gt;&lt;D xsi:type="xsd:double"&gt;17.4869344364231&lt;/D&gt;&lt;D xsi:type="xsd:double"&gt;16.9700233779152&lt;/D&gt;&lt;D xsi:type="xsd:double"&gt;16.7740171856593&lt;/D&gt;&lt;D xsi:type="xsd:double"&gt;16.829868223678&lt;/D&gt;&lt;D xsi:type="xsd:double"&gt;15.7747680030902&lt;/D&gt;&lt;D xsi:type="xsd:double"&gt;16.5441921809857&lt;/D&gt;&lt;D xsi:type="xsd:double"&gt;16.1132262933371&lt;/D&gt;&lt;D xsi:type="xsd:double"&gt;16.2019269686467&lt;/D&gt;&lt;D xsi:type="xsd:double"&gt;16.0187152169132&lt;/D&gt;&lt;D xsi:type="xsd:double"&gt;16.8400725356136&lt;/D&gt;&lt;D xsi:type="xsd:double"&gt;16.8160104388107&lt;/D&gt;&lt;D xsi:type="xsd:double"&gt;16.7021413887767&lt;/D&gt;&lt;D xsi:type="xsd:double"&gt;16.3621675386439&lt;/D&gt;&lt;D xsi:type="xsd:double"&gt;16.567102782167&lt;/D&gt;&lt;D xsi:type="xsd:double"&gt;16.8359546627514&lt;/D&gt;&lt;D xsi:type="xsd:double"&gt;18.1111914312592&lt;/D&gt;&lt;D xsi:type="xsd:double"&gt;17.5972505244895&lt;/D&gt;&lt;D xsi:type="xsd:double"&gt;18.1288129237955&lt;/D&gt;&lt;D xsi:type="xsd:double"&gt;17.9965423088605&lt;/D&gt;&lt;D xsi:type="xsd:double"&gt;17.7200630288475&lt;/D&gt;&lt;D xsi:type="xsd:double"&gt;17.9375484563715&lt;/D&gt;&lt;D xsi:type="xsd:double"&gt;17.641179955895&lt;/D&gt;&lt;D xsi:type="xsd:double"&gt;17.4829743706337&lt;/D&gt;&lt;D xsi:type="xsd:double"&gt;17.4696402253414&lt;/D&gt;&lt;D xsi:type="xsd:double"&gt;17.4547994804362&lt;/D&gt;&lt;D xsi:type="xsd:double"&gt;17.1927515232499&lt;/D&gt;&lt;D xsi:type="xsd:double"&gt;17.3380294834323&lt;/D&gt;&lt;D xsi:type="xsd:double"&gt;17.3250631046188&lt;/D&gt;&lt;D xsi:type="xsd:double"&gt;17.2173305634787&lt;/D&gt;&lt;D xsi:type="xsd:double"&gt;17.3681456103239&lt;/D&gt;&lt;D xsi:type="xsd:double"&gt;17.3932886329047&lt;/D&gt;&lt;D xsi:type="xsd:double"&gt;17.0778110555459&lt;/D&gt;&lt;D xsi:type="xsd:double"&gt;17.9930307184274&lt;/D&gt;&lt;D xsi:type="xsd:double"&gt;17.628562054457&lt;/D&gt;&lt;D xsi:type="xsd:double"&gt;17.5534322103645&lt;/D&gt;&lt;D xsi:type="xsd:double"&gt;17.2777131017369&lt;/D&gt;&lt;D xsi:type="xsd:double"&gt;16.6922450394407&lt;/D&gt;&lt;D xsi:type="xsd:double"&gt;16.3271650411386&lt;/D&gt;&lt;D xsi:type="xsd:double"&gt;15.6810127051448&lt;/D&gt;&lt;D xsi:type="xsd:double"&gt;16.2060717781951&lt;/D&gt;&lt;D xsi:type="xsd:double"&gt;15.5380502892707&lt;/D&gt;&lt;D xsi:type="xsd:double"&gt;15.2805351908588&lt;/D&gt;&lt;D xsi:type="xsd:double"&gt;15.2717421842018&lt;/D&gt;&lt;D xsi:type="xsd:double"&gt;15.6143525199229&lt;/D&gt;&lt;D xsi:type="xsd:double"&gt;15.8725646686003&lt;/D&gt;&lt;D xsi:type="xsd:double"&gt;16.3643310514202&lt;/D&gt;&lt;D xsi:type="xsd:double"&gt;15.860835182017&lt;/D&gt;&lt;D xsi:type="xsd:double"&gt;15.7575973302942&lt;/D&gt;&lt;D xsi:type="xsd:double"&gt;15.3491410571265&lt;/D&gt;&lt;D xsi:type="xsd:double"&gt;15.3772232852848&lt;/D&gt;&lt;D xsi:type="xsd:double"&gt;15.6581754242107&lt;/D&gt;&lt;D xsi:type="xsd:double"&gt;15.8708865971577&lt;/D&gt;&lt;D xsi:type="xsd:double"&gt;16.0276355291219&lt;/D&gt;&lt;D xsi:type="xsd:double"&gt;15.4530385612165&lt;/D&gt;&lt;D xsi:type="xsd:double"&gt;16.0620407961917&lt;/D&gt;&lt;D xsi:type="xsd:double"&gt;16.3693229289586&lt;/D&gt;&lt;D xsi:type="xsd:double"&gt;17.1657596500077&lt;/D&gt;&lt;D xsi:type="xsd:double"&gt;17.003423539056&lt;/D&gt;&lt;D xsi:type="xsd:double"&gt;14.8520371509596&lt;/D&gt;&lt;D xsi:type="xsd:double"&gt;14.3071305558048&lt;/D&gt;&lt;D xsi:type="xsd:double"&gt;14.3841162430986&lt;/D&gt;&lt;D xsi:type="xsd:double"&gt;16.2800873254299&lt;/D&gt;&lt;D xsi:type="xsd:double"&gt;17.1260063858692&lt;/D&gt;&lt;D xsi:type="xsd:double"&gt;17.833484856017&lt;/D&gt;&lt;D xsi:type="xsd:double"&gt;18.7509591775355&lt;/D&gt;&lt;D xsi:type="xsd:double"&gt;19.0302614929168&lt;/D&gt;&lt;D xsi:type="xsd:double"&gt;21.2403065003803&lt;/D&gt;&lt;D xsi:type="xsd:double"&gt;24.54375114545&lt;/D&gt;&lt;D xsi:type="xsd:double"&gt;25.6420765634996&lt;/D&gt;&lt;D xsi:type="xsd:double"&gt;24.4680450271015&lt;/D&gt;&lt;D xsi:type="xsd:double"&gt;23.8567064921148&lt;/D&gt;&lt;D xsi:type="xsd:double"&gt;23.0956354680611&lt;/D&gt;&lt;D xsi:type="xsd:double"&gt;22.3417509186017&lt;/D&gt;&lt;D xsi:type="xsd:double"&gt;21.7976123075107&lt;/D&gt;&lt;D xsi:type="xsd:double"&gt;20.5408834278667&lt;/D&gt;&lt;D xsi:type="xsd:double"&gt;19.8984619253768&lt;/D&gt;&lt;D xsi:type="xsd:double"&gt;19.5910232861907&lt;/D&gt;&lt;D xsi:type="xsd:double"&gt;19.3754936509818&lt;/D&gt;&lt;D xsi:type="xsd:double"&gt;18.2801414612847&lt;/D&gt;&lt;D xsi:type="xsd:double"&gt;17.4687505821952&lt;/D&gt;&lt;D xsi:type="xsd:double"&gt;16.7676929592996&lt;/D&gt;&lt;D xsi:type="xsd:double"&gt;17.2286325579968&lt;/D&gt;&lt;D xsi:type="xsd:double"&gt;17.365151422996&lt;/D&gt;&lt;D xsi:type="xsd:double"&gt;17.1735747019333&lt;/D&gt;&lt;D xsi:type="xsd:double"&gt;16.5007714799076&lt;/D&gt;&lt;D xsi:type="xsd:double"&gt;16.0083615711546&lt;/D&gt;&lt;D xsi:type="xsd:double"&gt;15.0771967662651&lt;/D&gt;&lt;D xsi:type="xsd:double"&gt;15.0274788245731&lt;/D&gt;&lt;D xsi:type="xsd:double"&gt;14.7215359787957&lt;/D&gt;&lt;D xsi:type="xsd:double"&gt;13.9561159956877&lt;/D&gt;&lt;D xsi:type="xsd:double"&gt;13.6184935389244&lt;/D&gt;&lt;D xsi:type="xsd:double"&gt;12.6306585241351&lt;/D&gt;&lt;D xsi:type="xsd:double"&gt;12.0554346251543&lt;/D&gt;&lt;D xsi:type="xsd:double"&gt;12.4569608101496&lt;/D&gt;&lt;D xsi:type="xsd:double"&gt;12.0229218443542&lt;/D&gt;&lt;D xsi:type="xsd:double"&gt;12.0803080325145&lt;/D&gt;&lt;D xsi:type="xsd:double"&gt;12.1472306530564&lt;/D&gt;&lt;D xsi:type="xsd:double"&gt;13.0208537260427&lt;/D&gt;&lt;D xsi:type="xsd:double"&gt;13.0014184322532&lt;/D&gt;&lt;D xsi:type="xsd:double"&gt;13.4515873847684&lt;/D&gt;&lt;D xsi:type="xsd:double"&gt;13.528686866329&lt;/D&gt;&lt;D xsi:type="xsd:double"&gt;13.3851680715971&lt;/D&gt;&lt;D xsi:type="xsd:double"&gt;13.2130428448315&lt;/D&gt;&lt;D xsi:type="xsd:double"&gt;13.4418417794735&lt;/D&gt;&lt;D xsi:type="xsd:double"&gt;14.0074645626436&lt;/D&gt;&lt;D xsi:type="xsd:double"&gt;14.1641625882735&lt;/D&gt;&lt;D xsi:type="xsd:double"&gt;14.2097027502032&lt;/D&gt;&lt;D xsi:type="xsd:double"&gt;13.9888982435564&lt;/D&gt;&lt;D xsi:type="xsd:double"&gt;13.5632049896908&lt;/D&gt;&lt;D xsi:type="xsd:double"&gt;13.5875268789147&lt;/D&gt;&lt;D xsi:type="xsd:double"&gt;13.6919877718547&lt;/D&gt;&lt;D xsi:type="xsd:double"&gt;13.5320967947076&lt;/D&gt;&lt;/FQL&gt;&lt;FQL&gt;&lt;Q&gt;BRENT-FDS^FG_PRICE_CHANGE(0,-6AM)&lt;/Q&gt;&lt;R&gt;1&lt;/R&gt;&lt;C&gt;1&lt;/C&gt;&lt;D xsi:type="xsd:double"&gt;0&lt;/D&gt;&lt;/FQL&gt;&lt;FQL&gt;&lt;Q&gt;KSA^FG_PRICE_MAVG(0,,,,30)&lt;/Q&gt;&lt;R&gt;1&lt;/R&gt;&lt;C&gt;1&lt;/C&gt;&lt;D xsi:type="xsd:double"&gt;41.194&lt;/D&gt;&lt;/FQL&gt;&lt;FQL&gt;&lt;Q&gt;EPHE^FG_PRICE_MAVG(0,,,,200)&lt;/Q&gt;&lt;R&gt;1&lt;/R&gt;&lt;C&gt;1&lt;/C&gt;&lt;D xsi:type="xsd:double"&gt;25.70238&lt;/D&gt;&lt;/FQL&gt;&lt;FQL&gt;&lt;Q&gt;INDA^PERCENT_CHANGE(FMA_EPS(+1,0,,,,"PORTAGG","MEAN"),FMA_EPS(+1,-3AM,</t>
        </r>
      </text>
    </comment>
    <comment ref="A10" authorId="0" shapeId="0" xr:uid="{FCD90781-2C63-41BD-BADC-2DD649FBB1B3}">
      <text>
        <r>
          <rPr>
            <b/>
            <sz val="9"/>
            <color indexed="81"/>
            <rFont val="Tahoma"/>
            <charset val="1"/>
          </rPr>
          <t>,,,"PORTAGG","MEAN"))&lt;/Q&gt;&lt;R&gt;1&lt;/R&gt;&lt;C&gt;1&lt;/C&gt;&lt;D xsi:type="xsd:double"&gt;-3.97791520853087&lt;/D&gt;&lt;/FQL&gt;&lt;FQL&gt;&lt;Q&gt;EPHE^FG_TOTAL_RETURNC(0,-3AM)&lt;/Q&gt;&lt;R&gt;1&lt;/R&gt;&lt;C&gt;1&lt;/C&gt;&lt;D xsi:type="xsd:double"&gt;1.3927817&lt;/D&gt;&lt;/FQL&gt;&lt;FQL&gt;&lt;Q&gt;URTH^P_PRICE(0)/P_PRICE_HIGH_PR(0,,,,,,"PRICE","INTRA","52W")&lt;/Q&gt;&lt;R&gt;1&lt;/R&gt;&lt;C&gt;1&lt;/C&gt;&lt;D xsi:type="xsd:double"&gt;0.9453135&lt;/D&gt;&lt;/FQL&gt;&lt;FQL&gt;&lt;Q&gt;VWO^FMA_PCT_ABOVE_MAVG(200,0,,,,"PORTAGG")&lt;/Q&gt;&lt;R&gt;1&lt;/R&gt;&lt;C&gt;1&lt;/C&gt;&lt;D xsi:type="xsd:double"&gt;40.2978631556227&lt;/D&gt;&lt;/FQL&gt;&lt;FQL&gt;&lt;Q&gt;TUR^FMA_RBICS_REV_CURRENT(30, LOC, "PORTAGG")&lt;/Q&gt;&lt;R&gt;1&lt;/R&gt;&lt;C&gt;1&lt;/C&gt;&lt;D xsi:type="xsd:double"&gt;21.5938767922581&lt;/D&gt;&lt;/FQL&gt;&lt;FQL&gt;&lt;Q&gt;REFVNDISC-FDS^PROPER_NAME(0,,,"SECURITY","NAME")&lt;/Q&gt;&lt;R&gt;1&lt;/R&gt;&lt;C&gt;1&lt;/C&gt;&lt;D xsi:type="xsd:string"&gt;Vietnam Discount Rate&lt;/D&gt;&lt;/FQL&gt;&lt;FQL&gt;&lt;Q&gt;REFEUREFI-FDS^FG_YIELD(NOW,,,0)&lt;/Q&gt;&lt;R&gt;1&lt;/R&gt;&lt;C&gt;1&lt;/C&gt;&lt;D xsi:type="xsd:double"&gt;4.25&lt;/D&gt;&lt;/FQL&gt;&lt;FQL&gt;&lt;Q&gt;TRYMX10Y-FDS^PCTCHG(FG_YIELD(0,,,,"YTM"),FG_YIELD(-1AM,,,,"YTM"))&lt;/Q&gt;&lt;R&gt;1&lt;/R&gt;&lt;C&gt;1&lt;/C&gt;&lt;D xsi:type="xsd:double"&gt;-5.870499&lt;/D&gt;&lt;/FQL&gt;&lt;FQL&gt;&lt;Q&gt;VNM^FMA_EVAL_EBIT(LTMA,NOW,NOW,M,"PORTAGG","MEANR")&lt;/Q&gt;&lt;R&gt;1&lt;/R&gt;&lt;C&gt;1&lt;/C&gt;&lt;D xsi:type="xsd:double"&gt;17.2718323156402&lt;/D&gt;&lt;/FQL&gt;&lt;FQL&gt;&lt;Q&gt;SET-BKK^FMA_EVAL_EBIT(LTMA,NOW,NOW,M,"PORTAGG","MEANR")&lt;/Q&gt;&lt;R&gt;1&lt;/R&gt;&lt;C&gt;1&lt;/C&gt;&lt;D xsi:type="xsd:double"&gt;18.0335948476589&lt;/D&gt;&lt;/FQL&gt;&lt;FQL&gt;&lt;Q&gt;EZA^FMA_PE(NTMA,0,,,"PORTAGG","MEANR")&lt;/Q&gt;&lt;R&gt;1&lt;/R&gt;&lt;C&gt;1&lt;/C&gt;&lt;D xsi:type="xsd:double"&gt;9.91380210638712&lt;/D&gt;&lt;/FQL&gt;&lt;FQL&gt;&lt;Q&gt;EPU^FMA_EVAL_EBITDA(NTMA,0,,,"PORTAGG","MEANR")&lt;/Q&gt;&lt;R&gt;1&lt;/R&gt;&lt;C&gt;1&lt;/C&gt;&lt;D xsi:type="xsd:double"&gt;5.95310221282313&lt;/D&gt;&lt;/FQL&gt;&lt;FQL&gt;&lt;Q&gt;CNYA^JULIAN(FMA_DIV_YLD(NTMA,NOW,NOW,M,"PORTAGG","MEANR").DATES)&lt;/Q&gt;&lt;R&gt;1&lt;/R&gt;&lt;C&gt;1&lt;/C&gt;&lt;D xsi:type="xsd:long"&gt;45504&lt;/D&gt;&lt;/FQL&gt;&lt;FQL&gt;&lt;Q&gt;QAT^FMA_ROE(NTMA,-20AY,NOW,FY,"PORTAGG","MEANR")&lt;/Q&gt;&lt;R&gt;20&lt;/R&gt;&lt;C&gt;1&lt;/C&gt;&lt;D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xsi:type="xsd:double"&gt;12.1192289718939&lt;/D&gt;&lt;/FQL&gt;&lt;FQL&gt;&lt;Q&gt;CAGDPY@AE^EE_ACTUAL_ANNUAL(MED,0)&lt;/Q&gt;&lt;R&gt;1&lt;/R&gt;&lt;C&gt;1&lt;/C&gt;&lt;D xsi:type="xsd:double"&gt;12.15&lt;/D&gt;&lt;/FQL&gt;&lt;FQL&gt;&lt;Q&gt;EWW^FG_PRICE_MAVG(0,,,,200)&lt;/Q&gt;&lt;R&gt;1&lt;/R&gt;&lt;C&gt;1&lt;/C&gt;&lt;D xsi:type="xsd:double"&gt;63.43945&lt;/D&gt;&lt;/FQL&gt;&lt;FQL&gt;&lt;Q&gt;EPU^FMA_COS_DOWN("EPS","1M",+1,NOW,,,"PORTAGG","MEANR")&lt;/Q&gt;&lt;R&gt;1&lt;/R&gt;&lt;C&gt;1&lt;/C&gt;&lt;D xsi:type="xsd:double"&gt;2&lt;/D&gt;&lt;/FQL&gt;&lt;FQL&gt;&lt;Q&gt;TRYAE10Y-FDS^PCTCHG(FG_YIELD(0,,,,"YTM"),FG_YIELD(-3AM,,,,"YTM"))&lt;/Q&gt;&lt;R&gt;1&lt;/R&gt;&lt;C&gt;1&lt;/C&gt;&lt;D xsi:type="xsd:double"&gt;-9.831078&lt;/D&gt;&lt;/FQL&gt;&lt;FQL&gt;&lt;Q&gt;CC_VN^IMF_IFS_RCPI_Q(0)&lt;/Q&gt;&lt;R&gt;1&lt;/R&gt;&lt;C&gt;1&lt;/C&gt;&lt;D xsi:type="xsd:double"&gt;4.3949327&lt;/D&gt;&lt;/FQL&gt;&lt;FQL&gt;&lt;Q&gt;MCHI^JULIAN(FMA_DIV_YLD(NTMA,NOW,NOW,M,"PORTAGG","MEANR").DATES)&lt;/Q&gt;&lt;R&gt;1&lt;/R&gt;&lt;C&gt;1&lt;/C&gt;&lt;D xsi:type="xsd:long"&gt;45504&lt;/D&gt;&lt;/FQL&gt;&lt;FQL&gt;&lt;Q&gt;EWW^FMA_DIV_YLD(NTMA,NOW,NOW,M,"PORTAGG","MEANR")&lt;/Q&gt;&lt;R&gt;1&lt;/R&gt;&lt;C&gt;1&lt;/C&gt;&lt;D xsi:type="xsd:double"&gt;4.51295110617391&lt;/D&gt;&lt;/FQL&gt;&lt;FQL&gt;&lt;Q&gt;EPHE^FG_COMPANY_NAME&lt;/Q&gt;&lt;R&gt;1&lt;/R&gt;&lt;C&gt;1&lt;/C&gt;&lt;D xsi:type="xsd:string"&gt;iShares MSCI Philippines ETF&lt;/D&gt;&lt;/FQL&gt;&lt;FQL&gt;&lt;Q&gt;USDPHP^FG_PRICE(0)&lt;/Q&gt;&lt;R&gt;1&lt;/R&gt;&lt;C&gt;1&lt;/C&gt;&lt;D xsi:type="xsd:double"&gt;57.28&lt;/D&gt;&lt;/FQL&gt;&lt;FQL&gt;&lt;Q&gt;FC0000PL^FMA_EPS(NTMA,-20AY,0,CY,,"PORTAGG","MEANR")&lt;/Q&gt;&lt;R&gt;20&lt;/R&gt;&lt;C&gt;1&lt;/C&gt;&lt;D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xsi:type="xsd:double"&gt;17.0889243836625&lt;/D&gt;&lt;D xsi:type="xsd:double"&gt;23.3955887248491&lt;/D&gt;&lt;/FQL&gt;&lt;FQL&gt;&lt;Q&gt;ECH^FMA_PE(LTMA,-10AY,0,AM,"PORTAGG","MEANR")&lt;/Q&gt;&lt;R&gt;121&lt;/R&gt;&lt;C&gt;1&lt;/C&gt;&lt;D xsi:type="xsd:double"&gt;16.2218390684279&lt;/D&gt;&lt;D xsi:type="xsd:double"&gt;16.619933849725&lt;/D&gt;&lt;D xsi:type="xsd:double"&gt;16.0352784611918&lt;/D&gt;&lt;D xsi:type="xsd:double"&gt;15.8448680016959&lt;/D&gt;&lt;D xsi:type="xsd:double"&gt;16.815717461623&lt;/D&gt;&lt;D xsi:type="xsd:double"&gt;16.4183802065121&lt;/D&gt;&lt;D xsi:type="xsd:double"&gt;16.4786798345949&lt;/D&gt;&lt;D xsi:type="xsd:double"&gt;16.5596918382665&lt;/D&gt;&lt;D xsi:type="xsd:double"&gt;16.3999171286647&lt;/D&gt;&lt;D xsi:type="xsd:double"&gt;16.4603952457952&lt;/D&gt;&lt;D xsi:type="xsd:double"&gt;16.0476593999303&lt;/D&gt;&lt;D xsi:type="xsd:double"&gt;15.4198311904817&lt;/D&gt;&lt;D xsi:type="xsd:double"&gt;15.2146243048399&lt;/D&gt;&lt;D xsi:type="xsd:double"&gt;15.1635675312548&lt;/D&gt;&lt;D xsi:type="xsd:double"&gt;15.4302829827103&lt;/D&gt;&lt;D xsi:type="xsd:double"&gt;16.0191865036766&lt;/D&gt;&lt;D xsi:type="xsd:double"&gt;15.6558570155107&lt;/D&gt;&lt;D xsi:type="xsd:double"&gt;15.4436065325434&lt;/D&gt;&lt;D xsi:type="xsd:double"&gt;15.3666347949736&lt;/D&gt;&lt;D xsi:type="xsd:double"&gt;15.4992305928413&lt;/D&gt;&lt;D xsi:type="xsd:double"&gt;15.3854635766741&lt;/D&gt;&lt;D xsi:type="xsd:double"&gt;15.3186652290215&lt;/D&gt;&lt;D xsi:type="xsd:double"&gt;15.1123796120426&lt;/D&gt;&lt;D xsi:type="xsd:double"&gt;15.3671968992524&lt;/D&gt;&lt;D xsi:type="xsd:double"&gt;16.1208588862953&lt;/D&gt;&lt;D xsi:type="xsd:double"&gt;16.0421822080188&lt;/D&gt;&lt;D xsi:type="xsd:double"&gt;16.3258198007591&lt;/D&gt;&lt;D xsi:type="xsd:double"&gt;17.1821221117514&lt;/D&gt;&lt;D xsi:type="xsd:double"&gt;16.8486381294236&lt;/D&gt;&lt;D xsi:type="xsd:double"&gt;15.5016956973842&lt;/D&gt;&lt;D xsi:type="xsd:double"&gt;16.4882034575425&lt;/D&gt;&lt;D xsi:type="xsd:double"&gt;16.8006736430091&lt;/D&gt;&lt;D xsi:type="xsd:double"&gt;17.1388010542272&lt;/D&gt;&lt;D xsi:type="xsd:double"&gt;17.1557329631471&lt;/D&gt;&lt;D xsi:type="xsd:double"&gt;17.1516790367475&lt;/D&gt;&lt;D xsi:type="xsd:double"&gt;17.5514378322396&lt;/D&gt;&lt;D xsi:type="xsd:double"&gt;18.0838286041946&lt;/D&gt;&lt;D xsi:type="xsd:double"&gt;19.3697067159419&lt;/D&gt;&lt;D xsi:type="xsd:double"&gt;17.9110275554252&lt;/D&gt;&lt;D xsi:type="xsd:double"&gt;18.3923537064421&lt;/D&gt;&lt;D xsi:type="xsd:double"&gt;15.950047666151&lt;/D&gt;&lt;D xsi:type="xsd:double"&gt;18.407799701686&lt;/D&gt;&lt;D xsi:type="xsd:double"&gt;17.4951899440889&lt;/D&gt;&lt;D xsi:type="xsd:double"&gt;17.5259416523953&lt;/D&gt;&lt;D xsi:type="xsd:double"&gt;17.101462221874&lt;/D&gt;&lt;D xsi:type="xsd:double"&gt;16.6943367460449&lt;/D&gt;&lt;D xsi:type="xsd:double"&gt;15.994003277034&lt;/D&gt;&lt;D xsi:type="xsd:double"&gt;15.3536716092408&lt;/D&gt;&lt;D xsi:type="xsd:double"&gt;15.2097282115341&lt;/D&gt;&lt;D xsi:type="xsd:double"&gt;15.0130778686461&lt;/D&gt;&lt;D xsi:type="xsd:double"&gt;17.4452847490618&lt;/D&gt;&lt;D xsi:type="xsd:double"&gt;17.1150332343812&lt;/D&gt;&lt;D xsi:type="xsd:double"&gt;16.9678669460958&lt;/D&gt;&lt;D xsi:type="xsd:double"&gt;12.3731996266896&lt;/D&gt;&lt;D xsi:type="xsd:double"&gt;12.5036367595624&lt;/D&gt;&lt;D xsi:type="xsd:double"&gt;11.2306103975733&lt;/D&gt;&lt;D xsi:type="xsd:double"&gt;10.9614797858253&lt;/D&gt;&lt;D xsi:type="xsd:double"&gt;10.9930974817378&lt;/D&gt;&lt;D xsi:type="xsd:double"&gt;10.5519141040541&lt;/D&gt;&lt;D xsi:type="xsd:double"&gt;11.0819962517292&lt;/D&gt;&lt;D xsi:type="xsd:double"&gt;11.1694170223434&lt;/D&gt;&lt;D xsi:type="xsd:double"&gt;11.61317495822&lt;/D&gt;&lt;D xsi:type="xsd:double"&gt;11.8552523048925&lt;/D&gt;&lt;D xsi:type="xsd:double"&gt;11.0199968787026&lt;/D&gt;&lt;D xsi:type="xsd:double"&gt;12.1277731931463&lt;/D&gt;&lt;D xsi:type="xsd:double"&gt;12.6652094736433&lt;/D&gt;&lt;D xsi:type="xsd:double"&gt;11.8330140816137&lt;/D&gt;&lt;D xsi:type="xsd:double"&gt;11.6772256478525&lt;/D&gt;&lt;D xsi:type="xsd:double"&gt;11.3559489334739&lt;/D&gt;&lt;D xsi:type="xsd:double"&gt;-6.03283877330537&lt;/D&gt;&lt;D xsi:type="xsd:double"&gt;14.1838417729079&lt;/D&gt;&lt;D xsi:type="xsd:double"&gt;15.3877614620953&lt;/D&gt;&lt;D xsi:type="xsd:double"&gt;17.3745528323498&lt;/D&gt;&lt;D xsi:type="xsd:double"&gt;18.1439119613395&lt;/D&gt;&lt;D xsi:type="xsd:double"&gt;18.5861650296966&lt;/D&gt;&lt;D xsi:type="xsd:double"&gt;21.0723001732979&lt;/D&gt;&lt;D xsi:type="xsd:double"&gt;23.5742229574031&lt;/D&gt;&lt;D xsi:type="xsd:double"&gt;24.9315203522419&lt;/D&gt;&lt;D xsi:type="xsd:double"&gt;26.5490640950255&lt;/D&gt;&lt;D xsi:type="xsd:double"&gt;32.0877513607296&lt;/D&gt;&lt;D xsi:type="xsd:double"&gt;30.0819693539968&lt;/D&gt;&lt;D xsi:type="xsd:double"&gt;27.9613499834891&lt;/D&gt;&lt;D xsi:type="xsd:double"&gt;25.2212917462592&lt;/D&gt;&lt;D xsi:type="xsd:double"&gt;22.8835877804761&lt;/D&gt;&lt;D xsi:type="xsd:double"&gt;20.1453618162286&lt;/D&gt;&lt;D xsi:type="xsd:double"&gt;18.1720560130308&lt;/D&gt;&lt;D xsi:type="xsd:double"&gt;15.8218779000071&lt;/D&gt;&lt;D xsi:type="xsd:double"&gt;13.6775713255911&lt;/D&gt;&lt;D xsi:type="xsd:double"&gt;10.9068853855243&lt;/D&gt;&lt;D xsi:type="xsd:double"&gt;9.85274093550847&lt;/D&gt;&lt;D xsi:type="xsd:double"&gt;9.59929496224602&lt;/D&gt;&lt;D xsi:type="xsd:double"&gt;9.84048766990725&lt;/D&gt;&lt;D xsi:type="xsd:double"&gt;9.81624402940356&lt;/D&gt;&lt;D xsi:type="xsd:double"&gt;9.37049852587456&lt;/D&gt;&lt;D xsi:type="xsd:double"&gt;8.39862942411045&lt;/D&gt;&lt;D xsi:type="xsd:double"&gt;7.85460131840449&lt;/D&gt;&lt;D xsi:type="xsd:double"&gt;7.53823771287384&lt;/D&gt;&lt;D xsi:type="xsd:double"&gt;7.21713176301919&lt;/D&gt;&lt;D xsi:type="xsd:double"&gt;7.24910924901616&lt;/D&gt;&lt;D xsi:type="xsd:double"&gt;7.36976411827171&lt;/D&gt;&lt;D xsi:type="xsd:double"&gt;5.66139367215522&lt;/D&gt;&lt;D xsi:type="xsd:double"&gt;5.46160181288897&lt;/D&gt;&lt;D xsi:type="xsd:double"&gt;5.98860929896216&lt;/D&gt;&lt;D xsi:type="xsd:double"&gt;5.91066766742486&lt;/D&gt;&lt;D xsi:type="xsd:double"&gt;5.90227984700875&lt;/D&gt;&lt;D xsi:type="xsd:double"&gt;6.49198278646933&lt;/D&gt;&lt;D xsi:type="xsd:double"&gt;6.68535448642208&lt;/D&gt;&lt;D xsi:type="xsd:double"&gt;7.3093859316924&lt;/D&gt;&lt;D xsi:type="xsd:double"&gt;7.94600085664544&lt;/D&gt;&lt;D xsi:type="xsd:double"&gt;7.7252795348915&lt;/D&gt;&lt;D xsi:type="xsd:double"&gt;7.77914172757529&lt;/D&gt;&lt;D xsi:type="xsd:double"&gt;7.85446109782306&lt;/D&gt;&lt;D xsi:type="xsd:double"&gt;1.27422283585437&lt;/D&gt;&lt;D xsi:type="xsd:double"&gt;1.50394230639552&lt;/D&gt;&lt;D xsi:type="xsd:double"&gt;1.40085225920757&lt;/D&gt;&lt;D xsi:type="xsd:double"&gt;10.1737158432321&lt;/D&gt;&lt;D xsi:type="xsd:double"&gt;10.2254001810389&lt;/D&gt;&lt;D xsi:type="xsd:double"&gt;10.3073965164105&lt;/D&gt;&lt;D xsi:type="xsd:double"&gt;10.1364859796165&lt;/D&gt;&lt;D xsi:type="xsd:double"&gt;10.4190781550657&lt;/D&gt;&lt;D xsi:type="xsd:double"&gt;10.2671413489354&lt;/D&gt;&lt;/FQL&gt;&lt;FQL&gt;&lt;Q&gt;EPHE^FG_PRICE_MAVG(0,,,,60)&lt;/Q&gt;&lt;R&gt;1&lt;/R&gt;&lt;C&gt;1&lt;/C&gt;&lt;D xsi:type="xsd:double"&gt;24.810667&lt;/D&gt;&lt;/FQL&gt;&lt;FQL&gt;&lt;Q&gt;VGK^PERCENT_CHANGE(FMA_EPS(+1,0,,,,"PORTAGG","MEAN"),FMA_EPS(+1,-3AM,,,,"PORTAGG","MEAN"))&lt;/Q&gt;&lt;R&gt;1&lt;/R&gt;&lt;C&gt;1&lt;/C&gt;&lt;D xsi:type="xsd:double"&gt;1.06630360193065&lt;/D&gt;&lt;/FQL&gt;&lt;FQL&gt;&lt;Q&gt;USDTHB^STD(FG_PRICE_CHANGE(0,-3AY,M))&lt;/Q&gt;&lt;R&gt;1&lt;/R&gt;&lt;C&gt;1&lt;/C&gt;&lt;D xsi:type="xsd:double"&gt;3.00427239183339&lt;/D&gt;&lt;/FQL&gt;&lt;FQL&gt;&lt;Q&gt;USDCNH^FG_PRICE(0)&lt;/Q&gt;&lt;R&gt;1&lt;/R&gt;&lt;C&gt;1&lt;/C&gt;&lt;D xsi:type="xsd:double"&gt;7.17105&lt;/D&gt;&lt;/FQL&gt;&lt;FQL&gt;&lt;Q&gt;ECH^P_PRICE_RETURNS_PR('52W',2,-10AY,0,AM)&lt;/Q&gt;&lt;R&gt;121&lt;/R&gt;&lt;C&gt;1&lt;/C&gt;&lt;D xsi:type="xsd:double"&gt;-11.130404&lt;/D&gt;&lt;D xsi:type="xsd:double"&gt;-13.875073&lt;/D&gt;&lt;D xsi:type="xsd:double"&gt;-14.9566765&lt;/D&gt;&lt;D xsi:type="xsd:double"&gt;-13.663101&lt;/D&gt;&lt;D xsi:type="xsd:double"&gt;-11.995613&lt;/D&gt;&lt;D xsi:type="xsd:double"&gt;-13.268709&lt;/D&gt;&lt;D xsi:type="xsd:double"&gt;-2.521187&lt;/D&gt;&lt;D xsi:type="xsd:double"&gt;-7.4430523&lt;/D&gt;&lt;D xsi:type="xsd:double"&gt;-9.271378&lt;/D&gt;&lt;D xsi:type="xsd:double"&gt;-4.993314&lt;/D&gt;&lt;D xsi:type="xsd:double"&gt;-14.450222&lt;/D&gt;&lt;D xsi:type="xsd:double"&gt;-20.605968&lt;/D&gt;&lt;D xsi:type="xsd:double"&gt;-16.60803&lt;/D&gt;&lt;D xsi:type="xsd:double"&gt;-21.796412&lt;/D&gt;&lt;D xsi:type="xsd:double"&gt;-13.765979&lt;/D&gt;&lt;D xsi:type="xsd:double"&gt;-18.057024&lt;/D&gt;&lt;D xsi:type="xsd:double"&gt;-20.248837&lt;/D&gt;&lt;D xsi:type="xsd:double"&gt;-21.641588&lt;/D&gt;&lt;D xsi:type="xsd:double"&gt;-17.801994&lt;/D&gt;&lt;D xsi:type="xsd:double"&gt;-9.448838&lt;/D&gt;&lt;D xsi:type="xsd:double"&gt;-13.143909&lt;/D&gt;&lt;D xsi:type="xsd:double"&gt;-15.196138&lt;/D&gt;&lt;D xsi:type="xsd:double"&gt;-5.622941&lt;/D&gt;&lt;D xsi:type="xsd:double"&gt;5.8164&lt;/D&gt;&lt;D xsi:type="xsd:double"&gt;10.363221&lt;/D&gt;&lt;D xsi:type="xsd:double"&gt;10.304106&lt;/D&gt;&lt;D xsi:type="xsd:double"&gt;6.523764&lt;/D&gt;&lt;D xsi:type="xsd:double"&gt;20.671618&lt;/D&gt;&lt;D xsi:type="xsd:double"&gt;28.450357&lt;/D&gt;&lt;D xsi:type="xsd:double"&gt;26.264631&lt;/D&gt;&lt;D xsi:type="xsd:double"&gt;27.107132&lt;/D&gt;&lt;D xsi:type="xsd:double"&gt;17.302109&lt;/D&gt;&lt;D xsi:type="xsd:double"&gt;29.293991&lt;/D&gt;&lt;D xsi:type="xsd:double"&gt;18.279766&lt;/D&gt;&lt;D xsi:type="xsd:double"&gt;21.122515&lt;/D&gt;&lt;D xsi:type="xsd:double"&gt;18.675077&lt;/D&gt;&lt;D xsi:type="xsd:double"&gt;19.72928&lt;/D&gt;&lt;D xsi:type="xsd:double"&gt;31.451845&lt;/D&gt;&lt;D xsi:type="xsd:double"&gt;38.17252&lt;/D&gt;&lt;D xsi:type="xsd:double"&gt;26.586033&lt;/D&gt;&lt;D xsi:type="xsd:double"&gt;12.530732&lt;/D&gt;&lt;D xsi:type="xsd:double"&gt;48.59972&lt;/D&gt;&lt;D xsi:type="xsd:double"&gt;33.624817&lt;/D&gt;&lt;D xsi:type="xsd:double"&gt;36.272503&lt;/D&gt;&lt;D xsi:type="xsd:double"&gt;20.64264&lt;/D&gt;&lt;D xsi:type="xsd:double"&gt;24.631536&lt;/D&gt;&lt;D xsi:type="xsd:double"&gt;17.515396&lt;/D&gt;&lt;D xsi:type="xsd:double"&gt;11.352468&lt;/D&gt;&lt;D xsi:type="xsd:double"&gt;3.2382965&lt;/D&gt;&lt;D xsi:type="xsd:double"&gt;-11.114341&lt;/D&gt;&lt;D xsi:type="xsd:double"&gt;-10.953879&lt;/D&gt;&lt;D xsi:type="xsd:double"&gt;-11.989695&lt;/D&gt;&lt;D xsi:type="xsd:double"&gt;0.92099905&lt;/D&gt;&lt;D xsi:type="xsd:double"&gt;-17.44911&lt;/D&gt;&lt;D xsi:type="xsd:double"&gt;-11.142707&lt;/D&gt;&lt;D xsi:type="xsd:double"&gt;-15.516126999999999&lt;/D&gt;&lt;D xsi:type="xsd:double"&gt;-14.388901&lt;/D&gt;&lt;D xsi:type="xsd:double"&gt;-18.718647&lt;/D&gt;&lt;D xsi:type="xsd:double"&gt;-18.364191&lt;/D&gt;&lt;D xsi:type="xsd:double"&gt;-12.142491&lt;/D&gt;&lt;D xsi:type="xsd:double"&gt;-17.142605&lt;/D&gt;&lt;D xsi:type="xsd:double"&gt;-11.215078&lt;/D&gt;&lt;D xsi:type="xsd:double"&gt;-12.745052&lt;/D&gt;&lt;D xsi:type="xsd:double"&gt;-22.197319&lt;/D&gt;&lt;D xsi:type="xsd:double"&gt;-22.06924&lt;/D&gt;&lt;D xsi:type="xsd:double"&gt;-20.793652&lt;/D&gt;&lt;D xsi:type="xsd:double"&gt;-30.98259&lt;/D&gt;&lt;D xsi:type="xsd:double"&gt;-40.153606&lt;/D&gt;&lt;D xsi:type="xsd:double"&gt;-44.716812&lt;/D&gt;&lt;D xsi:type="xsd:double"&gt;-37.278862&lt;/D&gt;&lt;D xsi:type="xsd:double"&gt;-27.190483&lt;/D&gt;&lt;D xsi:type="xsd:double"&gt;-31.994701&lt;/D&gt;&lt;D xsi:type="xsd:double"&gt;-25.986523&lt;/D&gt;&lt;D xsi:type="xsd:double"&gt;-28.892357&lt;/D&gt;&lt;D xsi:type="xsd:double"&gt;-34.447323&lt;/D&gt;&lt;D xsi:type="xsd:double"&gt;-18.437778&lt;/D&gt;&lt;D xsi:type="xsd:double"&gt;-10.476864&lt;/D&gt;&lt;D xsi:type="xsd:double"&gt;-2.8289258&lt;/D&gt;&lt;D xsi:type="xsd:double"&gt;2.577877&lt;/D&gt;&lt;D xsi:type="xsd:double"&gt;31.464947&lt;/D&gt;&lt;D xsi:type="xsd:double"&gt;48.71142&lt;/D&gt;&lt;D xsi:type="xsd:double"&gt;34.115303&lt;/D&gt;&lt;D xsi:type="xsd:double"&gt;6.8906426&lt;/D&gt;&lt;D xsi:type="xsd:double"&gt;6.753993&lt;/D&gt;&lt;D xsi:type="xsd:double"&gt;2.3048043&lt;/D&gt;&lt;D xsi:type="xsd:double"&gt;8.619308&lt;/D&gt;&lt;D xsi:type="xsd:double"&gt;5.890894&lt;/D&gt;&lt;D xsi:type="xsd:double"&gt;4.5205593&lt;/D&gt;&lt;D xsi:type="xsd:double"&gt;-10.006905&lt;/D&gt;&lt;D xsi:type="xsd:double"&gt;-23.481781&lt;/D&gt;&lt;D xsi:type="xsd:double"&gt;-13.793177&lt;/D&gt;&lt;D xsi:type="xsd:double"&gt;-14.553338&lt;/D&gt;&lt;D xsi:type="xsd:double"&gt;-14.54556&lt;/D&gt;&lt;D xsi:type="xsd:double"&gt;-21.407307&lt;/D&gt;&lt;D xsi:type="xsd:double"&gt;4.4903874&lt;/D&gt;&lt;D xsi:type="xsd:double"&gt;-6.687993&lt;/D&gt;&lt;D xsi:type="xsd:double"&gt;7.1878314&lt;/D&gt;&lt;D xsi:type="xsd:double"&gt;12.211919&lt;/D&gt;&lt;D xsi:type="xsd:double"&gt;5.6197047&lt;/D&gt;&lt;D xsi:type="xsd:double"&gt;4.7993064&lt;/D&gt;&lt;D xsi:type="xsd:double"&gt;15.776884&lt;/D&gt;&lt;D xsi:type="xsd:double"&gt;21.478558&lt;/D&gt;&lt;D xsi:type="xsd:double"&gt;19.51555&lt;/D&gt;&lt;D xsi:type="xsd:double"&gt;14.989794&lt;/D&gt;&lt;D xsi:type="xsd:double"&gt;2.014172&lt;/D&gt;&lt;D xsi:type="xsd:double"&gt;27.76885&lt;/D&gt;&lt;D xsi:type="xsd:double"&gt;10.509682&lt;/D&gt;&lt;D xsi:type="xsd:double"&gt;32.08363&lt;/D&gt;&lt;D xsi:type="xsd:double"&gt;19.612158&lt;/D&gt;&lt;D xsi:type="xsd:double"&gt;-1.8392265&lt;/D&gt;&lt;D xsi:type="xsd:double"&gt;6.53193&lt;/D&gt;&lt;D xsi:type="xsd:double"&gt;-2.0527244&lt;/D&gt;&lt;D xsi:type="xsd:double"&gt;7.6465607&lt;/D&gt;&lt;D xsi:type="xsd:double"&gt;2.8297663&lt;/D&gt;&lt;D xsi:type="xsd:double"&gt;-11.040926&lt;/D&gt;&lt;D xsi:type="xsd:double"&gt;-6.516308&lt;/D&gt;&lt;D xsi:type="xsd:double"&gt;6.2539935&lt;/D&gt;&lt;D xsi:type="xsd:double"&gt;-1.1702895&lt;/D&gt;&lt;D xsi:type="xsd:double"&gt;-3.8220584&lt;/D&gt;&lt;D xsi:type="xsd:double"&gt;-9.627951&lt;/D&gt;&lt;D xsi:type="xsd:double"&gt;-10.850853&lt;/D&gt;&lt;/FQL&gt;&lt;FQL&gt;&lt;Q&gt;CNYA^FMA_DIV_YLD(NTMA,-10AY,0,AM,"PORTAGG","MEANR")&lt;/Q&gt;&lt;R&gt;121&lt;/R&gt;&lt;C&gt;1&lt;/C&gt;&lt;D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xsi:type="xsd:double"&gt;2.22588074459295&lt;/D&gt;&lt;D xsi:type="xsd:double"&gt;2.25766150483538&lt;/D&gt;&lt;D xsi:type="xsd:double"&gt;2.19826651732503&lt;/D&gt;&lt;D xsi:type="xsd:double"&gt;2.30650051963277&lt;/D&gt;&lt;D xsi:type="xsd:double"&gt;2.26819788289429&lt;/D&gt;&lt;D xsi:type="xsd:double"&gt;2.18578998909279&lt;/D&gt;&lt;D xsi:type="xsd:double"&gt;2.28077912621528&lt;/D&gt;&lt;D xsi:type="xsd:double"&gt;2.30799425939475&lt;/D&gt;&lt;D xsi:type="xsd:double"&gt;2.31200164727061&lt;/D&gt;&lt;D xsi:type="xsd:double"&gt;2.24942222862657&lt;/D&gt;&lt;D xsi:type="xsd:double"&gt;2.29461847769651&lt;/D&gt;&lt;D xsi:type="xsd:double"&gt;2.11597756587191&lt;/D&gt;&lt;D xsi:type="xsd:double"&gt;2.10851274504191&lt;/D&gt;&lt;D xsi:type="xsd:double"&gt;2.17916657119724&lt;/D&gt;&lt;D xsi:type="xsd:double"&gt;2.14324994245346&lt;/D&gt;&lt;D xsi:type="xsd:double"&gt;2.14599039079897&lt;/D&gt;&lt;D xsi:type="xsd:double"&gt;2.08437067673087&lt;/D&gt;&lt;D xsi:type="xsd:double"&gt;2.22419192857673&lt;/D&gt;&lt;D xsi:type="xsd:double"&gt;2.1235963677153&lt;/D&gt;&lt;D xsi:type="xsd:double"&gt;2.39216858685785&lt;/D&gt;&lt;D xsi:type="xsd:double"&gt;2.25928171850003&lt;/D&gt;&lt;D xsi:type="xsd:double"&gt;2.45537913877832&lt;/D&gt;&lt;D xsi:type="xsd:double"&gt;2.65209811814502&lt;/D&gt;&lt;D xsi:type="xsd:double"&gt;2.73746341918733&lt;/D&gt;&lt;D xsi:type="xsd:double"&gt;3.02492416022831&lt;/D&gt;&lt;D xsi:type="xsd:double"&gt;3.15470163492275&lt;/D&gt;&lt;D xsi:type="xsd:double"&gt;3.22485534183629&lt;/D&gt;&lt;D xsi:type="xsd:double"&gt;3.22270504450304&lt;/D&gt;&lt;D xsi:type="xsd:double"&gt;3.31211864364529&lt;/D&gt;&lt;D xsi:type="xsd:double"&gt;3.23360291297089&lt;/D&gt;&lt;D xsi:type="xsd:double"&gt;3.31970205311194&lt;/D&gt;&lt;D xsi:type="xsd:double"&gt;3.13494192366531&lt;/D&gt;&lt;D xsi:type="xsd:double"&gt;2.86334240705533&lt;/D&gt;&lt;D xsi:type="xsd:double"&gt;2.61010747955573&lt;/D&gt;&lt;D xsi:type="xsd:double"&gt;2.92657450631377&lt;/D&gt;&lt;D xsi:type="xsd:double"&gt;2.86630107660363&lt;/D&gt;&lt;D xsi:type="xsd:double"&gt;2.70998558381728&lt;/D&gt;&lt;D xsi:type="xsd:double"&gt;2.85290981157615&lt;/D&gt;&lt;D xsi:type="xsd:double"&gt;2.60803276956169&lt;/D&gt;&lt;D xsi:type="xsd:double"&gt;2.72060028887558&lt;/D&gt;&lt;D xsi:type="xsd:double"&gt;2.70373053423998&lt;/D&gt;&lt;D xsi:type="xsd:double"&gt;2.54463344324857&lt;/D&gt;&lt;D xsi:type="xsd:double"&gt;2.41500167821773&lt;/D&gt;&lt;D xsi:type="xsd:double"&gt;2.54474390170756&lt;/D&gt;&lt;D xsi:type="xsd:double"&gt;2.46566919171891&lt;/D&gt;&lt;D xsi:type="xsd:double"&gt;2.51122073821184&lt;/D&gt;&lt;D xsi:type="xsd:double"&gt;2.31062428271622&lt;/D&gt;&lt;D xsi:type="xsd:double"&gt;2.20088359408415&lt;/D&gt;&lt;D xsi:type="xsd:double"&gt;1.8511386197049&lt;/D&gt;&lt;D xsi:type="xsd:double"&gt;1.95296902121391&lt;/D&gt;&lt;D xsi:type="xsd:double"&gt;1.97879875426916&lt;/D&gt;&lt;D xsi:type="xsd:double"&gt;1.95657106675593&lt;/D&gt;&lt;D xsi:type="xsd:double"&gt;1.89753375949014&lt;/D&gt;&lt;D xsi:type="xsd:double"&gt;1.8788241068382&lt;/D&gt;&lt;D xsi:type="xsd:double"&gt;1.66948209220154&lt;/D&gt;&lt;D xsi:type="xsd:double"&gt;1.62154901584564&lt;/D&gt;&lt;D xsi:type="xsd:double"&gt;1.90828173347381&lt;/D&gt;&lt;D xsi:type="xsd:double"&gt;1.91817215562712&lt;/D&gt;&lt;D xsi:type="xsd:double"&gt;1.93354864584515&lt;/D&gt;&lt;D xsi:type="xsd:double"&gt;1.83328508648639&lt;/D&gt;&lt;D xsi:type="xsd:double"&gt;1.85326420796382&lt;/D&gt;&lt;D xsi:type="xsd:double"&gt;1.94329131928761&lt;/D&gt;&lt;D xsi:type="xsd:double"&gt;1.94184504933022&lt;/D&gt;&lt;D xsi:type="xsd:double"&gt;1.98286648655127&lt;/D&gt;&lt;D xsi:type="xsd:double"&gt;1.99711900221123&lt;/D&gt;&lt;D xsi:type="xsd:double"&gt;1.91232038641553&lt;/D&gt;&lt;D xsi:type="xsd:double"&gt;2.03148244102437&lt;/D&gt;&lt;D xsi:type="xsd:double"&gt;2.17876038782499&lt;/D&gt;&lt;D xsi:type="xsd:double"&gt;2.38780602813991&lt;/D&gt;&lt;D xsi:type="xsd:double"&gt;2.39836030559175&lt;/D&gt;&lt;D xsi:type="xsd:double"&gt;2.56596868512276&lt;/D&gt;&lt;D xsi:type="xsd:double"&gt;2.379742421017&lt;/D&gt;&lt;D xsi:type="xsd:double"&gt;2.29371539104063&lt;/D&gt;&lt;D xsi:type="xsd:double"&gt;2.39623889400663&lt;/D&gt;&lt;D xsi:type="xsd:double"&gt;2.4743824145964&lt;/D&gt;&lt;D xsi:type="xsd:double"&gt;2.67497133817506&lt;/D&gt;&lt;D xsi:type="xsd:double"&gt;2.66079803948358&lt;/D&gt;&lt;D xsi:type="xsd:double"&gt;2.4716576173175&lt;/D&gt;&lt;D xsi:type="xsd:double"&gt;2.46796453565567&lt;/D&gt;&lt;D xsi:type="xsd:double"&gt;2.39568680821432&lt;/D&gt;&lt;D xsi:type="xsd:double"&gt;2.48226628937487&lt;/D&gt;&lt;D xsi:type="xsd:double"&gt;2.44081919819115&lt;/D&gt;&lt;D xsi:type="xsd:double"&gt;2.49355584591641&lt;/D&gt;&lt;D xsi:type="xsd:double"&gt;2.5810279047103&lt;/D&gt;&lt;D xsi:type="xsd:double"&gt;2.62021200312687&lt;/D&gt;&lt;D xsi:type="xsd:double"&gt;2.53284729826883&lt;/D&gt;&lt;D xsi:type="xsd:double"&gt;2.60558542263252&lt;/D&gt;&lt;D xsi:type="xsd:double"&gt;2.65563425243574&lt;/D&gt;&lt;D xsi:type="xsd:double"&gt;2.68033593187395&lt;/D&gt;&lt;D xsi:type="xsd:double"&gt;2.78728514440705&lt;/D&gt;&lt;D xsi:type="xsd:double"&gt;2.89877996883577&lt;/D&gt;&lt;D xsi:type="xsd:double"&gt;2.82923963797214&lt;/D&gt;&lt;D xsi:type="xsd:double"&gt;2.72830046094788&lt;/D&gt;&lt;D xsi:type="xsd:double"&gt;2.79680079443649&lt;/D&gt;&lt;D xsi:type="xsd:double"&gt;2.77833666854169&lt;/D&gt;&lt;D xsi:type="xsd:double"&gt;2.92888362494477&lt;/D&gt;&lt;D xsi:type="xsd:double"&gt;3.08695765619443&lt;/D&gt;&lt;D xsi:type="xsd:double"&gt;3.27680833449031&lt;/D&gt;&lt;/FQL&gt;&lt;FQL&gt;&lt;Q&gt;ECH^JULIAN(FMA_DIV_YLD(NTMA,-10AY,0,AM,"PORTAGG","MEANR").DATES)&lt;/Q&gt;&lt;R&gt;121&lt;/R&gt;&lt;C&gt;1&lt;/C&gt;&lt;D xsi:type="xsd:long"&gt;41859&lt;/D&gt;&lt;D xsi:type="xsd:long"&gt;41891&lt;/D&gt;&lt;D xsi:type="xsd:long"&gt;41921&lt;/D&gt;&lt;D xsi:type="xsd:long"&gt;41950&lt;/D&gt;&lt;D xsi:type="xsd:long"&gt;41982&lt;/D&gt;&lt;D xsi:type="xsd:long"&gt;42013&lt;/D&gt;&lt;D xsi:type="xsd:long"&gt;42044&lt;/D&gt;&lt;D xsi:type="xsd:long"&gt;42072&lt;/D&gt;&lt;D xsi:type="xsd:long"&gt;42103&lt;/D&gt;&lt;D xsi:type="xsd:long"&gt;42132&lt;/D&gt;&lt;D xsi:type="xsd:long"&gt;42164&lt;/D&gt;&lt;D xsi:type="xsd:long"&gt;42194&lt;/D&gt;&lt;D xsi:type="xsd:long"&gt;42223&lt;/D&gt;&lt;D xsi:type="xsd:long"&gt;42256&lt;/D&gt;&lt;D xsi:type="xsd:long"&gt;42286&lt;/D&gt;&lt;D xsi:type="xsd:long"&gt;42317&lt;/D&gt;&lt;D xsi:type="xsd:long"&gt;42347&lt;/D&gt;&lt;D xsi:type="xsd:long"&gt;42377&lt;/D&gt;&lt;D xsi:type="xsd:long"&gt;42409&lt;/D&gt;&lt;D xsi:type="xsd:long"&gt;42438&lt;/D&gt;&lt;D xsi:type="xsd:long"&gt;42468&lt;/D&gt;&lt;D xsi:type="xsd:long"&gt;42499&lt;/D&gt;&lt;D xsi:type="xsd:long"&gt;42530&lt;/D&gt;&lt;D xsi:type="xsd:long"&gt;42559&lt;/D&gt;&lt;D xsi:type="xsd:long"&gt;42591&lt;/D&gt;&lt;D xsi:type="xsd:long"&gt;42622&lt;/D&gt;&lt;D xsi:type="xsd:long"&gt;42650&lt;/D&gt;&lt;D xsi:type="xsd:long"&gt;42683&lt;/D&gt;&lt;D xsi:type="xsd:long"&gt;42713&lt;/D&gt;&lt;D xsi:type="xsd:long"&gt;42744&lt;/D&gt;&lt;D xsi:type="xsd:long"&gt;42775&lt;/D&gt;&lt;D xsi:type="xsd:long"&gt;42803&lt;/D&gt;&lt;D xsi:type="xsd:long"&gt;42832&lt;/D&gt;&lt;D xsi:type="xsd:long"&gt;42864&lt;/D&gt;&lt;D xsi:type="xsd:long"&gt;42895&lt;/D&gt;&lt;D xsi:type="xsd:long"&gt;42923&lt;/D&gt;&lt;D xsi:type="xsd:long"&gt;42956&lt;/D&gt;&lt;D xsi:type="xsd:long"&gt;42986&lt;/D&gt;&lt;D xsi:type="xsd:long"&gt;43017&lt;/D&gt;&lt;D xsi:type="xsd:long"&gt;43048&lt;/D&gt;&lt;D xsi:type="xsd:long"&gt;43077&lt;/D&gt;&lt;D xsi:type="xsd:long"&gt;43109&lt;/D&gt;&lt;D xsi:type="xsd:long"&gt;43140&lt;/D&gt;&lt;D xsi:type="xsd:long"&gt;43168&lt;/D&gt;&lt;D xsi:type="xsd:long"&gt;43199&lt;/D&gt;&lt;D xsi:type="xsd:long"&gt;43229&lt;/D&gt;&lt;D xsi:type="xsd:long"&gt;43259&lt;/D&gt;&lt;D xsi:type="xsd:long"&gt;43290&lt;/D&gt;&lt;D xsi:type="xsd:long"&gt;43321&lt;/D&gt;&lt;D xsi:type="xsd:long"&gt;43350&lt;/D&gt;&lt;D xsi:type="xsd:long"&gt;43382&lt;/D&gt;&lt;D xsi:type="xsd:long"&gt;43413&lt;/D&gt;&lt;D xsi:type="xsd:long"&gt;43441&lt;/D&gt;&lt;D xsi:type="xsd:long"&gt;43474&lt;/D&gt;&lt;D xsi:type="xsd:long"&gt;43504&lt;/D&gt;&lt;D xsi:type="xsd:long"&gt;43532&lt;/D&gt;&lt;D xsi:type="xsd:long"&gt;43564&lt;/D&gt;&lt;D xsi:type="xsd:long"&gt;43594&lt;/D&gt;&lt;D xsi:type="xsd:long"&gt;43623&lt;/D&gt;&lt;D xsi:type="xsd:long"&gt;43655&lt;/D&gt;&lt;D xsi:type="xsd:long"&gt;43686&lt;/D&gt;&lt;D xsi:type="xsd:long"&gt;43717&lt;/D&gt;&lt;D xsi:type="xsd:long"&gt;43747&lt;/D&gt;&lt;D xsi:type="xsd:long"&gt;43777&lt;/D&gt;&lt;D xsi:type="xsd:long"&gt;43808&lt;/D&gt;&lt;D xsi:type="xsd:long"&gt;43839&lt;/D&gt;&lt;D xsi:type="xsd:long"&gt;43868&lt;/D&gt;&lt;D xsi:type="xsd:long"&gt;43899&lt;/D&gt;&lt;D xsi:type="xsd:long"&gt;43930&lt;/D&gt;&lt;D xsi:type="xsd:long"&gt;43959&lt;/D&gt;&lt;D xsi:type="xsd:long"&gt;43991&lt;/D&gt;&lt;D xsi:type="xsd:long"&gt;44021&lt;/D&gt;&lt;D xsi:type="xsd:long"&gt;44050&lt;/D&gt;&lt;D xsi:type="xsd:long"&gt;44083&lt;/D&gt;&lt;D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xsi:type="xsd:long"&gt;44568&lt;/D&gt;&lt;D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xsi:type="xsd:long"&gt;45421&lt;/D&gt;&lt;D xsi:type="xsd:long"&gt;45450&lt;/D&gt;&lt;D xsi:type="xsd:long"&gt;45482&lt;/D&gt;&lt;D xsi:type="xsd:long"&gt;45512&lt;/D&gt;&lt;/FQL&gt;&lt;FQL&gt;&lt;Q&gt;CPALM-FDS^MAX(FG_PRICE(0,-5AY))&lt;/Q&gt;&lt;R&gt;1&lt;/R&gt;&lt;C&gt;1&lt;/C&gt;&lt;D xsi:type="xsd:double"&gt;8163&lt;/D&gt;&lt;/FQL&gt;&lt;FQL&gt;&lt;Q&gt;FTSEWIVNXXXX^FG_PRICE(0)&lt;/Q&gt;&lt;R&gt;1&lt;/R&gt;&lt;C&gt;1&lt;/C&gt;&lt;D xsi:type="xsd:double"&gt;350.85413089&lt;/D&gt;&lt;/FQL&gt;&lt;FQL&gt;&lt;Q&gt;MCHI^FG_PRICE(0)&lt;/Q&gt;&lt;R&gt;1&lt;/R&gt;&lt;C&gt;1&lt;/C&gt;&lt;D xsi:type="xsd:double"&gt;41.51&lt;/D&gt;&lt;/FQL&gt;&lt;FQL&gt;&lt;Q&gt;EWW^FG_PRICE_MAVG(0,,,,60)&lt;/Q&gt;&lt;R&gt;1&lt;/R&gt;&lt;C&gt;1&lt;/C&gt;&lt;D xsi:type="xsd:double"&gt;59.2145&lt;/D&gt;&lt;/FQL&gt;&lt;FQL&gt;&lt;Q&gt;KSA^PERCENT_CHANGE(FMA_EPS(+1,0,,,,"PORTAGG","MEAN"),FMA_EPS(+1,-3AM,,,,"PORTAGG","MEAN"))&lt;/Q&gt;&lt;R&gt;1&lt;/R&gt;&lt;C&gt;1&lt;/C&gt;&lt;D xsi:type="xsd:double"&gt;-5.31503095233799&lt;/D&gt;&lt;/FQL&gt;&lt;FQL&gt;&lt;Q&gt;EWW^FG_TOTAL_RETURNC(0,-1AM)&lt;/Q&gt;&lt;R&gt;1&lt;/R&gt;&lt;C&gt;1&lt;/C&gt;&lt;D xsi:type="xsd:double"&gt;-5.6459785&lt;/D&gt;&lt;/FQL&gt;&lt;FQL&gt;&lt;Q&gt;EPU^FG_TOTAL_RETURNC(0,-6AM)&lt;/Q&gt;&lt;R&gt;1&lt;/R&gt;&lt;C&gt;1&lt;/C&gt;&lt;D xsi:type="xsd:double"&gt;20.277357&lt;/D&gt;&lt;/FQL&gt;&lt;FQL&gt;&lt;Q&gt;ECH^FMA_PCT_ABOVE_MAVG(200,0,,,,"PORTAGG")&lt;/Q&gt;&lt;R&gt;1&lt;/R&gt;&lt;C&gt;1&lt;/C&gt;&lt;D xsi:type="xsd:double"&gt;41.3793103448276&lt;/D&gt;&lt;/FQL&gt;&lt;FQL&gt;&lt;Q&gt;VGK^FMA_PCT_ABOVE_MAVG(200,0,,,,"PORTAGG")&lt;/Q&gt;&lt;R&gt;1&lt;/R&gt;&lt;C&gt;1&lt;/C&gt;&lt;D xsi:type="xsd:double"&gt;60.1114649681529&lt;/D&gt;&lt;/FQL&gt;&lt;FQL&gt;&lt;Q&gt;EPU^FMA_COS_UP("EPS","1M",+1,NOW,,,"PORTAGG","MEANR")&lt;/Q&gt;&lt;R&gt;1&lt;/R&gt;&lt;C&gt;1&lt;/C&gt;&lt;D xsi:type="xsd:double"&gt;14&lt;/D&gt;&lt;/FQL&gt;&lt;FQL&gt;&lt;Q&gt;REFPL7D-FDS^(SUBARRAY(NOT_NA(NO_REPEAT_F(FG_YIELD(NOW,-10AY,D))),0,1)-SUBARRAY(NOT_NA(NO_REPEAT_F(FG_YIELD(NOW,-10AY,D))),1,1))*100&lt;/Q&gt;&lt;R&gt;1&lt;/R&gt;&lt;C&gt;1&lt;/C&gt;&lt;D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xsi:type="xsd:double"&gt;-25&lt;/D&gt;&lt;/FQL&gt;&lt;FQL&gt;&lt;Q&gt;TRYAE10Y-FDS^FG_YIELD(0,,,,"YTM")&lt;/Q&gt;&lt;R&gt;1&lt;/R&gt;&lt;C&gt;1&lt;/C&gt;&lt;D xsi:type="xsd:double"&gt;4.4839673&lt;/D&gt;&lt;/FQL&gt;&lt;FQL&gt;&lt;Q&gt;CC_AE^IMF_IFS_RCPI_Q(0)&lt;/Q&gt;&lt;R&gt;0&lt;/R&gt;&lt;C&gt;0&lt;/C&gt;&lt;/FQL&gt;&lt;FQL&gt;&lt;Q&gt;VNM^FMA_DIV_YLD(NTMA,NOW,NOW,M,"PORTAGG","MEANR")&lt;/Q&gt;&lt;R&gt;1&lt;/R&gt;&lt;C&gt;1&lt;/C&gt;&lt;D xsi:type="xsd:double"&gt;2.03379358086719&lt;/D&gt;&lt;/FQL&gt;&lt;FQL&gt;&lt;Q&gt;EZA^JULIAN(FMA_DIV_YLD(NTMA,NOW,NOW,M,"PORTAGG","MEANR").DATES)&lt;/Q&gt;&lt;R&gt;1&lt;/R&gt;&lt;C&gt;1&lt;/C&gt;&lt;D xsi:type="xsd:long"&gt;45504&lt;/D&gt;&lt;/FQL&gt;&lt;FQL&gt;&lt;Q&gt;EPU^FMA_DIV_YLD(NTMA,NOW,NOW,M,"PORTAGG","MEANR")&lt;/Q&gt;&lt;R&gt;1&lt;/R&gt;&lt;C&gt;1&lt;/C&gt;&lt;D xsi:type="xsd:double"&gt;4.15030898715337&lt;/D&gt;&lt;/FQL&gt;&lt;FQL&gt;&lt;Q&gt;TRYGR10Y-FDS^FG_YIELD(-10AY,0,Y,,"YTM")&lt;/Q&gt;&lt;R&gt;10&lt;/R&gt;&lt;C&gt;1&lt;/C&gt;&lt;D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xsi:type="xsd:double"&gt;3.099&lt;/D&gt;&lt;/FQL&gt;&lt;FQL&gt;&lt;Q&gt;CC_QA^FG_COMPANY_NAME&lt;/Q&gt;&lt;R&gt;1&lt;/R&gt;&lt;C&gt;1&lt;/C&gt;&lt;D xsi:type="xsd:string"&gt;Qatar&lt;/D&gt;&lt;/FQL&gt;&lt;FQL&gt;&lt;Q&gt;USDSAR^FG_PRICE_CHANGE(0,-1AY)&lt;/Q&gt;&lt;R&gt;1&lt;/R&gt;&lt;C&gt;1&lt;/C&gt;&lt;D xsi:type="xsd:double"&gt;0.039982796&lt;/D&gt;&lt;/FQL&gt;&lt;FQL&gt;&lt;Q&gt;USDTRY^FG_PRICE_CHANGE(0,-6AM)&lt;/Q&gt;&lt;R&gt;1&lt;/R&gt;&lt;C&gt;1&lt;/C&gt;&lt;D xsi:type="xsd:double"&gt;9.249603&lt;/D&gt;&lt;/FQL&gt;&lt;FQL&gt;&lt;Q&gt;USDZAR^STD(FG_PRICE_CHANGE(0,-3AY,M))&lt;/Q&gt;&lt;R&gt;1&lt;/R&gt;&lt;C&gt;1&lt;/C&gt;&lt;D xsi:type="xsd:double"&gt;3.87970256223855&lt;/D&gt;&lt;/FQL&gt;&lt;FQL&gt;&lt;Q&gt;FC0000MY^FMA_EPS(NTMA,-20AY,0,CY,,"PORTAGG","MEANR")&lt;/Q&gt;&lt;R&gt;20&lt;/R&gt;&lt;C&gt;1&lt;/C&gt;&lt;D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xsi:type="xsd:double"&gt;15.6987954718694&lt;/D&gt;&lt;D xsi:type="xsd:double"&gt;16.3882261586729&lt;/D&gt;&lt;D xsi:type="xsd:double"&gt;16.0085524498021&lt;/D&gt;&lt;D xsi:type="xsd:double"&gt;16.7038107118506&lt;/D&gt;&lt;D xsi:type="xsd:double"&gt;16.2486587557372&lt;/D&gt;&lt;/FQL&gt;&lt;FQL&gt;&lt;Q&gt;EWT^P_PRICE_RETURNS_PR('52W',2,-10AY,0,AM)&lt;/Q&gt;&lt;R&gt;121&lt;/R&gt;&lt;C&gt;1&lt;/C&gt;&lt;D xsi:type="xsd:double"&gt;20.425808&lt;/D&gt;&lt;D xsi:type="xsd:double"&gt;17.977333&lt;/D&gt;&lt;D xsi:type="xsd:double"&gt;8.464932&lt;/D&gt;&lt;D xsi:type="xsd:double"&gt;12.570583&lt;/D&gt;&lt;D xsi:type="xsd:double"&gt;9.134256&lt;/D&gt;&lt;D xsi:type="xsd:double"&gt;9.263945&lt;/D&gt;&lt;D xsi:type="xsd:double"&gt;15.119087&lt;/D&gt;&lt;D xsi:type="xsd:double"&gt;12.227821&lt;/D&gt;&lt;D xsi:type="xsd:double"&gt;8.998537&lt;/D&gt;&lt;D xsi:type="xsd:double"&gt;12.746882&lt;/D&gt;&lt;D xsi:type="xsd:double"&gt;1.9132972&lt;/D&gt;&lt;D xsi:type="xsd:double"&gt;-5.73464&lt;/D&gt;&lt;D xsi:type="xsd:double"&gt;-7.4398637&lt;/D&gt;&lt;D xsi:type="xsd:double"&gt;-15.804571&lt;/D&gt;&lt;D xsi:type="xsd:double"&gt;-5.428517&lt;/D&gt;&lt;D xsi:type="xsd:double"&gt;-9.03098&lt;/D&gt;&lt;D xsi:type="xsd:double"&gt;-12.994045&lt;/D&gt;&lt;D xsi:type="xsd:double"&gt;-19.399464&lt;/D&gt;&lt;D xsi:type="xsd:double"&gt;-19.03978&lt;/D&gt;&lt;D xsi:type="xsd:double"&gt;-11.920208&lt;/D&gt;&lt;D xsi:type="xsd:double"&gt;-13.57193&lt;/D&gt;&lt;D xsi:type="xsd:double"&gt;-21.680027&lt;/D&gt;&lt;D xsi:type="xsd:double"&gt;-6.7834496&lt;/D&gt;&lt;D xsi:type="xsd:double"&gt;-3.3413172&lt;/D&gt;&lt;D xsi:type="xsd:double"&gt;13.50708&lt;/D&gt;&lt;D xsi:type="xsd:double"&gt;14.509392&lt;/D&gt;&lt;D xsi:type="xsd:double"&gt;15.316069&lt;/D&gt;&lt;D xsi:type="xsd:double"&gt;13.821149&lt;/D&gt;&lt;D xsi:type="xsd:double"&gt;22.549974&lt;/D&gt;&lt;D xsi:type="xsd:double"&gt;32.24529&lt;/D&gt;&lt;D xsi:type="xsd:double"&gt;34.32652&lt;/D&gt;&lt;D xsi:type="xsd:double"&gt;21.576536&lt;/D&gt;&lt;D xsi:type="xsd:double"&gt;29.78077&lt;/D&gt;&lt;D xsi:type="xsd:double"&gt;40.5671&lt;/D&gt;&lt;D xsi:type="xsd:double"&gt;28.260242&lt;/D&gt;&lt;D xsi:type="xsd:double"&gt;30.281853&lt;/D&gt;&lt;D xsi:type="xsd:double"&gt;21.493053&lt;/D&gt;&lt;D xsi:type="xsd:double"&gt;22.532427&lt;/D&gt;&lt;D xsi:type="xsd:double"&gt;19.011724&lt;/D&gt;&lt;D xsi:type="xsd:double"&gt;25.58545&lt;/D&gt;&lt;D xsi:type="xsd:double"&gt;17.794573&lt;/D&gt;&lt;D xsi:type="xsd:double"&gt;26.774216&lt;/D&gt;&lt;D xsi:type="xsd:double"&gt;16.290415&lt;/D&gt;&lt;D xsi:type="xsd:double"&gt;23.639511&lt;/D&gt;&lt;D xsi:type="xsd:double"&gt;16.785072&lt;/D&gt;&lt;D xsi:type="xsd:double"&gt;9.036493&lt;/D&gt;&lt;D xsi:type="xsd:double"&gt;9.952712&lt;/D&gt;&lt;D xsi:type="xsd:double"&gt;5.5008173&lt;/D&gt;&lt;D xsi:type="xsd:double"&gt;4.973924&lt;/D&gt;&lt;D xsi:type="xsd:double"&gt;1.5432119&lt;/D&gt;&lt;D xsi:type="xsd:double"&gt;-1.1023641&lt;/D&gt;&lt;D xsi:type="xsd:double"&gt;-9.371656&lt;/D&gt;&lt;D xsi:type="xsd:double"&gt;-7.8468323&lt;/D&gt;&lt;D xsi:type="xsd:double"&gt;-12.441767&lt;/D&gt;&lt;D xsi:type="xsd:double"&gt;-3.8232446&lt;/D&gt;&lt;D xsi:type="xsd:double"&gt;-9.811216&lt;/D&gt;&lt;D xsi:type="xsd:double"&gt;-3.492272&lt;/D&gt;&lt;D xsi:type="xsd:double"&gt;-1.1053979&lt;/D&gt;&lt;D xsi:type="xsd:double"&gt;-9.366762&lt;/D&gt;&lt;D xsi:type="xsd:double"&gt;-0.5966842&lt;/D&gt;&lt;D xsi:type="xsd:double"&gt;-6.7729893&lt;/D&gt;&lt;D xsi:type="xsd:double"&gt;-0.10886788&lt;/D&gt;&lt;D xsi:type="xsd:double"&gt;7.957101&lt;/D&gt;&lt;D xsi:type="xsd:double"&gt;22.596954&lt;/D&gt;&lt;D xsi:type="xsd:double"&gt;28.076208&lt;/D&gt;&lt;D xsi:type="xsd:double"&gt;32.507088&lt;/D&gt;&lt;D xsi:type="xsd:double"&gt;21.771479&lt;/D&gt;&lt;D xsi:type="xsd:double"&gt;14.557398&lt;/D&gt;&lt;D xsi:type="xsd:double"&gt;-0.51629543&lt;/D&gt;&lt;D xsi:type="xsd:double"&gt;7.7328324&lt;/D&gt;&lt;D xsi:type="xsd:double"&gt;22.544718&lt;/D&gt;&lt;D xsi:type="xsd:double"&gt;25.223673&lt;/D&gt;&lt;D xsi:type="xsd:double"&gt;36.400105&lt;/D&gt;&lt;D xsi:type="xsd:double"&gt;27.236057&lt;/D&gt;&lt;D xsi:type="xsd:double"&gt;30.132889&lt;/D&gt;&lt;D xsi:type="xsd:double"&gt;21.518898&lt;/D&gt;&lt;D xsi:type="xsd:double"&gt;33.960594&lt;/D&gt;&lt;D xsi:type="xsd:double"&gt;41.190304&lt;/D&gt;&lt;D xsi:type="xsd:double"&gt;52.21027&lt;/D&gt;&lt;D xsi:type="xsd:double"&gt;59.522118&lt;/D&gt;&lt;D xsi:type="xsd:double"&gt;81.13023&lt;/D&gt;&lt;D xsi:type="xsd:double"&gt;77.8574&lt;/D&gt;&lt;D xsi:type="xsd:double"&gt;59.814285&lt;/D&gt;&lt;D xsi:type="xsd:double"&gt;53.571976&lt;/D&gt;&lt;D xsi:type="xsd:double"&gt;45.06173&lt;/D&gt;&lt;D xsi:type="xsd:double"&gt;48.03673&lt;/D&gt;&lt;D xsi:type="xsd:double"&gt;34.493374&lt;/D&gt;&lt;D xsi:type="xsd:double"&gt;39.265526&lt;/D&gt;&lt;D xsi:type="xsd:double"&gt;29.715252&lt;/D&gt;&lt;D xsi:type="xsd:double"&gt;21.640991&lt;/D&gt;&lt;D xsi:type="xsd:double"&gt;15.92958&lt;/D&gt;&lt;D xsi:type="xsd:double"&gt;9.284342&lt;/D&gt;&lt;D xsi:type="xsd:double"&gt;0.5678296&lt;/D&gt;&lt;D xsi:type="xsd:double"&gt;-14.925122&lt;/D&gt;&lt;D xsi:type="xsd:double"&gt;-9.190083&lt;/D&gt;&lt;D xsi:type="xsd:double"&gt;-19.849438&lt;/D&gt;&lt;D xsi:type="xsd:double"&gt;-18.42317&lt;/D&gt;&lt;D xsi:type="xsd:double"&gt;-21.326023&lt;/D&gt;&lt;D xsi:type="xsd:double"&gt;-27.473377&lt;/D&gt;&lt;D xsi:type="xsd:double"&gt;-30.51896&lt;/D&gt;&lt;D xsi:type="xsd:double"&gt;-23.736578&lt;/D&gt;&lt;D xsi:type="xsd:double"&gt;-23.96679&lt;/D&gt;&lt;D xsi:type="xsd:double"&gt;-19.585997&lt;/D&gt;&lt;D xsi:type="xsd:double"&gt;-15.377813&lt;/D&gt;&lt;D xsi:type="xsd:double"&gt;-12.9204035&lt;/D&gt;&lt;D xsi:type="xsd:double"&gt;-2.3685992&lt;/D&gt;&lt;D xsi:type="xsd:double"&gt;1.3486624&lt;/D&gt;&lt;D xsi:type="xsd:double"&gt;10.493004&lt;/D&gt;&lt;D xsi:type="xsd:double"&gt;7.3077917&lt;/D&gt;&lt;D xsi:type="xsd:double"&gt;9.416998&lt;/D&gt;&lt;D xsi:type="xsd:double"&gt;23.114883&lt;/D&gt;&lt;D xsi:type="xsd:double"&gt;22.070335&lt;/D&gt;&lt;D xsi:type="xsd:double"&gt;15.661597&lt;/D&gt;&lt;D xsi:type="xsd:double"&gt;16.773819&lt;/D&gt;&lt;D xsi:type="xsd:double"&gt;16.5969&lt;/D&gt;&lt;D xsi:type="xsd:double"&gt;21.881067&lt;/D&gt;&lt;D xsi:type="xsd:double"&gt;25.05597&lt;/D&gt;&lt;D xsi:type="xsd:double"&gt;24.905169&lt;/D&gt;&lt;D xsi:type="xsd:double"&gt;21.899605&lt;/D&gt;&lt;D xsi:type="xsd:double"&gt;36.738968&lt;/D&gt;&lt;D xsi:type="xsd:double"&gt;24.852478&lt;/D&gt;&lt;/FQL&gt;&lt;FQL&gt;&lt;Q&gt;EPU^FMA_PE(NTMA,-10AY,0,AM,"PORTAGG","MEANR")&lt;/Q&gt;&lt;R&gt;121&lt;/R&gt;&lt;C&gt;1&lt;/C&gt;&lt;D xsi:type="xsd:double"&gt;13.973</t>
        </r>
      </text>
    </comment>
    <comment ref="A11" authorId="0" shapeId="0" xr:uid="{4AF3D69D-6300-4558-9F8B-0115E1C7DC67}">
      <text>
        <r>
          <rPr>
            <b/>
            <sz val="9"/>
            <color indexed="81"/>
            <rFont val="Tahoma"/>
            <charset val="1"/>
          </rPr>
          <t>437687928&lt;/D&gt;&lt;D xsi:type="xsd:double"&gt;13.5964336377614&lt;/D&gt;&lt;D xsi:type="xsd:double"&gt;12.0370148247661&lt;/D&gt;&lt;D xsi:type="xsd:double"&gt;12.3378423019675&lt;/D&gt;&lt;D xsi:type="xsd:double"&gt;12.6440388951733&lt;/D&gt;&lt;D xsi:type="xsd:double"&gt;12.1995038820312&lt;/D&gt;&lt;D xsi:type="xsd:double"&gt;13.239542863248&lt;/D&gt;&lt;D xsi:type="xsd:double"&gt;12.4131485297157&lt;/D&gt;&lt;D xsi:type="xsd:double"&gt;12.8599316469472&lt;/D&gt;&lt;D xsi:type="xsd:double"&gt;13.2861435703147&lt;/D&gt;&lt;D xsi:type="xsd:double"&gt;13.7816395081531&lt;/D&gt;&lt;D xsi:type="xsd:double"&gt;13.2714485666143&lt;/D&gt;&lt;D xsi:type="xsd:double"&gt;12.2097697539616&lt;/D&gt;&lt;D xsi:type="xsd:double"&gt;11.0890577366936&lt;/D&gt;&lt;D xsi:type="xsd:double"&gt;12.223906545043&lt;/D&gt;&lt;D xsi:type="xsd:double"&gt;7.85837801865911&lt;/D&gt;&lt;D xsi:type="xsd:double"&gt;7.48738481007701&lt;/D&gt;&lt;D xsi:type="xsd:double"&gt;11.3765046654117&lt;/D&gt;&lt;D xsi:type="xsd:double"&gt;12.8477474416343&lt;/D&gt;&lt;D xsi:type="xsd:double"&gt;14.8209572130357&lt;/D&gt;&lt;D xsi:type="xsd:double"&gt;14.583588431623&lt;/D&gt;&lt;D xsi:type="xsd:double"&gt;15.0679250765388&lt;/D&gt;&lt;D xsi:type="xsd:double"&gt;14.743145658335&lt;/D&gt;&lt;D xsi:type="xsd:double"&gt;14.6037026222308&lt;/D&gt;&lt;D xsi:type="xsd:double"&gt;14.4722394569072&lt;/D&gt;&lt;D xsi:type="xsd:double"&gt;13.8410657166422&lt;/D&gt;&lt;D xsi:type="xsd:double"&gt;12.9572182111189&lt;/D&gt;&lt;D xsi:type="xsd:double"&gt;12.0207737867287&lt;/D&gt;&lt;D xsi:type="xsd:double"&gt;11.7459168099893&lt;/D&gt;&lt;D xsi:type="xsd:double"&gt;11.9761751206873&lt;/D&gt;&lt;D xsi:type="xsd:double"&gt;13.5018161729864&lt;/D&gt;&lt;D xsi:type="xsd:double"&gt;12.7146044093837&lt;/D&gt;&lt;D xsi:type="xsd:double"&gt;12.3407487153342&lt;/D&gt;&lt;D xsi:type="xsd:double"&gt;10.9329540065114&lt;/D&gt;&lt;D xsi:type="xsd:double"&gt;12.100138126064&lt;/D&gt;&lt;D xsi:type="xsd:double"&gt;11.8012143594653&lt;/D&gt;&lt;D xsi:type="xsd:double"&gt;12.8346668258546&lt;/D&gt;&lt;D xsi:type="xsd:double"&gt;12.4840667066387&lt;/D&gt;&lt;D xsi:type="xsd:double"&gt;13.1705495956097&lt;/D&gt;&lt;D xsi:type="xsd:double"&gt;13.2772297240161&lt;/D&gt;&lt;D xsi:type="xsd:double"&gt;12.2261037377766&lt;/D&gt;&lt;D xsi:type="xsd:double"&gt;13.733043852617&lt;/D&gt;&lt;D xsi:type="xsd:double"&gt;12.8398893499127&lt;/D&gt;&lt;D xsi:type="xsd:double"&gt;13.8673282738856&lt;/D&gt;&lt;D xsi:type="xsd:double"&gt;13.7053213108068&lt;/D&gt;&lt;D xsi:type="xsd:double"&gt;13.6433036797134&lt;/D&gt;&lt;D xsi:type="xsd:double"&gt;13.1647708681576&lt;/D&gt;&lt;D xsi:type="xsd:double"&gt;13.6045557515625&lt;/D&gt;&lt;D xsi:type="xsd:double"&gt;14.1010950181748&lt;/D&gt;&lt;D xsi:type="xsd:double"&gt;12.3800479790788&lt;/D&gt;&lt;D xsi:type="xsd:double"&gt;13.0779686815052&lt;/D&gt;&lt;D xsi:type="xsd:double"&gt;13.0883556163768&lt;/D&gt;&lt;D xsi:type="xsd:double"&gt;12.9556507610179&lt;/D&gt;&lt;D xsi:type="xsd:double"&gt;13.6847182901808&lt;/D&gt;&lt;D xsi:type="xsd:double"&gt;15.7004663051304&lt;/D&gt;&lt;D xsi:type="xsd:double"&gt;15.2252920089324&lt;/D&gt;&lt;D xsi:type="xsd:double"&gt;15.5560526362208&lt;/D&gt;&lt;D xsi:type="xsd:double"&gt;13.5458381951956&lt;/D&gt;&lt;D xsi:type="xsd:double"&gt;13.3468586599856&lt;/D&gt;&lt;D xsi:type="xsd:double"&gt;13.6128172191819&lt;/D&gt;&lt;D xsi:type="xsd:double"&gt;14.4594853882302&lt;/D&gt;&lt;D xsi:type="xsd:double"&gt;14.096167568215&lt;/D&gt;&lt;D xsi:type="xsd:double"&gt;13.35958969909&lt;/D&gt;&lt;D xsi:type="xsd:double"&gt;13.9942788948554&lt;/D&gt;&lt;D xsi:type="xsd:double"&gt;13.6203268846642&lt;/D&gt;&lt;D xsi:type="xsd:double"&gt;14.5564852342193&lt;/D&gt;&lt;D xsi:type="xsd:double"&gt;14.3818320567477&lt;/D&gt;&lt;D xsi:type="xsd:double"&gt;12.4652090720193&lt;/D&gt;&lt;D xsi:type="xsd:double"&gt;10.3993834265829&lt;/D&gt;&lt;D xsi:type="xsd:double"&gt;14.5483734677433&lt;/D&gt;&lt;D xsi:type="xsd:double"&gt;18.5522657827052&lt;/D&gt;&lt;D xsi:type="xsd:double"&gt;19.7852533536963&lt;/D&gt;&lt;D xsi:type="xsd:double"&gt;21.6571192951638&lt;/D&gt;&lt;D xsi:type="xsd:double"&gt;21.9499147387351&lt;/D&gt;&lt;D xsi:type="xsd:double"&gt;20.6185223312581&lt;/D&gt;&lt;D xsi:type="xsd:double"&gt;18.638663527494&lt;/D&gt;&lt;D xsi:type="xsd:double"&gt;16.3782015095622&lt;/D&gt;&lt;D xsi:type="xsd:double"&gt;14.6672415348818&lt;/D&gt;&lt;D xsi:type="xsd:double"&gt;15.3534212813507&lt;/D&gt;&lt;D xsi:type="xsd:double"&gt;15.0790286980806&lt;/D&gt;&lt;D xsi:type="xsd:double"&gt;12.4018390303001&lt;/D&gt;&lt;D xsi:type="xsd:double"&gt;11.3335546735154&lt;/D&gt;&lt;D xsi:type="xsd:double"&gt;9.38872357676403&lt;/D&gt;&lt;D xsi:type="xsd:double"&gt;8.80799974055709&lt;/D&gt;&lt;D xsi:type="xsd:double"&gt;8.46660434600498&lt;/D&gt;&lt;D xsi:type="xsd:double"&gt;8.87374433293796&lt;/D&gt;&lt;D xsi:type="xsd:double"&gt;9.68473888164743&lt;/D&gt;&lt;D xsi:type="xsd:double"&gt;9.89848042463331&lt;/D&gt;&lt;D xsi:type="xsd:double"&gt;9.97402344798929&lt;/D&gt;&lt;D xsi:type="xsd:double"&gt;10.6092844980139&lt;/D&gt;&lt;D xsi:type="xsd:double"&gt;11.1098777638025&lt;/D&gt;&lt;D xsi:type="xsd:double"&gt;11.496856772909&lt;/D&gt;&lt;D xsi:type="xsd:double"&gt;10.2951052268771&lt;/D&gt;&lt;D xsi:type="xsd:double"&gt;8.11979807049552&lt;/D&gt;&lt;D xsi:type="xsd:double"&gt;8.00976039610045&lt;/D&gt;&lt;D xsi:type="xsd:double"&gt;7.03893060646611&lt;/D&gt;&lt;D xsi:type="xsd:double"&gt;7.55647426671031&lt;/D&gt;&lt;D xsi:type="xsd:double"&gt;8.02217715888342&lt;/D&gt;&lt;D xsi:type="xsd:double"&gt;8.3698574223367&lt;/D&gt;&lt;D xsi:type="xsd:double"&gt;9.44796809774707&lt;/D&gt;&lt;D xsi:type="xsd:double"&gt;9.66547076672676&lt;/D&gt;&lt;D xsi:type="xsd:double"&gt;9.7617885113744&lt;/D&gt;&lt;D xsi:type="xsd:double"&gt;10.0354570096936&lt;/D&gt;&lt;D xsi:type="xsd:double"&gt;9.555981601982&lt;/D&gt;&lt;D xsi:type="xsd:double"&gt;9.75279610152035&lt;/D&gt;&lt;D xsi:type="xsd:double"&gt;9.91616600477802&lt;/D&gt;&lt;D xsi:type="xsd:double"&gt;9.84369020143927&lt;/D&gt;&lt;D xsi:type="xsd:double"&gt;9.96765460773256&lt;/D&gt;&lt;D xsi:type="xsd:double"&gt;10.8379239874422&lt;/D&gt;&lt;D xsi:type="xsd:double"&gt;9.91525166155172&lt;/D&gt;&lt;D xsi:type="xsd:double"&gt;9.45345642032306&lt;/D&gt;&lt;D xsi:type="xsd:double"&gt;9.50958369210062&lt;/D&gt;&lt;D xsi:type="xsd:double"&gt;10.3837644342904&lt;/D&gt;&lt;D xsi:type="xsd:double"&gt;11.5183833220726&lt;/D&gt;&lt;D xsi:type="xsd:double"&gt;11.4200370406891&lt;/D&gt;&lt;D xsi:type="xsd:double"&gt;12.316161130979&lt;/D&gt;&lt;D xsi:type="xsd:double"&gt;13.1395359302537&lt;/D&gt;&lt;D xsi:type="xsd:double"&gt;13.7830894214954&lt;/D&gt;&lt;D xsi:type="xsd:double"&gt;11.6206464053447&lt;/D&gt;&lt;D xsi:type="xsd:double"&gt;11.622147689061&lt;/D&gt;&lt;D xsi:type="xsd:double"&gt;10.24158523086&lt;/D&gt;&lt;/FQL&gt;&lt;FQL&gt;&lt;Q&gt;EPHE^FMA_PE(LTMA,-10AY,0,AM,"PORTAGG","MEANR")&lt;/Q&gt;&lt;R&gt;121&lt;/R&gt;&lt;C&gt;1&lt;/C&gt;&lt;D xsi:type="xsd:double"&gt;19.2343855979852&lt;/D&gt;&lt;D xsi:type="xsd:double"&gt;19.8206235024412&lt;/D&gt;&lt;D xsi:type="xsd:double"&gt;19.5588741059313&lt;/D&gt;&lt;D xsi:type="xsd:double"&gt;19.8739484887854&lt;/D&gt;&lt;D xsi:type="xsd:double"&gt;19.8659288186582&lt;/D&gt;&lt;D xsi:type="xsd:double"&gt;20.3724345191416&lt;/D&gt;&lt;D xsi:type="xsd:double"&gt;21.1179059333273&lt;/D&gt;&lt;D xsi:type="xsd:double"&gt;21.0264474622903&lt;/D&gt;&lt;D xsi:type="xsd:double"&gt;20.9555518342559&lt;/D&gt;&lt;D xsi:type="xsd:double"&gt;20.5851026831498&lt;/D&gt;&lt;D xsi:type="xsd:double"&gt;19.9539501300102&lt;/D&gt;&lt;D xsi:type="xsd:double"&gt;19.8664446452431&lt;/D&gt;&lt;D xsi:type="xsd:double"&gt;20.075650154705&lt;/D&gt;&lt;D xsi:type="xsd:double"&gt;18.8704759205369&lt;/D&gt;&lt;D xsi:type="xsd:double"&gt;19.2049711093602&lt;/D&gt;&lt;D xsi:type="xsd:double"&gt;18.9607075572555&lt;/D&gt;&lt;D xsi:type="xsd:double"&gt;18.0793535343423&lt;/D&gt;&lt;D xsi:type="xsd:double"&gt;17.1706266757676&lt;/D&gt;&lt;D xsi:type="xsd:double"&gt;17.2026940589697&lt;/D&gt;&lt;D xsi:type="xsd:double"&gt;16.673844837949&lt;/D&gt;&lt;D xsi:type="xsd:double"&gt;16.9654928543214&lt;/D&gt;&lt;D xsi:type="xsd:double"&gt;16.5981357464578&lt;/D&gt;&lt;D xsi:type="xsd:double"&gt;17.2454073001422&lt;/D&gt;&lt;D xsi:type="xsd:double"&gt;17.6510259054466&lt;/D&gt;&lt;D xsi:type="xsd:double"&gt;18.5726870104199&lt;/D&gt;&lt;D xsi:type="xsd:double"&gt;18.2486062915975&lt;/D&gt;&lt;D xsi:type="xsd:double"&gt;17.7933841563302&lt;/D&gt;&lt;D xsi:type="xsd:double"&gt;16.9538892018636&lt;/D&gt;&lt;D xsi:type="xsd:double"&gt;17.1627906740052&lt;/D&gt;&lt;D xsi:type="xsd:double"&gt;18.0975219977213&lt;/D&gt;&lt;D xsi:type="xsd:double"&gt;18.0381121822865&lt;/D&gt;&lt;D xsi:type="xsd:double"&gt;17.8768298683552&lt;/D&gt;&lt;D xsi:type="xsd:double"&gt;17.984068672282&lt;/D&gt;&lt;D xsi:type="xsd:double"&gt;18.24115145728&lt;/D&gt;&lt;D xsi:type="xsd:double"&gt;18.3436763568795&lt;/D&gt;&lt;D xsi:type="xsd:double"&gt;18.0879021350671&lt;/D&gt;&lt;D xsi:type="xsd:double"&gt;17.7759933992978&lt;/D&gt;&lt;D xsi:type="xsd:double"&gt;18.3603530763964&lt;/D&gt;&lt;D xsi:type="xsd:double"&gt;19.229436061687&lt;/D&gt;&lt;D xsi:type="xsd:double"&gt;19.9217473157274&lt;/D&gt;&lt;D xsi:type="xsd:double"&gt;19.1361630990837&lt;/D&gt;&lt;D xsi:type="xsd:double"&gt;20.612645045848&lt;/D&gt;&lt;D xsi:type="xsd:double"&gt;19.2742752582557&lt;/D&gt;&lt;D xsi:type="xsd:double"&gt;19.305922755177&lt;/D&gt;&lt;D xsi:type="xsd:double"&gt;18.8625938371931&lt;/D&gt;&lt;D xsi:type="xsd:double"&gt;18.5388804432322&lt;/D&gt;&lt;D xsi:type="xsd:double"&gt;18.5597833926896&lt;/D&gt;&lt;D xsi:type="xsd:double"&gt;17.5817687642836&lt;/D&gt;&lt;D xsi:type="xsd:double"&gt;18.1157679004611&lt;/D&gt;&lt;D xsi:type="xsd:double"&gt;17.1455026859424&lt;/D&gt;&lt;D xsi:type="xsd:double"&gt;15.9531413516806&lt;/D&gt;&lt;D xsi:type="xsd:double"&gt;15.6164791795915&lt;/D&gt;&lt;D xsi:type="xsd:double"&gt;16.467121098303&lt;/D&gt;&lt;D xsi:type="xsd:double"&gt;17.8311064851178&lt;/D&gt;&lt;D xsi:type="xsd:double"&gt;17.64822098353&lt;/D&gt;&lt;D xsi:type="xsd:double"&gt;16.8055308016734&lt;/D&gt;&lt;D xsi:type="xsd:double"&gt;16.7311963607201&lt;/D&gt;&lt;D xsi:type="xsd:double"&gt;16.4955628857739&lt;/D&gt;&lt;D xsi:type="xsd:double"&gt;16.6845044425007&lt;/D&gt;&lt;D xsi:type="xsd:double"&gt;16.6849369463997&lt;/D&gt;&lt;D xsi:type="xsd:double"&gt;16.351772536707&lt;/D&gt;&lt;D xsi:type="xsd:double"&gt;15.5180706014889&lt;/D&gt;&lt;D xsi:type="xsd:double"&gt;14.9366145694981&lt;/D&gt;&lt;D xsi:type="xsd:double"&gt;15.2998836637924&lt;/D&gt;&lt;D xsi:type="xsd:double"&gt;14.989555504224&lt;/D&gt;&lt;D xsi:type="xsd:double"&gt;14.8991456654905&lt;/D&gt;&lt;D xsi:type="xsd:double"&gt;14.342014455962&lt;/D&gt;&lt;D xsi:type="xsd:double"&gt;12.7948530231072&lt;/D&gt;&lt;D xsi:type="xsd:double"&gt;12.488480816172&lt;/D&gt;&lt;D xsi:type="xsd:double"&gt;13.0485296277017&lt;/D&gt;&lt;D xsi:type="xsd:double"&gt;15.4038649529639&lt;/D&gt;&lt;D xsi:type="xsd:double"&gt;15.7062825305028&lt;/D&gt;&lt;D xsi:type="xsd:double"&gt;16.3169114635121&lt;/D&gt;&lt;D xsi:type="xsd:double"&gt;18.2935075349308&lt;/D&gt;&lt;D xsi:type="xsd:double"&gt;19.6180408741754&lt;/D&gt;&lt;D xsi:type="xsd:double"&gt;22.7236433097687&lt;/D&gt;&lt;D xsi:type="xsd:double"&gt;24.5060009384421&lt;/D&gt;&lt;D xsi:type="xsd:double"&gt;25.8598243136799&lt;/D&gt;&lt;D xsi:type="xsd:double"&gt;24.9196935482972&lt;/D&gt;&lt;D xsi:type="xsd:double"&gt;22.7544996464928&lt;/D&gt;&lt;D xsi:type="xsd:double"&gt;21.9966793285249&lt;/D&gt;&lt;D xsi:type="xsd:double"&gt;21.2891350534078&lt;/D&gt;&lt;D xsi:type="xsd:double"&gt;21.7857132156834&lt;/D&gt;&lt;D xsi:type="xsd:double"&gt;21.0638199337338&lt;/D&gt;&lt;D xsi:type="xsd:double"&gt;20.2963965810997&lt;/D&gt;&lt;D xsi:type="xsd:double"&gt;20.5186072364847&lt;/D&gt;&lt;D xsi:type="xsd:double"&gt;20.4280809395788&lt;/D&gt;&lt;D xsi:type="xsd:double"&gt;21.0799394109436&lt;/D&gt;&lt;D xsi:type="xsd:double"&gt;20.0726385710548&lt;/D&gt;&lt;D xsi:type="xsd:double"&gt;19.2719037173342&lt;/D&gt;&lt;D xsi:type="xsd:double"&gt;19.8316184954195&lt;/D&gt;&lt;D xsi:type="xsd:double"&gt;19.1265664023077&lt;/D&gt;&lt;D xsi:type="xsd:double"&gt;18.7334022132758&lt;/D&gt;&lt;D xsi:type="xsd:double"&gt;18.1124658026664&lt;/D&gt;&lt;D xsi:type="xsd:double"&gt;17.6967991164918&lt;/D&gt;&lt;D xsi:type="xsd:double"&gt;16.7634043624367&lt;/D&gt;&lt;D xsi:type="xsd:double"&gt;16.3441099556929&lt;/D&gt;&lt;D xsi:type="xsd:double"&gt;15.9456976861036&lt;/D&gt;&lt;D xsi:type="xsd:double"&gt;14.2217852026495&lt;/D&gt;&lt;D xsi:type="xsd:double"&gt;13.9148613924393&lt;/D&gt;&lt;D xsi:type="xsd:double"&gt;14.1412859192702&lt;/D&gt;&lt;D xsi:type="xsd:double"&gt;14.2682214341817&lt;/D&gt;&lt;D xsi:type="xsd:double"&gt;14.1386645174257&lt;/D&gt;&lt;D xsi:type="xsd:double"&gt;13.2158896196424&lt;/D&gt;&lt;D xsi:type="xsd:double"&gt;13.1085470566979&lt;/D&gt;&lt;D xsi:type="xsd:double"&gt;12.9164276559438&lt;/D&gt;&lt;D xsi:type="xsd:double"&gt;12.2265243452701&lt;/D&gt;&lt;D xsi:type="xsd:double"&gt;11.9128972414048&lt;/D&gt;&lt;D xsi:type="xsd:double"&gt;11.6955216882628&lt;/D&gt;&lt;D xsi:type="xsd:double"&gt;11.2899946511684&lt;/D&gt;&lt;D xsi:type="xsd:double"&gt;11.1420008912107&lt;/D&gt;&lt;D xsi:type="xsd:double"&gt;10.7277840414051&lt;/D&gt;&lt;D xsi:type="xsd:double"&gt;9.79838170000659&lt;/D&gt;&lt;D xsi:type="xsd:double"&gt;10.1178456450593&lt;/D&gt;&lt;D xsi:type="xsd:double"&gt;10.4383703348932&lt;/D&gt;&lt;D xsi:type="xsd:double"&gt;10.649290227675&lt;/D&gt;&lt;D xsi:type="xsd:double"&gt;10.4509046708973&lt;/D&gt;&lt;D xsi:type="xsd:double"&gt;10.2920750308153&lt;/D&gt;&lt;D xsi:type="xsd:double"&gt;10.1329120205482&lt;/D&gt;&lt;D xsi:type="xsd:double"&gt;10.1790921045052&lt;/D&gt;&lt;D xsi:type="xsd:double"&gt;10.0863185340269&lt;/D&gt;&lt;/FQL&gt;&lt;FQL&gt;&lt;Q&gt;BRENT-FDS^FG_PRICE_CHANGE(0,-1AY)&lt;/Q&gt;&lt;R&gt;1&lt;/R&gt;&lt;C&gt;1&lt;/C&gt;&lt;D xsi:type="xsd:double"&gt;-3.73360242179617&lt;/D&gt;&lt;/FQL&gt;&lt;FQL&gt;&lt;Q&gt;KSA^FG_PRICE_MAVG(0,,,,60)&lt;/Q&gt;&lt;R&gt;1&lt;/R&gt;&lt;C&gt;1&lt;/C&gt;&lt;D xsi:type="xsd:double"&gt;41.072&lt;/D&gt;&lt;/FQL&gt;&lt;FQL&gt;&lt;Q&gt;EPOL^FG_PRICE(0)&lt;/Q&gt;&lt;R&gt;1&lt;/R&gt;&lt;C&gt;1&lt;/C&gt;&lt;D xsi:type="xsd:double"&gt;22.49&lt;/D&gt;&lt;/FQL&gt;&lt;FQL&gt;&lt;Q&gt;INDA^FG_TOTAL_RETURNC(0,-1AM)&lt;/Q&gt;&lt;R&gt;1&lt;/R&gt;&lt;C&gt;1&lt;/C&gt;&lt;D xsi:type="xsd:double"&gt;-1.8645525&lt;/D&gt;&lt;/FQL&gt;&lt;FQL&gt;&lt;Q&gt;EWZ^FG_TOTAL_RETURNC(0,-12AM)&lt;/Q&gt;&lt;R&gt;1&lt;/R&gt;&lt;C&gt;1&lt;/C&gt;&lt;D xsi:type="xsd:double"&gt;-1.3041735&lt;/D&gt;&lt;/FQL&gt;&lt;FQL&gt;&lt;Q&gt;EWM^FG_TOTAL_RETURNC(0,-1AM)&lt;/Q&gt;&lt;R&gt;1&lt;/R&gt;&lt;C&gt;1&lt;/C&gt;&lt;D xsi:type="xsd:double"&gt;4.461932&lt;/D&gt;&lt;/FQL&gt;&lt;FQL&gt;&lt;Q&gt;EPHE^FG_TOTAL_RETURNC(0,-6AM)&lt;/Q&gt;&lt;R&gt;1&lt;/R&gt;&lt;C&gt;1&lt;/C&gt;&lt;D xsi:type="xsd:double"&gt;-4.884255&lt;/D&gt;&lt;/FQL&gt;&lt;FQL&gt;&lt;Q&gt;URTH^P_PRICE(0)/P_PRICE_LOW_PR(0,,,,,,"PRICE","INTRA","52W")-1&lt;/Q&gt;&lt;R&gt;1&lt;/R&gt;&lt;C&gt;1&lt;/C&gt;&lt;D xsi:type="xsd:double"&gt;0.26442897&lt;/D&gt;&lt;/FQL&gt;&lt;FQL&gt;&lt;Q&gt;VWO^PERCENT_CHANGE(FMA_EPS(+1,0,,,,"PORTAGG","MEAN"),FMA_EPS(+1,-1AM,,,,"PORTAGG","MEAN"))&lt;/Q&gt;&lt;R&gt;1&lt;/R&gt;&lt;C&gt;1&lt;/C&gt;&lt;D xsi:type="xsd:double"&gt;0&lt;/D&gt;&lt;/FQL&gt;&lt;FQL&gt;&lt;Q&gt;KSA^FMA_COS_UP("EPS","1M",+1,NOW,,,"PORTAGG","MEANR")&lt;/Q&gt;&lt;R&gt;1&lt;/R&gt;&lt;C&gt;1&lt;/C&gt;&lt;D xsi:type="xsd:double"&gt;29&lt;/D&gt;&lt;/FQL&gt;&lt;FQL&gt;&lt;Q&gt;UAE^FMA_RBICS_REV_CURRENT(30, LOC, "PORTAGG")&lt;/Q&gt;&lt;R&gt;1&lt;/R&gt;&lt;C&gt;1&lt;/C&gt;&lt;D xsi:type="xsd:double"&gt;61.296333311901&lt;/D&gt;&lt;/FQL&gt;&lt;FQL&gt;&lt;Q&gt;REFEUREFI-FDS^(SUBARRAY(NOT_NA(NO_REPEAT_F(FG_YIELD(NOW,-10AY,D))),0,1)-SUBARRAY(NOT_NA(NO_REPEAT_F(FG_YIELD(NOW,-10AY,D))),1,1))*100&lt;/Q&gt;&lt;R&gt;1&lt;/R&gt;&lt;C&gt;1&lt;/C&gt;&lt;D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xsi:type="xsd:double"&gt;-25&lt;/D&gt;&lt;/FQL&gt;&lt;FQL&gt;&lt;Q&gt;TRYMX10Y-FDS^PCTCHG(FG_YIELD(0,,,,"YTM"),FG_YIELD(-3AM,,,,"YTM"))&lt;/Q&gt;&lt;R&gt;1&lt;/R&gt;&lt;C&gt;1&lt;/C&gt;&lt;D xsi:type="xsd:double"&gt;-2.3604796&lt;/D&gt;&lt;/FQL&gt;&lt;FQL&gt;&lt;Q&gt;KSA^JULIAN(FMA_DIV_YLD(NTMA,NOW,NOW,M,"PORTAGG","MEANR").DATES)&lt;/Q&gt;&lt;R&gt;1&lt;/R&gt;&lt;C&gt;1&lt;/C&gt;&lt;D xsi:type="xsd:long"&gt;45504&lt;/D&gt;&lt;/FQL&gt;&lt;FQL&gt;&lt;Q&gt;TUR^JULIAN(FMA_DIV_YLD(NTMA,NOW,NOW,M,"PORTAGG","MEANR").DATES)&lt;/Q&gt;&lt;R&gt;1&lt;/R&gt;&lt;C&gt;1&lt;/C&gt;&lt;D xsi:type="xsd:long"&gt;45504&lt;/D&gt;&lt;/FQL&gt;&lt;FQL&gt;&lt;Q&gt;EZA^FMA_DIV_YLD(NTMA,NOW,NOW,M,"PORTAGG","MEANR")&lt;/Q&gt;&lt;R&gt;1&lt;/R&gt;&lt;C&gt;1&lt;/C&gt;&lt;D xsi:type="xsd:double"&gt;3.79149354074386&lt;/D&gt;&lt;/FQL&gt;&lt;FQL&gt;&lt;Q&gt;EPHE^FMA_PE(LTM,0,,,"PORTAGG","MEANR")&lt;/Q&gt;&lt;R&gt;1&lt;/R&gt;&lt;C&gt;1&lt;/C&gt;&lt;D xsi:type="xsd:double"&gt;10.5590751915403&lt;/D&gt;&lt;/FQL&gt;&lt;FQL&gt;&lt;Q&gt;CNYA^FMA_PE(LTM,0,,,"PORTAGG","MEANR")&lt;/Q&gt;&lt;R&gt;1&lt;/R&gt;&lt;C&gt;1&lt;/C&gt;&lt;D xsi:type="xsd:double"&gt;13.6855583915036&lt;/D&gt;&lt;/FQL&gt;&lt;FQL&gt;&lt;Q&gt;SET-BKK^FMA_ROE(NTMA,-20AY,NOW,FY,"PORTAGG","MEANR")&lt;/Q&gt;&lt;R&gt;20&lt;/R&gt;&lt;C&gt;1&lt;/C&gt;&lt;D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xsi:type="xsd:double"&gt;8.38849749810762&lt;/D&gt;&lt;D xsi:type="xsd:double"&gt;9.94747027091188&lt;/D&gt;&lt;D xsi:type="xsd:double"&gt;10.1243577068579&lt;/D&gt;&lt;D xsi:type="xsd:double"&gt;9.34877442177022&lt;/D&gt;&lt;/FQL&gt;&lt;FQL&gt;&lt;Q&gt;^FG_YIELD(-10AY,0,Y,,"YTM")&lt;/Q&gt;&lt;R&gt;10&lt;/R&gt;&lt;C&gt;1&lt;/C&gt;&lt;D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xsi:type="xsd:string"&gt;@NA&lt;/D&gt;&lt;/FQL&gt;&lt;FQL&gt;&lt;Q&gt;CAGDPY@VN^EE_ACTUAL_ANNUAL(MED,+1)&lt;/Q&gt;&lt;R&gt;0&lt;/R&gt;&lt;C&gt;0&lt;/C&gt;&lt;/FQL&gt;&lt;FQL&gt;&lt;Q&gt;CAGDPY@MX^EE_ACTUAL_ANNUAL(MED,0)&lt;/Q&gt;&lt;R&gt;1&lt;/R&gt;&lt;C&gt;1&lt;/C&gt;&lt;D xsi:type="xsd:double"&gt;-0.4575&lt;/D&gt;&lt;/FQL&gt;&lt;FQL&gt;&lt;Q&gt;USDKRW^FG_COMPANY_NAME&lt;/Q&gt;&lt;R&gt;1&lt;/R&gt;&lt;C&gt;1&lt;/C&gt;&lt;D xsi:type="xsd:string"&gt;South Korean Won per U.S. Dollar&lt;/D&gt;&lt;/FQL&gt;&lt;FQL&gt;&lt;Q&gt;USDMYR^FG_PRICE(0)&lt;/Q&gt;&lt;R&gt;1&lt;/R&gt;&lt;C&gt;1&lt;/C&gt;&lt;D xsi:type="xsd:double"&gt;4.4225&lt;/D&gt;&lt;/FQL&gt;&lt;FQL&gt;&lt;Q&gt;USDPHP^FG_PRICE_CHANGE(0,-3AM)&lt;/Q&gt;&lt;R&gt;1&lt;/R&gt;&lt;C&gt;1&lt;/C&gt;&lt;D xsi:type="xsd:double"&gt;-0.16471148&lt;/D&gt;&lt;/FQL&gt;&lt;FQL&gt;&lt;Q&gt;EPOL^FG_TOTAL_RETURNC(-10AY,0,AM)&lt;/Q&gt;&lt;R&gt;121&lt;/R&gt;&lt;C&gt;1&lt;/C&gt;&lt;D xsi:type="xsd:double"&gt;-4.3778&lt;/D&gt;&lt;D xsi:type="xsd:double"&gt;3.9653897&lt;/D&gt;&lt;D xsi:type="xsd:double"&gt;-4.680997&lt;/D&gt;&lt;D xsi:type="xsd:double"&gt;-2.4736285&lt;/D&gt;&lt;D xsi:type="xsd:double"&gt;0.6713867&lt;/D&gt;&lt;D xsi:type="xsd:double"&gt;-8.722115&lt;/D&gt;&lt;D xsi:type="xsd:double"&gt;-3.0315578&lt;/D&gt;&lt;D xsi:type="xsd:double"&gt;-1.1563182&lt;/D&gt;&lt;D xsi:type="xsd:double"&gt;4.67937&lt;/D&gt;&lt;D xsi:type="xsd:double"&gt;8.195364&lt;/D&gt;&lt;D xsi:type="xsd:double"&gt;-10.061205&lt;/D&gt;&lt;D xsi:type="xsd:double"&gt;-7.5248003&lt;/D&gt;&lt;D xsi:type="xsd:double"&gt;0.97448826&lt;/D&gt;&lt;D xsi:type="xsd:double"&gt;-2.2977948&lt;/D&gt;&lt;D xsi:type="xsd:double"&gt;3.5747886&lt;/D&gt;&lt;D xsi:type="xsd:double"&gt;-11.353313&lt;/D&gt;&lt;D xsi:type="xsd:double"&gt;-11.014342&lt;/D&gt;&lt;D xsi:type="xsd:double"&gt;-3.6609113&lt;/D&gt;&lt;D xsi:type="xsd:double"&gt;4.906118&lt;/D&gt;&lt;D xsi:type="xsd:double"&gt;5.36952&lt;/D&gt;&lt;D xsi:type="xsd:double"&gt;5.3150654&lt;/D&gt;&lt;D xsi:type="xsd:double"&gt;-6.581682&lt;/D&gt;&lt;D xsi:type="xsd:double"&gt;0.5847931&lt;/D&gt;&lt;D xsi:type="xsd:double"&gt;-8.808708&lt;/D&gt;&lt;D xsi:type="xsd:double"&gt;13.81619&lt;/D&gt;&lt;D xsi:type="xsd:double"&gt;-4.331559&lt;/D&gt;&lt;D xsi:type="xsd:double"&gt;2.9625535&lt;/D&gt;&lt;D xsi:type="xsd:double"&gt;-2.877313&lt;/D&gt;&lt;D xsi:type="xsd:double"&gt;0.6148696&lt;/D&gt;&lt;D xsi:type="xsd:double"&gt;6.989789&lt;/D&gt;&lt;D xsi:type="xsd:double"&gt;9.846485&lt;/D&gt;&lt;D xsi:type="xsd:double"&gt;0.43373108&lt;/D&gt;&lt;D xsi:type="xsd:double"&gt;5.3742766&lt;/D&gt;&lt;D xsi:type="xsd:double"&gt;9.016395&lt;/D&gt;&lt;D xsi:type="xsd:double"&gt;0.87718964&lt;/D&gt;&lt;D xsi:type="xsd:double"&gt;0.46360493&lt;/D&gt;&lt;D xsi:type="xsd:double"&gt;7.0305943&lt;/D&gt;&lt;D xsi:type="xsd:double"&gt;5.602789&lt;/D&gt;&lt;D xsi:type="xsd:double"&gt;-2.4149299&lt;/D&gt;&lt;D xsi:type="xsd:double"&gt;0.44994354&lt;/D&gt;&lt;D xsi:type="xsd:double"&gt;-1.2318075&lt;/D&gt;&lt;D xsi:type="xsd:double"&gt;5.9137106&lt;/D&gt;&lt;D xsi:type="xsd:double"&gt;-2.465558&lt;/D&gt;&lt;D xsi:type="xsd:double"&gt;-0.44609308&lt;/D&gt;&lt;D xsi:type="xsd:double"&gt;-5.0037327&lt;/D&gt;&lt;D xsi:type="xsd:double"&gt;-4.1666746&lt;/D&gt;&lt;D xsi:type="xsd:double"&gt;-2.1328926&lt;/D&gt;&lt;D xsi:type="xsd:double"&gt;-4.9099445&lt;/D&gt;&lt;D xsi:type="xsd:double"&gt;5.690336&lt;/D&gt;&lt;D xsi:type="xsd:double"&gt;-4.2779627&lt;/D&gt;&lt;D xsi:type="xsd:double"&gt;0.8502245&lt;/D&gt;&lt;D xsi:type="xsd:double"&gt;-2.4643302&lt;/D&gt;&lt;D xsi:type="xsd:double"&gt;2.703905&lt;/D&gt;&lt;D xsi:type="xsd:double"&gt;4.9220324&lt;/D&gt;&lt;D xsi:type="xsd:double"&gt;-1.7507315&lt;/D&gt;&lt;D xsi:type="xsd:double"&gt;-3.1395853&lt;/D&gt;&lt;D xsi:type="xsd:double"&gt;3.416562&lt;/D&gt;&lt;D xsi:type="xsd:double"&gt;-8.301574&lt;/D&gt;&lt;D xsi:type="xsd:double"&gt;6.1431885&lt;/D&gt;&lt;D xsi:type="xsd:double"&gt;1.3534784&lt;/D&gt;&lt;D xsi:type="xsd:double"&gt;-9.247309&lt;/D&gt;&lt;D xsi:type="xsd:double"&gt;1.0426521&lt;/D&gt;&lt;D xsi:type="xsd:double"&gt;-3.4240127&lt;/D&gt;&lt;D xsi:type="xsd:double"&gt;7.770765&lt;/D&gt;&lt;D xsi:type="xsd:double"&gt;-8.314562&lt;/D&gt;&lt;D xsi:type="xsd:double"&gt;6.008339&lt;/D&gt;&lt;D xsi:type="xsd:double"&gt;-3.9392471&lt;/D&gt;&lt;D xsi:type="xsd:double"&gt;-20.899206&lt;/D&gt;&lt;D xsi:type="xsd:double"&gt;-10.306061&lt;/D&gt;&lt;D xsi:type="xsd:double"&gt;1.8802285&lt;/D&gt;&lt;D xsi:type="xsd:double"&gt;22.351324&lt;/D&gt;&lt;D xsi:type="xsd:double"&gt;-4.388571&lt;/D&gt;&lt;D xsi:type="xsd:double"&gt;5.844152&lt;/D&gt;&lt;D xsi:type="xsd:double"&gt;-2.2587895&lt;/D&gt;&lt;D xsi:type="xsd:double"&gt;-4.4222536&lt;/D&gt;&lt;D xsi:type="xsd:double"&gt;0.417912&lt;/D&gt;&lt;D xsi:type="xsd:double"&gt;15.992868&lt;/D&gt;&lt;D xsi:type="xsd:double"&gt;5.4664493&lt;/D&gt;&lt;D xsi:type="xsd:double"&gt;-5.911088&lt;/D&gt;&lt;D xsi:type="xsd:double"&gt;-1.2461066&lt;/D&gt;&lt;D xsi:type="xsd:double"&gt;0.8937955&lt;/D&gt;&lt;D xsi:type="xsd:double"&gt;8.181345&lt;/D&gt;&lt;D xsi:type="xsd:double"&gt;8.044314&lt;/D&gt;&lt;D xsi:type="xsd:double"&gt;-2.4118364&lt;/D&gt;&lt;D xsi:type="xsd:double"&gt;-0.04581213&lt;/D&gt;&lt;D xsi:type="xsd:double"&gt;5.0412536&lt;/D&gt;&lt;D xsi:type="xsd:double"&gt;0.3926754&lt;/D&gt;&lt;D xsi:type="xsd:double"&gt;1.2603164&lt;/D&gt;&lt;D xsi:type="xsd:double"&gt;-10.729617&lt;/D&gt;&lt;D xsi:type="xsd:double"&gt;6.6625953&lt;/D&gt;&lt;D xsi:type="xsd:double"&gt;-1.5034139&lt;/D&gt;&lt;D xsi:type="xsd:double"&gt;-19.796484&lt;/D&gt;&lt;D xsi:type="xsd:double"&gt;5.6516647&lt;/D&gt;&lt;D xsi:type="xsd:double"&gt;-18.504364&lt;/D&gt;&lt;D xsi:type="xsd:double"&gt;4.357028&lt;/D&gt;&lt;D xsi:type="xsd:double"&gt;-8.613992&lt;/D&gt;&lt;D xsi:type="xsd:double"&gt;0.21262169&lt;/D&gt;&lt;D xsi:type="xsd:double"&gt;-9.405941&lt;/D&gt;&lt;D xsi:type="xsd:double"&gt;-14.832169&lt;/D&gt;&lt;D xsi:type="xsd:double"&gt;22.639788&lt;/D&gt;&lt;D xsi:type="xsd:double"&gt;11.434973&lt;/D&gt;&lt;D xsi:type="xsd:double"&gt;12.400759&lt;/D&gt;&lt;D xsi:type="xsd:double"&gt;-2.4286568&lt;/D&gt;&lt;D xsi:type="xsd:double"&gt;-3.2358408&lt;/D&gt;&lt;D xsi:type="xsd:double"&gt;0.3858447&lt;/D&gt;&lt;D xsi:type="xsd:double"&gt;12.620115&lt;/D&gt;&lt;D xsi:type="xsd:double"&gt;6.257117&lt;/D&gt;&lt;D xsi:type="xsd:double"&gt;2.0342588&lt;/D&gt;&lt;D xsi:type="xsd:double"&gt;4.7743917&lt;/D&gt;&lt;D xsi:type="xsd:double"&gt;-11.417121&lt;/D&gt;&lt;D xsi:type="xsd:double"&gt;-1.9785225&lt;/D&gt;&lt;D xsi:type="xsd:double"&gt;16.2053&lt;/D&gt;&lt;D xsi:type="xsd:double"&gt;11.563277&lt;/D&gt;&lt;D xsi:type="xsd:double"&gt;0.83999634&lt;/D&gt;&lt;D xsi:type="xsd:double"&gt;1.1577845&lt;/D&gt;&lt;D xsi:type="xsd:double"&gt;2.917409&lt;/D&gt;&lt;D xsi:type="xsd:double"&gt;6.323588&lt;/D&gt;&lt;D xsi:type="xsd:double"&gt;3.4044266&lt;/D&gt;&lt;D xsi:type="xsd:double"&gt;-4.839349&lt;/D&gt;&lt;D xsi:type="xsd:double"&gt;6.4635873&lt;/D&gt;&lt;D xsi:type="xsd:double"&gt;-10.291183&lt;/D&gt;&lt;/FQL&gt;&lt;FQL&gt;&lt;Q&gt;EPU^FMA_DIV_YLD(NTMA,-10AY,0,AM,"PORTAGG","MEANR")&lt;/Q&gt;&lt;R&gt;121&lt;/R&gt;&lt;C&gt;1&lt;/C&gt;&lt;D xsi:type="xsd:double"&gt;2.16131413984001&lt;/D&gt;&lt;D xsi:type="xsd:double"&gt;2.1380002322868&lt;/D&gt;&lt;D xsi:type="xsd:double"&gt;2.29943942825654&lt;/D&gt;&lt;D xsi:type="xsd:double"&gt;2.22487892673776&lt;/D&gt;&lt;D xsi:type="xsd:double"&gt;2.02190476916449&lt;/D&gt;&lt;D xsi:type="xsd:double"&gt;2.16684507285022&lt;/D&gt;&lt;D xsi:type="xsd:double"&gt;2.18997568312477&lt;/D&gt;&lt;D xsi:type="xsd:double"&gt;2.33231750622004&lt;/D&gt;&lt;D xsi:type="xsd:double"&gt;2.38074067307261&lt;/D&gt;&lt;D xsi:type="xsd:double"&gt;1.92535442753475&lt;/D&gt;&lt;D xsi:type="xsd:double"&gt;1.95268563034094&lt;/D&gt;&lt;D xsi:type="xsd:double"&gt;2.03048127108459&lt;/D&gt;&lt;D xsi:type="xsd:double"&gt;2.13462641301553&lt;/D&gt;&lt;D xsi:type="xsd:double"&gt;2.37137957283252&lt;/D&gt;&lt;D xsi:type="xsd:double"&gt;2.33365869323427&lt;/D&gt;&lt;D xsi:type="xsd:double"&gt;2.36107633167761&lt;/D&gt;&lt;D xsi:type="xsd:double"&gt;2.5800091385935&lt;/D&gt;&lt;D xsi:type="xsd:double"&gt;2.73933495732906&lt;/D&gt;&lt;D xsi:type="xsd:double"&gt;2.65611172478951&lt;/D&gt;&lt;D xsi:type="xsd:double"&gt;2.1511971490317&lt;/D&gt;&lt;D xsi:type="xsd:double"&gt;2.16807982519392&lt;/D&gt;&lt;D xsi:type="xsd:double"&gt;1.7682549331631&lt;/D&gt;&lt;D xsi:type="xsd:double"&gt;1.77773921896192&lt;/D&gt;&lt;D xsi:type="xsd:double"&gt;1.86436487083314&lt;/D&gt;&lt;D xsi:type="xsd:double"&gt;1.70501203787116&lt;/D&gt;&lt;D xsi:type="xsd:double"&gt;1.51368070937824&lt;/D&gt;&lt;D xsi:type="xsd:double"&gt;1.6037845637815&lt;/D&gt;&lt;D xsi:type="xsd:double"&gt;1.7917934755222&lt;/D&gt;&lt;D xsi:type="xsd:double"&gt;2.09734663117796&lt;/D&gt;&lt;D xsi:type="xsd:double"&gt;2.20965778526155&lt;/D&gt;&lt;D xsi:type="xsd:double"&gt;1.96638988950837&lt;/D&gt;&lt;D xsi:type="xsd:double"&gt;2.12969580865&lt;/D&gt;&lt;D xsi:type="xsd:double"&gt;2.01651766808621&lt;/D&gt;&lt;D xsi:type="xsd:double"&gt;2.02887010744013&lt;/D&gt;&lt;D xsi:type="xsd:double"&gt;2.23360379311499&lt;/D&gt;&lt;D xsi:type="xsd:double"&gt;2.32565106209734&lt;/D&gt;&lt;D xsi:type="xsd:double"&gt;2.31700982961681&lt;/D&gt;&lt;D xsi:type="xsd:double"&gt;2.10896157862283&lt;/D&gt;&lt;D xsi:type="xsd:double"&gt;2.23339485749862&lt;/D&gt;&lt;D xsi:type="xsd:double"&gt;2.41824432209049&lt;/D&gt;&lt;D xsi:type="xsd:double"&gt;2.88221252118145&lt;/D&gt;&lt;D xsi:type="xsd:double"&gt;2.6383547270314&lt;/D&gt;&lt;D xsi:type="xsd:double"&gt;2.69199519251079&lt;/D&gt;&lt;D xsi:type="xsd:double"&gt;2.32541775817036&lt;/D&gt;&lt;D xsi:type="xsd:double"&gt;2.11987777419487&lt;/D&gt;&lt;D xsi:type="xsd:double"&gt;1.8401288443698&lt;/D&gt;&lt;D xsi:type="xsd:double"&gt;1.8312339083637&lt;/D&gt;&lt;D xsi:type="xsd:double"&gt;2.04162540175716&lt;/D&gt;&lt;D xsi:type="xsd:double"&gt;4.32801420650239&lt;/D&gt;&lt;D xsi:type="xsd:double"&gt;2.52832465031636&lt;/D&gt;&lt;D xsi:type="xsd:double"&gt;2.31823856405468&lt;/D&gt;&lt;D xsi:type="xsd:double"&gt;2.5598790905326&lt;/D&gt;&lt;D xsi:type="xsd:double"&gt;2.28804648832725&lt;/D&gt;&lt;D xsi:type="xsd:double"&gt;2.39984420345802&lt;/D&gt;&lt;D xsi:type="xsd:double"&gt;2.08491107314047&lt;/D&gt;&lt;D xsi:type="xsd:double"&gt;2.29495000693996&lt;/D&gt;&lt;D xsi:type="xsd:double"&gt;2.20236437816529&lt;/D&gt;&lt;D xsi:type="xsd:double"&gt;2.56047838789425&lt;/D&gt;&lt;D xsi:type="xsd:double"&gt;2.68036158815464&lt;/D&gt;&lt;D xsi:type="xsd:double"&gt;2.73535593398803&lt;/D&gt;&lt;D xsi:type="xsd:double"&gt;2.97239369643098&lt;/D&gt;&lt;D xsi:type="xsd:double"&gt;2.95024064808585&lt;/D&gt;&lt;D xsi:type="xsd:double"&gt;3.13368388105459&lt;/D&gt;&lt;D xsi:type="xsd:double"&gt;2.92698364869494&lt;/D&gt;&lt;D xsi:type="xsd:double"&gt;2.87622421411513&lt;/D&gt;&lt;D xsi:type="xsd:double"&gt;2.62216025350682&lt;/D&gt;&lt;D xsi:type="xsd:double"&gt;3.01122553681662&lt;/D&gt;&lt;D xsi:type="xsd:double"&gt;3.68085317538596&lt;/D&gt;&lt;D xsi:type="xsd:double"&gt;4.39639374714415&lt;/D&gt;&lt;D xsi:type="xsd:double"&gt;3.23198385009464&lt;/D&gt;&lt;D xsi:type="xsd:double"&gt;3.03626943987487&lt;/D&gt;&lt;D xsi:type="xsd:double"&gt;3.07104830349315&lt;/D&gt;&lt;D xsi:type="xsd:double"&gt;2.72102284912383&lt;/D&gt;&lt;D xsi:type="xsd:double"&gt;2.56732525717895&lt;/D&gt;&lt;D xsi:type="xsd:double"&gt;2.58932674872269&lt;/D&gt;&lt;D xsi:type="xsd:double"&gt;2.17073479307897&lt;/D&gt;&lt;D xsi:type="xsd:double"&gt;1.77089681838428&lt;/D&gt;&lt;D xsi:type="xsd:double"&gt;1.59718713049826&lt;/D&gt;&lt;D xsi:type="xsd:double"&gt;1.69635427211197&lt;/D&gt;&lt;D xsi:type="xsd:double"&gt;1.91318476004505&lt;/D&gt;&lt;D xsi:type="xsd:double"&gt;2.08968250441265&lt;/D&gt;&lt;D xsi:type="xsd:double"&gt;2.34327732637703&lt;/D&gt;&lt;D xsi:type="xsd:double"&gt;2.69911257920269&lt;/D&gt;&lt;D xsi:type="xsd:double"&gt;2.8324300302284&lt;/D&gt;&lt;D xsi:type="xsd:double"&gt;3.42919349444585&lt;/D&gt;&lt;D xsi:type="xsd:double"&gt;3.6122234968192&lt;/D&gt;&lt;D xsi:type="xsd:double"&gt;3.54405890971849&lt;/D&gt;&lt;D xsi:type="xsd:double"&gt;3.68457723156464&lt;/D&gt;&lt;D xsi:type="xsd:double"&gt;4.14075742429615&lt;/D&gt;&lt;D xsi:type="xsd:double"&gt;3.920830176079&lt;/D&gt;&lt;D xsi:type="xsd:double"&gt;3.42824842218963&lt;/D&gt;&lt;D xsi:type="xsd:double"&gt;3.41767873802132&lt;/D&gt;&lt;D xsi:type="xsd:double"&gt;3.76344219401893&lt;/D&gt;&lt;D xsi:type="xsd:double"&gt;4.64397401159284&lt;/D&gt;&lt;D xsi:type="xsd:double"&gt;4.68049028184273&lt;/D&gt;&lt;D xsi:type="xsd:double"&gt;5.19331069090616&lt;/D&gt;&lt;D xsi:type="xsd:double"&gt;5.09604118107967&lt;/D&gt;&lt;D xsi:type="xsd:double"&gt;4.92411696944118&lt;/D&gt;&lt;D xsi:type="xsd:double"&gt;4.94334140999614&lt;/D&gt;&lt;D xsi:type="xsd:double"&gt;4.06327015505364&lt;/D&gt;&lt;D xsi:type="xsd:double"&gt;3.76670746354498&lt;/D&gt;&lt;D xsi:type="xsd:double"&gt;3.74737989602773&lt;/D&gt;&lt;D xsi:type="xsd:double"&gt;3.99857312596647&lt;/D&gt;&lt;D xsi:type="xsd:double"&gt;4.59136573625791&lt;/D&gt;&lt;D xsi:type="xsd:double"&gt;4.86348356349608&lt;/D&gt;&lt;D xsi:type="xsd:double"&gt;4.67213017657319&lt;/D&gt;&lt;D xsi:type="xsd:double"&gt;5.04460355144662&lt;/D&gt;&lt;D xsi:type="xsd:double"&gt;4.82996143756764&lt;/D&gt;&lt;D xsi:type="xsd:double"&gt;4.31129431644322&lt;/D&gt;&lt;D xsi:type="xsd:double"&gt;4.8704436002513&lt;/D&gt;&lt;D xsi:type="xsd:double"&gt;5.09839688253551&lt;/D&gt;&lt;D xsi:type="xsd:double"&gt;4.87166328567204&lt;/D&gt;&lt;D xsi:type="xsd:double"&gt;4.00530170807587&lt;/D&gt;&lt;D xsi:type="xsd:double"&gt;3.5829018702041&lt;/D&gt;&lt;D xsi:type="xsd:double"&gt;3.58289014712917&lt;/D&gt;&lt;D xsi:type="xsd:double"&gt;3.55342665079735&lt;/D&gt;&lt;D xsi:type="xsd:double"&gt;3.28990519083538&lt;/D&gt;&lt;D xsi:type="xsd:double"&gt;3.38720549927373&lt;/D&gt;&lt;D xsi:type="xsd:double"&gt;4.04073539461846&lt;/D&gt;&lt;D xsi:type="xsd:double"&gt;3.95113573555392&lt;/D&gt;&lt;D xsi:type="xsd:double"&gt;4.40385852051545&lt;/D&gt;&lt;/FQL&gt;&lt;FQL&gt;&lt;Q&gt;PLATI-FDS^FG_PRICE_MAVG(0,,,,30)&lt;/Q&gt;&lt;R&gt;1&lt;/R&gt;&lt;C&gt;1&lt;/C&gt;&lt;D xsi:type="xsd:double"&gt;974.63336&lt;/D&gt;&lt;/FQL&gt;&lt;FQL&gt;&lt;Q&gt;TIOS-FDS^FG_PRICE(0)&lt;/Q&gt;&lt;R&gt;1&lt;/R&gt;&lt;C&gt;1&lt;/C&gt;&lt;D xsi:type="xsd:double"&gt;100.75&lt;/D&gt;&lt;/FQL&gt;&lt;FQL&gt;&lt;Q&gt;MCHI^FG_PRICE_MAVG(0,,,,60)&lt;/Q&gt;&lt;R&gt;1&lt;/R&gt;&lt;C&gt;1&lt;/C&gt;&lt;D xsi:type="xsd:double"&gt;43.194332&lt;/D&gt;&lt;/FQL&gt;&lt;FQL&gt;&lt;Q&gt;EWY^FG_PRICE(0)&lt;/Q&gt;&lt;R&gt;1&lt;/R&gt;&lt;C&gt;1&lt;/C&gt;&lt;D xsi:type="xsd:double"&gt;62.22&lt;/D&gt;&lt;/FQL&gt;&lt;FQL&gt;&lt;Q&gt;KSA^FG_TOTAL_RETURNC(0,-3AM)&lt;/Q&gt;&lt;R&gt;1&lt;/R&gt;&lt;C&gt;1&lt;/C&gt;&lt;D xsi:type="xsd:double"&gt;-4.0136395&lt;/D&gt;&lt;/FQL&gt;&lt;FQL&gt;&lt;Q&gt;UAE^FMA_PCT_ABOVE_MAVG(200,0,,,,"PORTAGG")&lt;/Q&gt;&lt;R&gt;1&lt;/R&gt;&lt;C&gt;1&lt;/C&gt;&lt;D xsi:type="xsd:double"&gt;35.1351351351351&lt;/D&gt;&lt;/FQL&gt;&lt;FQL&gt;&lt;Q&gt;QAT^FG_TOTAL_RETURNC(0,-6AM)&lt;/Q&gt;&lt;R&gt;1&lt;/R&gt;&lt;C&gt;1&lt;/C&gt;&lt;D xsi:type="xsd:double"&gt;6.7786574&lt;/D&gt;&lt;/FQL&gt;&lt;FQL&gt;&lt;Q&gt;EWW^FG_TOTAL_RETURNC(0,-6AM)&lt;/Q&gt;&lt;R&gt;1&lt;/R&gt;&lt;C&gt;1&lt;/C&gt;&lt;D xsi:type="xsd:double"&gt;-16.764433&lt;/D&gt;&lt;/FQL&gt;&lt;FQL&gt;&lt;Q&gt;INDA^FMA_COS_UP("EPS","1M",+1,NOW,,,"PORTAGG","MEANR")&lt;/Q&gt;&lt;R&gt;1&lt;/R&gt;&lt;C&gt;1&lt;/C&gt;&lt;D xsi:type="xsd:double"&gt;60&lt;/D&gt;&lt;/FQL&gt;&lt;FQL&gt;&lt;Q&gt;UAE^FG_ROE(0)&lt;/Q&gt;&lt;R&gt;1&lt;/R&gt;&lt;C&gt;1&lt;/C&gt;&lt;D xsi:type="xsd:double"&gt;13.2446814532551&lt;/D&gt;&lt;/FQL&gt;&lt;FQL&gt;&lt;Q&gt;EPU^FMA_EVAL_EBIT(LTMA,NOW,NOW,M,"PORTAGG","MEANR")&lt;/Q&gt;&lt;R&gt;1&lt;/R&gt;&lt;C&gt;1&lt;/C&gt;&lt;D xsi:type="xsd:double"&gt;11.8616629848163&lt;/D&gt;&lt;/FQL&gt;&lt;FQL&gt;&lt;Q&gt;USDSAR^FG_PRICE(0)&lt;/Q&gt;&lt;R&gt;1&lt;/R&gt;&lt;C&gt;1&lt;/C&gt;&lt;D xsi:type="xsd:double"&gt;3.7534&lt;/D&gt;&lt;/FQL&gt;&lt;FQL&gt;&lt;Q&gt;USDZAR^STD(FG_PRICE_CHANGE(0,-1AY,AM))&lt;/Q&gt;&lt;R&gt;1&lt;/R&gt;&lt;C&gt;1&lt;/C&gt;&lt;D xsi:type="xsd:double"&gt;2.2296075870227&lt;/D&gt;&lt;/FQL&gt;&lt;FQL&gt;&lt;Q&gt;EPU^FMA_EPS(NTMA,-20AY,0,CY,,"PORTAGG","MEANR")&lt;/Q&gt;&lt;R&gt;20&lt;/R&gt;&lt;C&gt;1&lt;/C&gt;&lt;D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xsi:type="xsd:double"&gt;2.43807409059732&lt;/D&gt;&lt;D xsi:type="xsd:double"&gt;2.41141007361686&lt;/D&gt;&lt;D xsi:type="xsd:double"&gt;2.94854994796204&lt;/D&gt;&lt;D xsi:type="xsd:double"&gt;3.11609679434848&lt;/D&gt;&lt;D xsi:type="xsd:double"&gt;2.96006707163237&lt;/D&gt;&lt;/FQL&gt;&lt;FQL&gt;&lt;Q&gt;EWZ^P_PRICE(0)/P_PRICE_LOW_PR(0,,,,,,"PRICE","INTRA","52W")-1&lt;/Q&gt;&lt;R&gt;1&lt;/R&gt;&lt;C&gt;1&lt;/C&gt;&lt;D xsi:type="xsd:double"&gt;0.11246669&lt;/D&gt;&lt;/FQL&gt;&lt;FQL&gt;&lt;Q&gt;EWM^PERCENT_CHANGE(FMA_EPS(+1,0,,,,"PORTAGG","MEAN"),FMA_EPS(+1,-3AM,,,,"PORTAGG","MEAN"))&lt;/Q&gt;&lt;R&gt;1&lt;/R&gt;&lt;C&gt;1&lt;/C&gt;&lt;D xsi:type="xsd:double"&gt;5.51914084528152&lt;/D&gt;&lt;/FQL&gt;&lt;FQL&gt;&lt;Q&gt;VNM^SIZE(FG_CONSTITUENTS)&lt;/Q&gt;&lt;R&gt;1&lt;/R&gt;&lt;C&gt;1&lt;/C&gt;&lt;D xsi:type="xsd:long"&gt;49&lt;/D&gt;&lt;/FQL&gt;&lt;FQL&gt;&lt;Q&gt;USDTRY^FG_COMPANY_NAME&lt;/Q&gt;&lt;R&gt;1&lt;/R&gt;&lt;C&gt;1&lt;/C&gt;&lt;D xsi:type="xsd:string"&gt;Turkish New Lira per U.S. Dollar&lt;/D&gt;&lt;/FQL&gt;&lt;FQL&gt;&lt;Q&gt;EIDO^P_PRICE_RETURNS_PR('52W',2,-10AY,0,AM)&lt;/Q&gt;&lt;R&gt;121&lt;/R&gt;&lt;C&gt;1&lt;/C&gt;&lt;D xsi:type="xsd:double"&gt;-0.3342867&lt;/D&gt;&lt;D xsi:type="xsd:double"&gt;19.675327&lt;/D&gt;&lt;D xsi:type="xsd:double"&gt;3.9503336&lt;/D&gt;&lt;D xsi:type="xsd:double"&gt;10.105419&lt;/D&gt;&lt;D xsi:type="xsd:double"&gt;20.826553&lt;/D&gt;&lt;D xsi:type="xsd:double"&gt;23.412073&lt;/D&gt;&lt;D xsi:type="xsd:double"&gt;15.039217&lt;/D&gt;&lt;D xsi:type="xsd:double"&gt;3.664291&lt;/D&gt;&lt;D xsi:type="xsd:double"&gt;-0.20539165&lt;/D&gt;&lt;D xsi:type="xsd:double"&gt;-5.922204&lt;/D&gt;&lt;D xsi:type="xsd:double"&gt;-12.742782&lt;/D&gt;&lt;D xsi:type="xsd:double"&gt;-21.062458&lt;/D&gt;&lt;D xsi:type="xsd:double"&gt;-19.347578&lt;/D&gt;&lt;D xsi:type="xsd:double"&gt;-33.85621&lt;/D&gt;&lt;D xsi:type="xsd:double"&gt;-13.707775&lt;/D&gt;&lt;D xsi:type="xsd:double"&gt;-23.628319&lt;/D&gt;&lt;D xsi:type="xsd:double"&gt;-24.567245&lt;/D&gt;&lt;D xsi:type="xsd:double"&gt;-23.459154&lt;/D&gt;&lt;D xsi:type="xsd:double"&gt;-17.710829&lt;/D&gt;&lt;D xsi:type="xsd:double"&gt;-12.664032&lt;/D&gt;&lt;D xsi:type="xsd:double"&gt;-14.587277&lt;/D&gt;&lt;D xsi:type="xsd:double"&gt;-12.354052&lt;/D&gt;&lt;D xsi:type="xsd:double"&gt;0.82064867&lt;/D&gt;&lt;D xsi:type="xsd:double"&gt;7.6815844&lt;/D&gt;&lt;D xsi:type="xsd:double"&gt;22.211243&lt;/D&gt;&lt;D xsi:type="xsd:double"&gt;35.01183&lt;/D&gt;&lt;D xsi:type="xsd:double"&gt;29.381775&lt;/D&gt;&lt;D xsi:type="xsd:double"&gt;28.382038&lt;/D&gt;&lt;D xsi:type="xsd:double"&gt;23.581636&lt;/D&gt;&lt;D xsi:type="xsd:double"&gt;23.45041&lt;/D&gt;&lt;D xsi:type="xsd:double"&gt;13.9436245&lt;/D&gt;&lt;D xsi:type="xsd:double"&gt;6.7679644&lt;/D&gt;&lt;D xsi:type="xsd:double"&gt;14.353239&lt;/D&gt;&lt;D xsi:type="xsd:double"&gt;22.397364&lt;/D&gt;&lt;D xsi:type="xsd:double"&gt;15.24061&lt;/D&gt;&lt;D xsi:type="xsd:double"&gt;12.791216&lt;/D&gt;&lt;D xsi:type="xsd:double"&gt;1.2980342&lt;/D&gt;&lt;D xsi:type="xsd:double"&gt;5.687225&lt;/D&gt;&lt;D xsi:type="xsd:double"&gt;2.9222608&lt;/D&gt;&lt;D xsi:type="xsd:double"&gt;6.794238&lt;/D&gt;&lt;D xsi:type="xsd:double"&gt;11.366677&lt;/D&gt;&lt;D xsi:type="xsd:double"&gt;18.574297&lt;/D&gt;&lt;D xsi:type="xsd:double"&gt;15.712643&lt;/D&gt;&lt;D xsi:type="xsd:double"&gt;17.665577&lt;/D&gt;&lt;D xsi:type="xsd:double"&gt;4.0379167&lt;/D&gt;&lt;D xsi:type="xsd:double"&gt;-6.5939426&lt;/D&gt;&lt;D xsi:type="xsd:double"&gt;-4.186577&lt;/D&gt;&lt;D xsi:type="xsd:double"&gt;-10.914427&lt;/D&gt;&lt;D xsi:type="xsd:double"&gt;-7.001996&lt;/D&gt;&lt;D xsi:type="xsd:double"&gt;-15.449863&lt;/D&gt;&lt;D xsi:type="xsd:double"&gt;-17.606438&lt;/D&gt;&lt;D xsi:type="xsd:double"&gt;-13.198996&lt;/D&gt;&lt;D xsi:type="xsd:double"&gt;-7.657152&lt;/D&gt;&lt;D xsi:type="xsd:double"&gt;-7.054746&lt;/D&gt;&lt;D xsi:type="xsd:double"&gt;-1.5537441&lt;/D&gt;&lt;D xsi:type="xsd:double"&gt;-9.584368&lt;/D&gt;&lt;D xsi:type="xsd:double"&gt;-0.09022951&lt;/D&gt;&lt;D xsi:type="xsd:double"&gt;-0.1172483&lt;/D&gt;&lt;D xsi:type="xsd:double"&gt;0.92117786&lt;/D&gt;&lt;D xsi:type="xsd:double"&gt;13.580441&lt;/D&gt;&lt;D xsi:type="xsd:double"&gt;4.2443633&lt;/D&gt;&lt;D xsi:type="xsd:double"&gt;17.369091&lt;/D&gt;&lt;D xsi:type="xsd:double"&gt;12.863874&lt;/D&gt;&lt;D xsi:type="xsd:double"&gt;8.421993&lt;/D&gt;&lt;D xsi:type="xsd:double"&gt;4.2443633&lt;/D&gt;&lt;D xsi:type="xsd:double"&gt;-0.08894801&lt;/D&gt;&lt;D xsi:type="xsd:double"&gt;-7.954812&lt;/D&gt;&lt;D xsi:type="xsd:double"&gt;-21.148712&lt;/D&gt;&lt;D xsi:type="xsd:double"&gt;-40.593445&lt;/D&gt;&lt;D xsi:type="xsd:double"&gt;-31.985165&lt;/D&gt;&lt;D xsi:type="xsd:double"&gt;-21.479898&lt;/D&gt;&lt;D xsi:type="xsd:double"&gt;-26.300495&lt;/D&gt;&lt;D xsi:type="xsd:double"&gt;-23.291142&lt;/D&gt;&lt;D xsi:type="xsd:double"&gt;-24.996668&lt;/D&gt;&lt;D xsi:type="xsd:double"&gt;-21.981638&lt;/D&gt;&lt;D xsi:type="xsd:double"&gt;-14.719593&lt;/D&gt;&lt;D xsi:type="xsd:double"&gt;-6.636614&lt;/D&gt;&lt;D xsi:type="xsd:double"&gt;-2.8132617&lt;/D&gt;&lt;D xsi:type="xsd:double"&gt;-1.4424503&lt;/D&gt;&lt;D xsi:type="xsd:double"&gt;19.314182&lt;/D&gt;&lt;D xsi:type="xsd:double"&gt;43.355705&lt;/D&gt;&lt;D xsi:type="xsd:double"&gt;39.37218&lt;/D&gt;&lt;D xsi:type="xsd:double"&gt;14.741254&lt;/D&gt;&lt;D xsi:type="xsd:double"&gt;8.081543&lt;/D&gt;&lt;D xsi:type="xsd:double"&gt;8.33584&lt;/D&gt;&lt;D xsi:type="xsd:double"&gt;14.209461&lt;/D&gt;&lt;D xsi:type="xsd:double"&gt;30.110884&lt;/D&gt;&lt;D xsi:type="xsd:double"&gt;14.013934&lt;/D&gt;&lt;D xsi:type="xsd:double"&gt;3.4932494&lt;/D&gt;&lt;D xsi:type="xsd:double"&gt;-0.6120324&lt;/D&gt;&lt;D xsi:type="xsd:double"&gt;1.8567085&lt;/D&gt;&lt;D xsi:type="xsd:double"&gt;10.121811&lt;/D&gt;&lt;D xsi:type="xsd:double"&gt;15.830601&lt;/D&gt;&lt;D xsi:type="xsd:double"&gt;8.483612&lt;/D&gt;&lt;D xsi:type="xsd:double"&gt;10.288763&lt;/D&gt;&lt;D xsi:type="xsd:double"&gt;11.309301&lt;/D&gt;&lt;D xsi:type="xsd:double"&gt;20.92656&lt;/D&gt;&lt;D xsi:type="xsd:double"&gt;16.464043&lt;/D&gt;&lt;D xsi:type="xsd:double"&gt;1.9068599&lt;/D&gt;&lt;D xsi:type="xsd:double"&gt;-0.10148287&lt;/D&gt;&lt;D xsi:type="xsd:double"&gt;-2.4717033&lt;/D&gt;&lt;D xsi:type="xsd:double"&gt;-3.9267063&lt;/D&gt;&lt;D xsi:type="xsd:double"&gt;0.33682585&lt;/D&gt;&lt;D xsi:type="xsd:double"&gt;-8.008015&lt;/D&gt;&lt;D xsi:type="xsd:double"&gt;-1.0834515&lt;/D&gt;&lt;D xsi:type="xsd:double"&gt;3.903222&lt;/D&gt;&lt;D xsi:type="xsd:double"&gt;1.7164588&lt;/D&gt;&lt;D xsi:type="xsd:double"&gt;8.900523&lt;/D&gt;&lt;D xsi:type="xsd:double"&gt;-0.05853176&lt;/D&gt;&lt;D xsi:type="xsd:double"&gt;-3.2815635&lt;/D&gt;&lt;D xsi:type="xsd:double"&gt;-2.6884496&lt;/D&gt;&lt;D xsi:type="xsd:double"&gt;-6.9366693&lt;/D&gt;&lt;D xsi:type="xsd:double"&gt;-2.0851374&lt;/D&gt;&lt;D xsi:type="xsd:double"&gt;4.684007&lt;/D&gt;&lt;D xsi:type="xsd:double"&gt;-1.6230166&lt;/D&gt;&lt;D xsi:type="xsd:double"&gt;5.9535623&lt;/D&gt;&lt;D xsi:type="xsd:double"&gt;-3.3311248&lt;/D&gt;&lt;D xsi:type="xsd:double"&gt;-11.862368&lt;/D&gt;&lt;D xsi:type="xsd:double"&gt;-14.169568&lt;/D&gt;&lt;D xsi:type="xsd:double"&gt;-8.941639&lt;/D&gt;&lt;D xsi:type="xsd:double"&gt;-7.362497&lt;/D&gt;&lt;/FQL&gt;&lt;FQL&gt;&lt;Q&gt;VWO^FMA_EVAL_EBIT(LTMA,NOW,NOW,M,"PORTAGG","MEANR")&lt;/Q&gt;&lt;R&gt;1&lt;/R&gt;&lt;C&gt;1&lt;/C&gt;&lt;D xsi:type="xsd:double"&gt;14.4222343359145&lt;/D&gt;&lt;/FQL&gt;&lt;FQL&gt;&lt;Q&gt;EZA^FMA</t>
        </r>
      </text>
    </comment>
    <comment ref="A12" authorId="0" shapeId="0" xr:uid="{BE68380C-A9EB-4394-9996-E51D764587AD}">
      <text>
        <r>
          <rPr>
            <b/>
            <sz val="9"/>
            <color indexed="81"/>
            <rFont val="Tahoma"/>
            <charset val="1"/>
          </rPr>
          <t>_PE(LTM,0,,,"PORTAGG","MEANR")&lt;/Q&gt;&lt;R&gt;1&lt;/R&gt;&lt;C&gt;1&lt;/C&gt;&lt;D xsi:type="xsd:double"&gt;12.4659524351557&lt;/D&gt;&lt;/FQL&gt;&lt;FQL&gt;&lt;Q&gt;EPU^FG_FCF_YIELD_NTM(0)&lt;/Q&gt;&lt;R&gt;1&lt;/R&gt;&lt;C&gt;1&lt;/C&gt;&lt;D xsi:type="xsd:double"&gt;9.44194412190124&lt;/D&gt;&lt;/FQL&gt;&lt;FQL&gt;&lt;Q&gt;CC_IN^FG_COMPANY_NAME&lt;/Q&gt;&lt;R&gt;1&lt;/R&gt;&lt;C&gt;1&lt;/C&gt;&lt;D xsi:type="xsd:string"&gt;India&lt;/D&gt;&lt;/FQL&gt;&lt;FQL&gt;&lt;Q&gt;USDSAR^FG_COMPANY_NAME&lt;/Q&gt;&lt;R&gt;1&lt;/R&gt;&lt;C&gt;1&lt;/C&gt;&lt;D xsi:type="xsd:string"&gt;Saudi Arabian Riyal per U.S. Dollar&lt;/D&gt;&lt;/FQL&gt;&lt;FQL&gt;&lt;Q&gt;PASP-FDS^FG_PRICE_CHANGE(0,-6AM)&lt;/Q&gt;&lt;R&gt;1&lt;/R&gt;&lt;C&gt;1&lt;/C&gt;&lt;D xsi:type="xsd:double"&gt;3.82022471910113&lt;/D&gt;&lt;/FQL&gt;&lt;FQL&gt;&lt;Q&gt;EWZ^P_PRICE(0)/P_PRICE_HIGH_PR(0,,,,,,"PRICE","INTRA","52W")&lt;/Q&gt;&lt;R&gt;1&lt;/R&gt;&lt;C&gt;1&lt;/C&gt;&lt;D xsi:type="xsd:double"&gt;0.81645215&lt;/D&gt;&lt;/FQL&gt;&lt;FQL&gt;&lt;Q&gt;VNM^FMA_COS_DOWN("EPS","1M",+1,NOW,,,"PORTAGG","MEANR")&lt;/Q&gt;&lt;R&gt;1&lt;/R&gt;&lt;C&gt;1&lt;/C&gt;&lt;D xsi:type="xsd:double"&gt;8&lt;/D&gt;&lt;/FQL&gt;&lt;FQL&gt;&lt;Q&gt;TRYIN10Y-FDS^FG_YIELD_NAME&lt;/Q&gt;&lt;R&gt;1&lt;/R&gt;&lt;C&gt;1&lt;/C&gt;&lt;D xsi:type="xsd:string"&gt;India Benchmark Bond - 10 Year&lt;/D&gt;&lt;/FQL&gt;&lt;FQL&gt;&lt;Q&gt;EIDO^FG_FCF_YIELD_NTM(0)&lt;/Q&gt;&lt;R&gt;0&lt;/R&gt;&lt;C&gt;0&lt;/C&gt;&lt;/FQL&gt;&lt;FQL&gt;&lt;Q&gt;TRYID10Y-FDS^FG_YIELD(-10AY,0,Y,,"YTM")&lt;/Q&gt;&lt;R&gt;10&lt;/R&gt;&lt;C&gt;1&lt;/C&gt;&lt;D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xsi:type="xsd:double"&gt;6.498571&lt;/D&gt;&lt;/FQL&gt;&lt;FQL&gt;&lt;Q&gt;CAGDPY@TR^EE_ACTUAL_ANNUAL(MED,+1)&lt;/Q&gt;&lt;R&gt;1&lt;/R&gt;&lt;C&gt;1&lt;/C&gt;&lt;D xsi:type="xsd:double"&gt;-2.15&lt;/D&gt;&lt;/FQL&gt;&lt;FQL&gt;&lt;Q&gt;USDPEN^STD(FG_PRICE_CHANGE(0,-3AY,M))&lt;/Q&gt;&lt;R&gt;1&lt;/R&gt;&lt;C&gt;1&lt;/C&gt;&lt;D xsi:type="xsd:double"&gt;2.2394750659784&lt;/D&gt;&lt;/FQL&gt;&lt;FQL&gt;&lt;Q&gt;CAGDPY@MY^EE_ACTUAL_ANNUAL(MED,0)&lt;/Q&gt;&lt;R&gt;1&lt;/R&gt;&lt;C&gt;1&lt;/C&gt;&lt;D xsi:type="xsd:double"&gt;1.54713940757014&lt;/D&gt;&lt;/FQL&gt;&lt;FQL&gt;&lt;Q&gt;USDAED^FG_PRICE_CHANGE(0,-1AY)&lt;/Q&gt;&lt;R&gt;1&lt;/R&gt;&lt;C&gt;1&lt;/C&gt;&lt;D xsi:type="xsd:double"&gt;0&lt;/D&gt;&lt;/FQL&gt;&lt;FQL&gt;&lt;Q&gt;USDPHP^FG_COMPANY_NAME&lt;/Q&gt;&lt;R&gt;1&lt;/R&gt;&lt;C&gt;1&lt;/C&gt;&lt;D xsi:type="xsd:string"&gt;Philippines Peso per U.S. Dollar&lt;/D&gt;&lt;/FQL&gt;&lt;FQL&gt;&lt;Q&gt;FC0000SA^FMA_EPS(NTMA,-20AY,0,CY,,"PORTAGG","MEANR")&lt;/Q&gt;&lt;R&gt;20&lt;/R&gt;&lt;C&gt;1&lt;/C&gt;&lt;D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xsi:type="xsd:double"&gt;2.35315851136102&lt;/D&gt;&lt;D xsi:type="xsd:double"&gt;1.93303149915198&lt;/D&gt;&lt;D xsi:type="xsd:double"&gt;3.07367882792392&lt;/D&gt;&lt;D xsi:type="xsd:double"&gt;3.62922601686806&lt;/D&gt;&lt;D xsi:type="xsd:double"&gt;3.01150373774813&lt;/D&gt;&lt;/FQL&gt;&lt;FQL&gt;&lt;Q&gt;GREK^P_PRICE_RETURNS_PR('52W',2,-10AY,0,AM)&lt;/Q&gt;&lt;R&gt;121&lt;/R&gt;&lt;C&gt;1&lt;/C&gt;&lt;D xsi:type="xsd:double"&gt;6.7940593&lt;/D&gt;&lt;D xsi:type="xsd:double"&gt;12.135946&lt;/D&gt;&lt;D xsi:type="xsd:double"&gt;-16.803492&lt;/D&gt;&lt;D xsi:type="xsd:double"&gt;-28.000391&lt;/D&gt;&lt;D xsi:type="xsd:double"&gt;-32.099854&lt;/D&gt;&lt;D xsi:type="xsd:double"&gt;-46.980423&lt;/D&gt;&lt;D xsi:type="xsd:double"&gt;-50.673843&lt;/D&gt;&lt;D xsi:type="xsd:double"&gt;-53.597538&lt;/D&gt;&lt;D xsi:type="xsd:double"&gt;-54.18491&lt;/D&gt;&lt;D xsi:type="xsd:double"&gt;-44.116604&lt;/D&gt;&lt;D xsi:type="xsd:double"&gt;-52.43887&lt;/D&gt;&lt;D xsi:type="xsd:double"&gt;-52.32579&lt;/D&gt;&lt;D xsi:type="xsd:double"&gt;-50.5878&lt;/D&gt;&lt;D xsi:type="xsd:double"&gt;-52.847115&lt;/D&gt;&lt;D xsi:type="xsd:double"&gt;-40.867733&lt;/D&gt;&lt;D xsi:type="xsd:double"&gt;-38.287224&lt;/D&gt;&lt;D xsi:type="xsd:double"&gt;-46.757233&lt;/D&gt;&lt;D xsi:type="xsd:double"&gt;-40.33975&lt;/D&gt;&lt;D xsi:type="xsd:double"&gt;-48.588818&lt;/D&gt;&lt;D xsi:type="xsd:double"&gt;-37.477623&lt;/D&gt;&lt;D xsi:type="xsd:double"&gt;-34.17479&lt;/D&gt;&lt;D xsi:type="xsd:double"&gt;-32.929546&lt;/D&gt;&lt;D xsi:type="xsd:double"&gt;-23.707676&lt;/D&gt;&lt;D xsi:type="xsd:double"&gt;-27.867912&lt;/D&gt;&lt;D xsi:type="xsd:double"&gt;-23.140764&lt;/D&gt;&lt;D xsi:type="xsd:double"&gt;-23.910337&lt;/D&gt;&lt;D xsi:type="xsd:double"&gt;-27.536858&lt;/D&gt;&lt;D xsi:type="xsd:double"&gt;-21.924025&lt;/D&gt;&lt;D xsi:type="xsd:double"&gt;3.6261082&lt;/D&gt;&lt;D xsi:type="xsd:double"&gt;14.263582&lt;/D&gt;&lt;D xsi:type="xsd:double"&gt;31.436312&lt;/D&gt;&lt;D xsi:type="xsd:double"&gt;12.011862&lt;/D&gt;&lt;D xsi:type="xsd:double"&gt;18.462717&lt;/D&gt;&lt;D xsi:type="xsd:double"&gt;14.903057&lt;/D&gt;&lt;D xsi:type="xsd:double"&gt;11.629093&lt;/D&gt;&lt;D xsi:type="xsd:double"&gt;57.913948&lt;/D&gt;&lt;D xsi:type="xsd:double"&gt;47.044518&lt;/D&gt;&lt;D xsi:type="xsd:double"&gt;37.684464&lt;/D&gt;&lt;D xsi:type="xsd:double"&gt;29.390133&lt;/D&gt;&lt;D xsi:type="xsd:double"&gt;25.495075&lt;/D&gt;&lt;D xsi:type="xsd:double"&gt;13.876427&lt;/D&gt;&lt;D xsi:type="xsd:double"&gt;32.962955&lt;/D&gt;&lt;D xsi:type="xsd:double"&gt;42.994846&lt;/D&gt;&lt;D xsi:type="xsd:double"&gt;36.71237&lt;/D&gt;&lt;D xsi:type="xsd:double"&gt;23.714352&lt;/D&gt;&lt;D xsi:type="xsd:double"&gt;10.488105&lt;/D&gt;&lt;D xsi:type="xsd:double"&gt;-0.022500753&lt;/D&gt;&lt;D xsi:type="xsd:double"&gt;-8.212775&lt;/D&gt;&lt;D xsi:type="xsd:double"&gt;-11.068493&lt;/D&gt;&lt;D xsi:type="xsd:double"&gt;-17.829401&lt;/D&gt;&lt;D xsi:type="xsd:double"&gt;-16.963625&lt;/D&gt;&lt;D xsi:type="xsd:double"&gt;-13.2887&lt;/D&gt;&lt;D xsi:type="xsd:double"&gt;-14.324051&lt;/D&gt;&lt;D xsi:type="xsd:double"&gt;-27.82976&lt;/D&gt;&lt;D xsi:type="xsd:double"&gt;-27.57107&lt;/D&gt;&lt;D xsi:type="xsd:double"&gt;-22.811062&lt;/D&gt;&lt;D xsi:type="xsd:double"&gt;-13.247317&lt;/D&gt;&lt;D xsi:type="xsd:double"&gt;-19.869215&lt;/D&gt;&lt;D xsi:type="xsd:double"&gt;-1.1806667&lt;/D&gt;&lt;D xsi:type="xsd:double"&gt;2.7963161&lt;/D&gt;&lt;D xsi:type="xsd:double"&gt;2.4539948&lt;/D&gt;&lt;D xsi:type="xsd:double"&gt;15.785837&lt;/D&gt;&lt;D xsi:type="xsd:double"&gt;24.117697&lt;/D&gt;&lt;D xsi:type="xsd:double"&gt;27.300571&lt;/D&gt;&lt;D xsi:type="xsd:double"&gt;27.120186&lt;/D&gt;&lt;D xsi:type="xsd:double"&gt;38.372684&lt;/D&gt;&lt;D xsi:type="xsd:double"&gt;31.758965&lt;/D&gt;&lt;D xsi:type="xsd:double"&gt;-22.141678&lt;/D&gt;&lt;D xsi:type="xsd:double"&gt;-27.290176&lt;/D&gt;&lt;D xsi:type="xsd:double"&gt;-24.603731&lt;/D&gt;&lt;D xsi:type="xsd:double"&gt;-20.137995&lt;/D&gt;&lt;D xsi:type="xsd:double"&gt;-28.994762&lt;/D&gt;&lt;D xsi:type="xsd:double"&gt;-23.879618&lt;/D&gt;&lt;D xsi:type="xsd:double"&gt;-25.144583&lt;/D&gt;&lt;D xsi:type="xsd:double"&gt;-21.51593&lt;/D&gt;&lt;D xsi:type="xsd:double"&gt;-26.6303&lt;/D&gt;&lt;D xsi:type="xsd:double"&gt;-6.3588977&lt;/D&gt;&lt;D xsi:type="xsd:double"&gt;-10.258746&lt;/D&gt;&lt;D xsi:type="xsd:double"&gt;-12.070966&lt;/D&gt;&lt;D xsi:type="xsd:double"&gt;50.987457&lt;/D&gt;&lt;D xsi:type="xsd:double"&gt;60.42682&lt;/D&gt;&lt;D xsi:type="xsd:double"&gt;67.23646&lt;/D&gt;&lt;D xsi:type="xsd:double"&gt;44.639633&lt;/D&gt;&lt;D xsi:type="xsd:double"&gt;45.97912&lt;/D&gt;&lt;D xsi:type="xsd:double"&gt;39.651825&lt;/D&gt;&lt;D xsi:type="xsd:double"&gt;41.887463&lt;/D&gt;&lt;D xsi:type="xsd:double"&gt;38.4765&lt;/D&gt;&lt;D xsi:type="xsd:double"&gt;42.406273&lt;/D&gt;&lt;D xsi:type="xsd:double"&gt;6.805575&lt;/D&gt;&lt;D xsi:type="xsd:double"&gt;5.826354&lt;/D&gt;&lt;D xsi:type="xsd:double"&gt;28.021776&lt;/D&gt;&lt;D xsi:type="xsd:double"&gt;0.64241886&lt;/D&gt;&lt;D xsi:type="xsd:double"&gt;1.3346314&lt;/D&gt;&lt;D xsi:type="xsd:double"&gt;-11.503422&lt;/D&gt;&lt;D xsi:type="xsd:double"&gt;-10.760492&lt;/D&gt;&lt;D xsi:type="xsd:double"&gt;-14.413559&lt;/D&gt;&lt;D xsi:type="xsd:double"&gt;-11.281896&lt;/D&gt;&lt;D xsi:type="xsd:double"&gt;-14.234554&lt;/D&gt;&lt;D xsi:type="xsd:double"&gt;-19.522202&lt;/D&gt;&lt;D xsi:type="xsd:double"&gt;-10.986513&lt;/D&gt;&lt;D xsi:type="xsd:double"&gt;0.328362&lt;/D&gt;&lt;D xsi:type="xsd:double"&gt;5.942416&lt;/D&gt;&lt;D xsi:type="xsd:double"&gt;8.455515&lt;/D&gt;&lt;D xsi:type="xsd:double"&gt;23.07626&lt;/D&gt;&lt;D xsi:type="xsd:double"&gt;18.779325&lt;/D&gt;&lt;D xsi:type="xsd:double"&gt;33.9784&lt;/D&gt;&lt;D xsi:type="xsd:double"&gt;42.133892&lt;/D&gt;&lt;D xsi:type="xsd:double"&gt;72.895966&lt;/D&gt;&lt;D xsi:type="xsd:double"&gt;64.55758&lt;/D&gt;&lt;D xsi:type="xsd:double"&gt;60.54454&lt;/D&gt;&lt;D xsi:type="xsd:double"&gt;46.0673&lt;/D&gt;&lt;D xsi:type="xsd:double"&gt;44.68868&lt;/D&gt;&lt;D xsi:type="xsd:double"&gt;40.756393&lt;/D&gt;&lt;D xsi:type="xsd:double"&gt;41.626095&lt;/D&gt;&lt;D xsi:type="xsd:double"&gt;32.04044&lt;/D&gt;&lt;D xsi:type="xsd:double"&gt;36.444103&lt;/D&gt;&lt;D xsi:type="xsd:double"&gt;35.05101&lt;/D&gt;&lt;D xsi:type="xsd:double"&gt;32.761024&lt;/D&gt;&lt;D xsi:type="xsd:double"&gt;20.820904&lt;/D&gt;&lt;D xsi:type="xsd:double"&gt;13.434577&lt;/D&gt;&lt;D xsi:type="xsd:double"&gt;7.4653745&lt;/D&gt;&lt;/FQL&gt;&lt;FQL&gt;&lt;Q&gt;EZA^FMA_PE(LTMA,-10AY,0,AM,"PORTAGG","MEANR")&lt;/Q&gt;&lt;R&gt;121&lt;/R&gt;&lt;C&gt;1&lt;/C&gt;&lt;D xsi:type="xsd:double"&gt;16.1261351054964&lt;/D&gt;&lt;D xsi:type="xsd:double"&gt;16.6442511712661&lt;/D&gt;&lt;D xsi:type="xsd:double"&gt;16.0076807925492&lt;/D&gt;&lt;D xsi:type="xsd:double"&gt;16.6153659375766&lt;/D&gt;&lt;D xsi:type="xsd:double"&gt;16.1536911047093&lt;/D&gt;&lt;D xsi:type="xsd:double"&gt;17.0447958139727&lt;/D&gt;&lt;D xsi:type="xsd:double"&gt;18.3857479095433&lt;/D&gt;&lt;D xsi:type="xsd:double"&gt;18.4131184887418&lt;/D&gt;&lt;D xsi:type="xsd:double"&gt;18.529558283627&lt;/D&gt;&lt;D xsi:type="xsd:double"&gt;18.4097314449262&lt;/D&gt;&lt;D xsi:type="xsd:double"&gt;17.8755015667015&lt;/D&gt;&lt;D xsi:type="xsd:double"&gt;17.8469256924948&lt;/D&gt;&lt;D xsi:type="xsd:double"&gt;17.7409425685509&lt;/D&gt;&lt;D xsi:type="xsd:double"&gt;16.9107743422644&lt;/D&gt;&lt;D xsi:type="xsd:double"&gt;17.7631015243582&lt;/D&gt;&lt;D xsi:type="xsd:double"&gt;17.7888639307778&lt;/D&gt;&lt;D xsi:type="xsd:double"&gt;16.4386555299739&lt;/D&gt;&lt;D xsi:type="xsd:double"&gt;15.4541872113801&lt;/D&gt;&lt;D xsi:type="xsd:double"&gt;15.4842207616561&lt;/D&gt;&lt;D xsi:type="xsd:double"&gt;15.9307474363532&lt;/D&gt;&lt;D xsi:type="xsd:double"&gt;15.9457121181905&lt;/D&gt;&lt;D xsi:type="xsd:double"&gt;15.6903409721848&lt;/D&gt;&lt;D xsi:type="xsd:double"&gt;15.9469566891519&lt;/D&gt;&lt;D xsi:type="xsd:double"&gt;15.7845103460529&lt;/D&gt;&lt;D xsi:type="xsd:double"&gt;16.6321966013257&lt;/D&gt;&lt;D xsi:type="xsd:double"&gt;16.7200311737585&lt;/D&gt;&lt;D xsi:type="xsd:double"&gt;16.6319967290495&lt;/D&gt;&lt;D xsi:type="xsd:double"&gt;16.578910672146&lt;/D&gt;&lt;D xsi:type="xsd:double"&gt;16.6368068790883&lt;/D&gt;&lt;D xsi:type="xsd:double"&gt;17.2941666531357&lt;/D&gt;&lt;D xsi:type="xsd:double"&gt;17.3152271981525&lt;/D&gt;&lt;D xsi:type="xsd:double"&gt;18.3874661951067&lt;/D&gt;&lt;D xsi:type="xsd:double"&gt;18.2338377074343&lt;/D&gt;&lt;D xsi:type="xsd:double"&gt;18.3007165412757&lt;/D&gt;&lt;D xsi:type="xsd:double"&gt;17.7664399445468&lt;/D&gt;&lt;D xsi:type="xsd:double"&gt;17.512262709657&lt;/D&gt;&lt;D xsi:type="xsd:double"&gt;18.130850417476&lt;/D&gt;&lt;D xsi:type="xsd:double"&gt;17.760203659888&lt;/D&gt;&lt;D xsi:type="xsd:double"&gt;17.9724615657982&lt;/D&gt;&lt;D xsi:type="xsd:double"&gt;18.5139963823664&lt;/D&gt;&lt;D xsi:type="xsd:double"&gt;17.6702091885923&lt;/D&gt;&lt;D xsi:type="xsd:double"&gt;18.6398877244268&lt;/D&gt;&lt;D xsi:type="xsd:double"&gt;17.2447098891868&lt;/D&gt;&lt;D xsi:type="xsd:double"&gt;18.1005099085616&lt;/D&gt;&lt;D xsi:type="xsd:double"&gt;17.8583104823442&lt;/D&gt;&lt;D xsi:type="xsd:double"&gt;17.6413714368461&lt;/D&gt;&lt;D xsi:type="xsd:double"&gt;17.2200980947368&lt;/D&gt;&lt;D xsi:type="xsd:double"&gt;16.9856861125234&lt;/D&gt;&lt;D xsi:type="xsd:double"&gt;16.6155867440215&lt;/D&gt;&lt;D xsi:type="xsd:double"&gt;16.0219566113029&lt;/D&gt;&lt;D xsi:type="xsd:double"&gt;15.0023367528749&lt;/D&gt;&lt;D xsi:type="xsd:double"&gt;14.8279567206638&lt;/D&gt;&lt;D xsi:type="xsd:double"&gt;14.7120826920667&lt;/D&gt;&lt;D xsi:type="xsd:double"&gt;15.0771089224627&lt;/D&gt;&lt;D xsi:type="xsd:double"&gt;14.9992381055097&lt;/D&gt;&lt;D xsi:type="xsd:double"&gt;15.3245389814721&lt;/D&gt;&lt;D xsi:type="xsd:double"&gt;15.298622194735&lt;/D&gt;&lt;D xsi:type="xsd:double"&gt;15.1098611129583&lt;/D&gt;&lt;D xsi:type="xsd:double"&gt;15.0228841710367&lt;/D&gt;&lt;D xsi:type="xsd:double"&gt;14.7379141263456&lt;/D&gt;&lt;D xsi:type="xsd:double"&gt;14.2483215635577&lt;/D&gt;&lt;D xsi:type="xsd:double"&gt;14.0956823165445&lt;/D&gt;&lt;D xsi:type="xsd:double"&gt;13.4099781230604&lt;/D&gt;&lt;D xsi:type="xsd:double"&gt;13.7061710959965&lt;/D&gt;&lt;D xsi:type="xsd:double"&gt;13.8295948050045&lt;/D&gt;&lt;D xsi:type="xsd:double"&gt;14.4248478892717&lt;/D&gt;&lt;D xsi:type="xsd:double"&gt;14.1986217488034&lt;/D&gt;&lt;D xsi:type="xsd:double"&gt;12.4621703920715&lt;/D&gt;&lt;D xsi:type="xsd:double"&gt;12.1086925917258&lt;/D&gt;&lt;D xsi:type="xsd:double"&gt;12.4992959356253&lt;/D&gt;&lt;D xsi:type="xsd:double"&gt;12.9884953978576&lt;/D&gt;&lt;D xsi:type="xsd:double"&gt;13.3203216132064&lt;/D&gt;&lt;D xsi:type="xsd:double"&gt;13.4129984340607&lt;/D&gt;&lt;D xsi:type="xsd:double"&gt;13.5017989271395&lt;/D&gt;&lt;D xsi:type="xsd:double"&gt;13.2650481467022&lt;/D&gt;&lt;D xsi:type="xsd:double"&gt;13.9375403659319&lt;/D&gt;&lt;D xsi:type="xsd:double"&gt;13.6549603632721&lt;/D&gt;&lt;D xsi:type="xsd:double"&gt;14.0825337947221&lt;/D&gt;&lt;D xsi:type="xsd:double"&gt;14.3457805148223&lt;/D&gt;&lt;D xsi:type="xsd:double"&gt;13.6016145107361&lt;/D&gt;&lt;D xsi:type="xsd:double"&gt;13.1681171557839&lt;/D&gt;&lt;D xsi:type="xsd:double"&gt;12.8022367275345&lt;/D&gt;&lt;D xsi:type="xsd:double"&gt;12.4807039487451&lt;/D&gt;&lt;D xsi:type="xsd:double"&gt;11.8887111864087&lt;/D&gt;&lt;D xsi:type="xsd:double"&gt;11.5959784747858&lt;/D&gt;&lt;D xsi:type="xsd:double"&gt;10.8472210215605&lt;/D&gt;&lt;D xsi:type="xsd:double"&gt;10.8992847053728&lt;/D&gt;&lt;D xsi:type="xsd:double"&gt;10.6607959844796&lt;/D&gt;&lt;D xsi:type="xsd:double"&gt;10.4816530888886&lt;/D&gt;&lt;D xsi:type="xsd:double"&gt;10.4417820075671&lt;/D&gt;&lt;D xsi:type="xsd:double"&gt;11.006010057283&lt;/D&gt;&lt;D xsi:type="xsd:double"&gt;11.1273904008471&lt;/D&gt;&lt;D xsi:type="xsd:double"&gt;11.0069645872991&lt;/D&gt;&lt;D xsi:type="xsd:double"&gt;10.4702049746399&lt;/D&gt;&lt;D xsi:type="xsd:double"&gt;10.2709074391644&lt;/D&gt;&lt;D xsi:type="xsd:double"&gt;10.3571800763846&lt;/D&gt;&lt;D xsi:type="xsd:double"&gt;10.3304729348743&lt;/D&gt;&lt;D xsi:type="xsd:double"&gt;10.0105823239891&lt;/D&gt;&lt;D xsi:type="xsd:double"&gt;9.62904286603946&lt;/D&gt;&lt;D xsi:type="xsd:double"&gt;9.997415988499&lt;/D&gt;&lt;D xsi:type="xsd:double"&gt;10.2939592257986&lt;/D&gt;&lt;D xsi:type="xsd:double"&gt;10.8394507096011&lt;/D&gt;&lt;D xsi:type="xsd:double"&gt;10.7089786305134&lt;/D&gt;&lt;D xsi:type="xsd:double"&gt;10.2569859106463&lt;/D&gt;&lt;D xsi:type="xsd:double"&gt;10.2318585047217&lt;/D&gt;&lt;D xsi:type="xsd:double"&gt;10.182272945144&lt;/D&gt;&lt;D xsi:type="xsd:double"&gt;10.1221680005208&lt;/D&gt;&lt;D xsi:type="xsd:double"&gt;10.2513921941904&lt;/D&gt;&lt;D xsi:type="xsd:double"&gt;10.5885677967452&lt;/D&gt;&lt;D xsi:type="xsd:double"&gt;10.6369428884862&lt;/D&gt;&lt;D xsi:type="xsd:double"&gt;10.3963167527907&lt;/D&gt;&lt;D xsi:type="xsd:double"&gt;10.7811583047778&lt;/D&gt;&lt;D xsi:type="xsd:double"&gt;11.0228577712199&lt;/D&gt;&lt;D xsi:type="xsd:double"&gt;11.1236661178849&lt;/D&gt;&lt;D xsi:type="xsd:double"&gt;10.9208791625088&lt;/D&gt;&lt;D xsi:type="xsd:double"&gt;10.7124809576492&lt;/D&gt;&lt;D xsi:type="xsd:double"&gt;10.6881269464172&lt;/D&gt;&lt;D xsi:type="xsd:double"&gt;10.66248192593&lt;/D&gt;&lt;D xsi:type="xsd:double"&gt;10.4660099257879&lt;/D&gt;&lt;D xsi:type="xsd:double"&gt;10.8349489193825&lt;/D&gt;&lt;D xsi:type="xsd:double"&gt;10.9319580198123&lt;/D&gt;&lt;/FQL&gt;&lt;FQL&gt;&lt;Q&gt;PASP-FDS^FG_PRICE_CHANGE(0,-3AM)&lt;/Q&gt;&lt;R&gt;1&lt;/R&gt;&lt;C&gt;1&lt;/C&gt;&lt;D xsi:type="xsd:double"&gt;-3.5490605427975&lt;/D&gt;&lt;/FQL&gt;&lt;FQL&gt;&lt;Q&gt;CNYA^FG_PRICE_MAVG(0,,,,60)&lt;/Q&gt;&lt;R&gt;1&lt;/R&gt;&lt;C&gt;1&lt;/C&gt;&lt;D xsi:type="xsd:double"&gt;25.818874&lt;/D&gt;&lt;/FQL&gt;&lt;FQL&gt;&lt;Q&gt;TUR^FG_TOTAL_RETURNC(0,-6AM)&lt;/Q&gt;&lt;R&gt;1&lt;/R&gt;&lt;C&gt;1&lt;/C&gt;&lt;D xsi:type="xsd:double"&gt;2.473998&lt;/D&gt;&lt;/FQL&gt;&lt;FQL&gt;&lt;Q&gt;EIDO^FG_TOTAL_RETURNC(0,-1AM)&lt;/Q&gt;&lt;R&gt;1&lt;/R&gt;&lt;C&gt;1&lt;/C&gt;&lt;D xsi:type="xsd:double"&gt;2.399993&lt;/D&gt;&lt;/FQL&gt;&lt;FQL&gt;&lt;Q&gt;QAT^FMA_COS_DOWN("EPS","1M",+1,NOW,,,"PORTAGG","MEANR")&lt;/Q&gt;&lt;R&gt;1&lt;/R&gt;&lt;C&gt;1&lt;/C&gt;&lt;D xsi:type="xsd:double"&gt;10&lt;/D&gt;&lt;/FQL&gt;&lt;FQL&gt;&lt;Q&gt;REFAEREPO-FDS^FG_YIELD(NOW,,,0)&lt;/Q&gt;&lt;R&gt;1&lt;/R&gt;&lt;C&gt;1&lt;/C&gt;&lt;D xsi:type="xsd:double"&gt;5.4&lt;/D&gt;&lt;/FQL&gt;&lt;FQL&gt;&lt;Q&gt;REFCLMPR-FDS^FG_YIELD(NOW,,,0)&lt;/Q&gt;&lt;R&gt;1&lt;/R&gt;&lt;C&gt;1&lt;/C&gt;&lt;D xsi:type="xsd:double"&gt;5.75&lt;/D&gt;&lt;/FQL&gt;&lt;FQL&gt;&lt;Q&gt;TRYTW10Y-FDS^PCTCHG(FG_YIELD(0,,,,"YTM"),FG_YIELD(-1AM,,,,"YTM"))&lt;/Q&gt;&lt;R&gt;1&lt;/R&gt;&lt;C&gt;1&lt;/C&gt;&lt;D xsi:type="xsd:double"&gt;-10.324686&lt;/D&gt;&lt;/FQL&gt;&lt;FQL&gt;&lt;Q&gt;VWO^FMA_DIV_YLD(NTMA,NOW,NOW,M,"PORTAGG","MEANR")&lt;/Q&gt;&lt;R&gt;1&lt;/R&gt;&lt;C&gt;1&lt;/C&gt;&lt;D xsi:type="xsd:double"&gt;2.93735932989574&lt;/D&gt;&lt;/FQL&gt;&lt;FQL&gt;&lt;Q&gt;QAT^FMA_PE(LTM,0,,,"PORTAGG","MEANR")&lt;/Q&gt;&lt;R&gt;1&lt;/R&gt;&lt;C&gt;1&lt;/C&gt;&lt;D xsi:type="xsd:double"&gt;11.2636222952554&lt;/D&gt;&lt;/FQL&gt;&lt;FQL&gt;&lt;Q&gt;EWZ^FMA_EVAL_EBIT(LTMA,NOW,NOW,M,"PORTAGG","MEANR")&lt;/Q&gt;&lt;R&gt;1&lt;/R&gt;&lt;C&gt;1&lt;/C&gt;&lt;D xsi:type="xsd:double"&gt;6.75462984800169&lt;/D&gt;&lt;/FQL&gt;&lt;FQL&gt;&lt;Q&gt;EPOL^JULIAN(FMA_DIV_YLD(NTMA,NOW,NOW,M,"PORTAGG","MEANR").DATES)&lt;/Q&gt;&lt;R&gt;1&lt;/R&gt;&lt;C&gt;1&lt;/C&gt;&lt;D xsi:type="xsd:long"&gt;45504&lt;/D&gt;&lt;/FQL&gt;&lt;FQL&gt;&lt;Q&gt;ECH^FG_TOTAL_RETURNC(-10AY,0,AM)&lt;/Q&gt;&lt;R&gt;121&lt;/R&gt;&lt;C&gt;1&lt;/C&gt;&lt;D xsi:type="xsd:double"&gt;-6.833756&lt;/D&gt;&lt;D xsi:type="xsd:double"&gt;1.379621&lt;/D&gt;&lt;D xsi:type="xsd:double"&gt;-4.581541&lt;/D&gt;&lt;D xsi:type="xsd:double"&gt;0.16639233&lt;/D&gt;&lt;D xsi:type="xsd:double"&gt;-4.5087757&lt;/D&gt;&lt;D xsi:type="xsd:double"&gt;-3.338641&lt;/D&gt;&lt;D xsi:type="xsd:double"&gt;2.6776552&lt;/D&gt;&lt;D xsi:type="xsd:double"&gt;-0.8776367&lt;/D&gt;&lt;D xsi:type="xsd:double"&gt;5.970156&lt;/D&gt;&lt;D xsi:type="xsd:double"&gt;4.2014837&lt;/D&gt;&lt;D xsi:type="xsd:double"&gt;-9.278357&lt;/D&gt;&lt;D xsi:type="xsd:double"&gt;-6.547296&lt;/D&gt;&lt;D xsi:type="xsd:double"&gt;-1.7822921&lt;/D&gt;&lt;D xsi:type="xsd:double"&gt;-5.276382&lt;/D&gt;&lt;D xsi:type="xsd:double"&gt;5.2166224&lt;/D&gt;&lt;D xsi:type="xsd:double"&gt;-4.817933&lt;/D&gt;&lt;D xsi:type="xsd:double"&gt;-7.062978&lt;/D&gt;&lt;D xsi:type="xsd:double"&gt;-4.537666&lt;/D&gt;&lt;D xsi:type="xsd:double"&gt;7.157111&lt;/D&gt;&lt;D xsi:type="xsd:double"&gt;9.195412&lt;/D&gt;&lt;D xsi:type="xsd:double"&gt;1.6216159&lt;/D&gt;&lt;D xsi:type="xsd:double"&gt;1.7637134&lt;/D&gt;&lt;D xsi:type="xsd:double"&gt;0.96286535&lt;/D&gt;&lt;D xsi:type="xsd:double"&gt;3.1710982&lt;/D&gt;&lt;D xsi:type="xsd:double"&gt;4.0355086&lt;/D&gt;&lt;D xsi:type="xsd:double"&gt;-5.3271236&lt;/D&gt;&lt;D xsi:type="xsd:double"&gt;0.95602274&lt;/D&gt;&lt;D xsi:type="xsd:double"&gt;8.5227375&lt;/D&gt;&lt;D xsi:type="xsd:double"&gt;-1.0720551&lt;/D&gt;&lt;D xsi:type="xsd:double"&gt;-6.1620593&lt;/D&gt;&lt;D xsi:type="xsd:double"&gt;7.8721166&lt;/D&gt;&lt;D xsi:type="xsd:double"&gt;0.7720947&lt;/D&gt;&lt;D xsi:type="xsd:double"&gt;10.850227&lt;/D&gt;&lt;D xsi:type="xsd:double"&gt;-5.9308825&lt;/D&gt;&lt;D xsi:type="xsd:double"&gt;3.38943&lt;/D&gt;&lt;D xsi:type="xsd:double"&gt;-0.6813288&lt;/D&gt;&lt;D xsi:type="xsd:double"&gt;6.8277836&lt;/D&gt;&lt;D xsi:type="xsd:double"&gt;5.4469585&lt;/D&gt;&lt;D xsi:type="xsd:double"&gt;4.603219&lt;/D&gt;&lt;D xsi:type="xsd:double"&gt;-0.5774617&lt;/D&gt;&lt;D xsi:type="xsd:double"&gt;-12.477469&lt;/D&gt;&lt;D xsi:type="xsd:double"&gt;24.5116&lt;/D&gt;&lt;D xsi:type="xsd:double"&gt;-2.9985309&lt;/D&gt;&lt;D xsi:type="xsd:double"&gt;2.7688265&lt;/D&gt;&lt;D xsi:type="xsd:double"&gt;-1.8638074&lt;/D&gt;&lt;D xsi:type="xsd:double"&gt;-2.820611&lt;/D&gt;&lt;D xsi:type="xsd:double"&gt;-2.6702821&lt;/D&gt;&lt;D xsi:type="xsd:double"&gt;-5.738693&lt;/D&gt;&lt;D xsi:type="xsd:double"&gt;-0.9566784&lt;/D&gt;&lt;D xsi:type="xsd:double"&gt;-8.248318&lt;/D&gt;&lt;D xsi:type="xsd:double"&gt;3.6905646&lt;/D&gt;&lt;D xsi:type="xsd:double"&gt;-1.7339766&lt;/D&gt;&lt;D xsi:type="xsd:double"&gt;-0.5340159&lt;/D&gt;&lt;D xsi:type="xsd:double"&gt;2.7645588&lt;/D&gt;&lt;D xsi:type="xsd:double"&gt;4.7088265&lt;/D&gt;&lt;D xsi:type="xsd:double"&gt;-4.5622406&lt;/D&gt;&lt;D xsi:type="xsd:double"&gt;1.5251517&lt;/D&gt;&lt;D xsi:type="xsd:double"&gt;-7.7354193&lt;/D&gt;&lt;D xsi:type="xsd:double"&gt;-3.3535898&lt;/D&gt;&lt;D xsi:type="xsd:double"&gt;2.6079893&lt;/D&gt;&lt;D xsi:type="xsd:double"&gt;-6.593406&lt;/D&gt;&lt;D xsi:type="xsd:double"&gt;-1.6844928&lt;/D&gt;&lt;D xsi:type="xsd:double"&gt;1.9037247&lt;/D&gt;&lt;D xsi:type="xsd:double"&gt;-10.568464&lt;/D&gt;&lt;D xsi:type="xsd:double"&gt;-2.3873448&lt;/D&gt;&lt;D xsi:type="xsd:double"&gt;4.4466257&lt;/D&gt;&lt;D xsi:type="xsd:double"&gt;-7.333529&lt;/D&gt;&lt;D xsi:type="xsd:double"&gt;-18.51852&lt;/D&gt;&lt;D xsi:type="xsd:double"&gt;-6.216007&lt;/D&gt;&lt;D xsi:type="xsd:double"&gt;4.8053026&lt;/D&gt;&lt;D xsi:type="xsd:double"&gt;12.055338&lt;/D&gt;&lt;D xsi:type="xsd:double"&gt;-4.162425&lt;/D&gt;&lt;D xsi:type="xsd:double"&gt;-0.6379008&lt;/D&gt;&lt;D xsi:type="xsd:double"&gt;-3.3610225&lt;/D&gt;&lt;D xsi:type="xsd:double"&gt;-6.057048&lt;/D&gt;&lt;D xsi:type="xsd:double"&gt;11.272871&lt;/D&gt;&lt;D xsi:type="xsd:double"&gt;7.1401834&lt;/D&gt;&lt;D xsi:type="xsd:double"&gt;13.934827&lt;/D&gt;&lt;D xsi:type="xsd:double"&gt;-2.662766&lt;/D&gt;&lt;D xsi:type="xsd:double"&gt;4.427576&lt;/D&gt;&lt;D xsi:type="xsd:double"&gt;6.0872197&lt;/D&gt;&lt;D xsi:type="xsd:double"&gt;-4.9957156&lt;/D&gt;&lt;D xsi:type="xsd:double"&gt;-11.147833&lt;/D&gt;&lt;D xsi:type="xsd:double"&gt;-4.284942&lt;/D&gt;&lt;D xsi:type="xsd:double"&gt;-4.779017&lt;/D&gt;&lt;D xsi:type="xsd:double"&gt;2.6037812&lt;/D&gt;&lt;D xsi:type="xsd:double"&gt;-9.635896&lt;/D&gt;&lt;D xsi:type="xsd:double"&gt;11.314619&lt;/D&gt;&lt;D xsi:type="xsd:double"&gt;-7.751375&lt;/D&gt;&lt;D xsi:type="xsd:double"&gt;-3.1398177&lt;/D&gt;&lt;D xsi:type="xsd:double"&gt;9.6787815&lt;/D&gt;&lt;D xsi:type="xsd:double"&gt;3.506744&lt;/D&gt;&lt;D xsi:type="xsd:double"&gt;5.7334304&lt;/D&gt;&lt;D xsi:type="xsd:double"&gt;-12.323946&lt;/D&gt;&lt;D xsi:type="xsd:double"&gt;18.13053&lt;/D&gt;&lt;D xsi:type="xsd:double"&gt;-16.336637&lt;/D&gt;&lt;D xsi:type="xsd:double"&gt;11.749792&lt;/D&gt;&lt;D xsi:type="xsd:double"&gt;7.413006&lt;/D&gt;&lt;D xsi:type="xsd:double"&gt;-13.767606&lt;/D&gt;&lt;D xsi:type="xsd:double"&gt;8.942425&lt;/D&gt;&lt;D xsi:type="xsd:double"&gt;1.9115448&lt;/D&gt;&lt;D xsi:type="xsd:double"&gt;1.6302586&lt;/D&gt;&lt;D xsi:type="xsd:double"&gt;7.906461&lt;/D&gt;&lt;D xsi:type="xsd:double"&gt;-0.41279197&lt;/D&gt;&lt;D xsi:type="xsd:double"&gt;-5.008638&lt;/D&gt;&lt;D xsi:type="xsd:double"&gt;8.4363575&lt;/D&gt;&lt;D xsi:type="xsd:double"&gt;2.1733046&lt;/D&gt;&lt;D xsi:type="xsd:double"&gt;2.320826&lt;/D&gt;&lt;D xsi:type="xsd:double"&gt;-1.1007309&lt;/D&gt;&lt;D xsi:type="xsd:double"&gt;-10.826302&lt;/D&gt;&lt;D xsi:type="xsd:double"&gt;-7.488656&lt;/D&gt;&lt;D xsi:type="xsd:double"&gt;0.1635313&lt;/D&gt;&lt;D xsi:type="xsd:double"&gt;11.632657&lt;/D&gt;&lt;D xsi:type="xsd:double"&gt;-2.594912&lt;/D&gt;&lt;D xsi:type="xsd:double"&gt;-6.6490355&lt;/D&gt;&lt;D xsi:type="xsd:double"&gt;4.977751&lt;/D&gt;&lt;D xsi:type="xsd:double"&gt;7.6329947&lt;/D&gt;&lt;D xsi:type="xsd:double"&gt;0.85959435&lt;/D&gt;&lt;D xsi:type="xsd:double"&gt;-0.5681813&lt;/D&gt;&lt;D xsi:type="xsd:double"&gt;-3.85589&lt;/D&gt;&lt;D xsi:type="xsd:double"&gt;-2.439022&lt;/D&gt;&lt;/FQL&gt;&lt;FQL&gt;&lt;Q&gt;TIOS-FDS^FG_PRICE_CHANGE(0,-1AY)&lt;/Q&gt;&lt;R&gt;1&lt;/R&gt;&lt;C&gt;1&lt;/C&gt;&lt;D xsi:type="xsd:double"&gt;-3.77268385864374&lt;/D&gt;&lt;/FQL&gt;&lt;FQL&gt;&lt;Q&gt;FC0000CL^FG_PRICE(0)&lt;/Q&gt;&lt;R&gt;1&lt;/R&gt;&lt;C&gt;1&lt;/C&gt;&lt;D xsi:type="xsd:double"&gt;200.7275&lt;/D&gt;&lt;/FQL&gt;&lt;FQL&gt;&lt;Q&gt;EWT^FG_PRICE_MAVG(0,,,,30)&lt;/Q&gt;&lt;R&gt;1&lt;/R&gt;&lt;C&gt;1&lt;/C&gt;&lt;D xsi:type="xsd:double"&gt;53.247665&lt;/D&gt;&lt;/FQL&gt;&lt;FQL&gt;&lt;Q&gt;EZA^FG_TOTAL_RETURNC(0,-6AM)&lt;/Q&gt;&lt;R&gt;1&lt;/R&gt;&lt;C&gt;1&lt;/C&gt;&lt;D xsi:type="xsd:double"&gt;16.931236&lt;/D&gt;&lt;/FQL&gt;&lt;FQL&gt;&lt;Q&gt;EPU^FMA_PCT_ABOVE_MAVG(200,0,,,,"PORTAGG")&lt;/Q&gt;&lt;R&gt;1&lt;/R&gt;&lt;C&gt;1&lt;/C&gt;&lt;D xsi:type="xsd:double"&gt;65.3846153846154&lt;/D&gt;&lt;/FQL&gt;&lt;FQL&gt;&lt;Q&gt;VWO^P_PRICE(0)/P_PRICE_HIGH_PR(0,,,,,,"PRICE","INTRA","52W")&lt;/Q&gt;&lt;R&gt;1&lt;/R&gt;&lt;C&gt;1&lt;/C&gt;&lt;D xsi:type="xsd:double"&gt;0.95243305&lt;/D&gt;&lt;/FQL&gt;&lt;FQL&gt;&lt;Q&gt;EWJ^FMA_COS_DOWN("EPS","1M",+1,NOW,,,"PORTAGG","MEANR")&lt;/Q&gt;&lt;R&gt;1&lt;/R&gt;&lt;C&gt;1&lt;/C&gt;&lt;D xsi:type="xsd:double"&gt;57&lt;/D&gt;&lt;/FQL&gt;&lt;FQL&gt;&lt;Q&gt;EPOL^SIZE(FG_CONSTITUENTS)&lt;/Q&gt;&lt;R&gt;1&lt;/R&gt;&lt;C&gt;1&lt;/C&gt;&lt;D xsi:type="xsd:long"&gt;33&lt;/D&gt;&lt;/FQL&gt;&lt;FQL&gt;&lt;Q&gt;EWM^FMA_RBICS_REV_CURRENT(30, LOC, "PORTAGG")&lt;/Q&gt;&lt;R&gt;1&lt;/R&gt;&lt;C&gt;1&lt;/C&gt;&lt;D xsi:type="xsd:double"&gt;41.3395177809262&lt;/D&gt;&lt;/FQL&gt;&lt;FQL&gt;&lt;Q&gt;UAE^FG_FCF_YIELD_NTM(0)&lt;/Q&gt;&lt;R&gt;1&lt;/R&gt;&lt;C&gt;1&lt;/C&gt;&lt;D xsi:type="xsd:double"&gt;8.35705542632858&lt;/D&gt;&lt;/FQL&gt;&lt;FQL&gt;&lt;Q&gt;EWZ^FMA_EVAL_EBITDA(NTMA,0,,,"PORTAGG","MEANR")&lt;/Q&gt;&lt;R&gt;1&lt;/R&gt;&lt;C&gt;1&lt;/C&gt;&lt;D xsi:type="xsd:double"&gt;4.49189796681723&lt;/D&gt;&lt;/FQL&gt;&lt;FQL&gt;&lt;Q&gt;EWT^FMA_PE(NTMA,0,,,"PORTAGG","MEANR")&lt;/Q&gt;&lt;R&gt;1&lt;/R&gt;&lt;C&gt;1&lt;/C&gt;&lt;D xsi:type="xsd:double"&gt;16.0452294130463&lt;/D&gt;&lt;/FQL&gt;&lt;FQL&gt;&lt;Q&gt;TRYPE10Y-FDS^PCTCHG(FG_YIELD(0,,,,"YTM"),FG_YIELD(-3AM,,,,"YTM"))&lt;/Q&gt;&lt;R&gt;1&lt;/R&gt;&lt;C&gt;1&lt;/C&gt;&lt;D xsi:type="xsd:double"&gt;-7.9341297&lt;/D&gt;&lt;/FQL&gt;&lt;FQL&gt;&lt;Q&gt;TIPSCL10Y-FDS^FG_YIELD(0,,,,"YTM")&lt;/Q&gt;&lt;R&gt;1&lt;/R&gt;&lt;C&gt;1&lt;/C&gt;&lt;D xsi:type="xsd:double"&gt;2.499311&lt;/D&gt;&lt;/FQL&gt;&lt;FQL&gt;&lt;Q&gt;UAE^FMA_DIV_YLD(NTMA,NOW,NOW,M,"PORTAGG","MEANR")&lt;/Q&gt;&lt;R&gt;1&lt;/R&gt;&lt;C&gt;1&lt;/C&gt;&lt;D xsi:type="xsd:double"&gt;5.43778721066105&lt;/D&gt;&lt;/FQL&gt;&lt;FQL&gt;&lt;Q&gt;EWZ^FG_FCF_YIELD_NTM(0)&lt;/Q&gt;&lt;R&gt;1&lt;/R&gt;&lt;C&gt;1&lt;/C&gt;&lt;D xsi:type="xsd:double"&gt;10.9205470053549&lt;/D&gt;&lt;/FQL&gt;&lt;FQL&gt;&lt;Q&gt;EWT^FMA_PE(LTM,0,,,"PORTAGG","MEANR")&lt;/Q&gt;&lt;R&gt;1&lt;/R&gt;&lt;C&gt;1&lt;/C&gt;&lt;D xsi:type="xsd:double"&gt;20.8937872660388&lt;/D&gt;&lt;/FQL&gt;&lt;FQL&gt;&lt;Q&gt;TRYPH10Y-FDS^FG_YIELD(-10AY,0,Y,,"YTM")&lt;/Q&gt;&lt;R&gt;10&lt;/R&gt;&lt;C&gt;1&lt;/C&gt;&lt;D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xsi:type="xsd:double"&gt;6.0028777&lt;/D&gt;&lt;/FQL&gt;&lt;FQL&gt;&lt;Q&gt;CAGDPY@PE^EE_ACTUAL_ANNUAL(MED,0)&lt;/Q&gt;&lt;R&gt;1&lt;/R&gt;&lt;C&gt;1&lt;/C&gt;&lt;D xsi:type="xsd:double"&gt;0.830176564820384&lt;/D&gt;&lt;/FQL&gt;&lt;FQL&gt;&lt;Q&gt;USDAED^FG_COMPANY_NAME&lt;/Q&gt;&lt;R&gt;1&lt;/R&gt;&lt;C&gt;1&lt;/C&gt;&lt;D xsi:type="xsd:string"&gt;UAE Dirham per U.S. Dollar&lt;/D&gt;&lt;/FQL&gt;&lt;FQL&gt;&lt;Q&gt;EWY^FMA_PE(LTMA,-10AY,0,AM,"PORTAGG","MEANR")&lt;/Q&gt;&lt;R&gt;121&lt;/R&gt;&lt;C&gt;1&lt;/C&gt;&lt;D xsi:type="xsd:double"&gt;11.5219319638112&lt;/D&gt;&lt;D xsi:type="xsd:double"&gt;11.5515273895724&lt;/D&gt;&lt;D xsi:type="xsd:double"&gt;11.1611174820654&lt;/D&gt;&lt;D xsi:type="xsd:double"&gt;11.5087257941749&lt;/D&gt;&lt;D xsi:type="xsd:double"&gt;11.7866243517396&lt;/D&gt;&lt;D xsi:type="xsd:double"&gt;11.3919948748114&lt;/D&gt;&lt;D xsi:type="xsd:double"&gt;12.2013654288155&lt;/D&gt;&lt;D xsi:type="xsd:double"&gt;12.2275564528101&lt;/D&gt;&lt;D xsi:type="xsd:double"&gt;12.0257630707721&lt;/D&gt;&lt;D xsi:type="xsd:double"&gt;11.8219841048795&lt;/D&gt;&lt;D xsi:type="xsd:double"&gt;11.4464740195456&lt;/D&gt;&lt;D xsi:type="xsd:double"&gt;11.143385639394&lt;/D&gt;&lt;D xsi:type="xsd:double"&gt;11.0865048130933&lt;/D&gt;&lt;D xsi:type="xsd:double"&gt;10.7573244699129&lt;/D&gt;&lt;D xsi:type="xsd:double"&gt;11.0698270355285&lt;/D&gt;&lt;D xsi:type="xsd:double"&gt;11.443812095701&lt;/D&gt;&lt;D xsi:type="xsd:double"&gt;10.4348443844597&lt;/D&gt;&lt;D xsi:type="xsd:double"&gt;9.7851634842725&lt;/D&gt;&lt;D xsi:type="xsd:double"&gt;10.4737655693223&lt;/D&gt;&lt;D xsi:type="xsd:double"&gt;10.59532924549&lt;/D&gt;&lt;D xsi:type="xsd:double"&gt;10.6082535686155&lt;/D&gt;&lt;D xsi:type="xsd:double"&gt;10.4992939716806&lt;/D&gt;&lt;D xsi:type="xsd:double"&gt;10.5852322946135&lt;/D&gt;&lt;D xsi:type="xsd:double"&gt;10.4110448729004&lt;/D&gt;&lt;D xsi:type="xsd:double"&gt;10.5698089937578&lt;/D&gt;&lt;D xsi:type="xsd:double"&gt;10.6993800668399&lt;/D&gt;&lt;D xsi:type="xsd:double"&gt;10.6942575484102&lt;/D&gt;&lt;D xsi:type="xsd:double"&gt;10.6223238634085&lt;/D&gt;&lt;D xsi:type="xsd:double"&gt;11.0979095190745&lt;/D&gt;&lt;D xsi:type="xsd:double"&gt;11.163516172774&lt;/D&gt;&lt;D xsi:type="xsd:double"&gt;11.6144280136092&lt;/D&gt;&lt;D xsi:type="xsd:double"&gt;11.6078405353217&lt;/D&gt;&lt;D xsi:type="xsd:double"&gt;11.3724162501781&lt;/D&gt;&lt;D xsi:type="xsd:double"&gt;11.2191511037639&lt;/D&gt;&lt;D xsi:type="xsd:double"&gt;11.1084300200251&lt;/D&gt;&lt;D xsi:type="xsd:double"&gt;10.8804557413634&lt;/D&gt;&lt;D xsi:type="xsd:double"&gt;10.5748762723728&lt;/D&gt;&lt;D xsi:type="xsd:double"&gt;10.3253335970394&lt;/D&gt;&lt;D xsi:type="xsd:double"&gt;10.3432888612055&lt;/D&gt;&lt;D xsi:type="xsd:double"&gt;10.4812171500949&lt;/D&gt;&lt;D xsi:type="xsd:double"&gt;10.1577553788598&lt;/D&gt;&lt;D xsi:type="xsd:double"&gt;10.4024932037918&lt;/D&gt;&lt;D xsi:type="xsd:double"&gt;10.1610798740774&lt;/D&gt;&lt;D xsi:type="xsd:double"&gt;10.5382210233172&lt;/D&gt;&lt;D xsi:type="xsd:double"&gt;10.3634708164178&lt;/D&gt;&lt;D xsi:type="xsd:double"&gt;10.2135233344086&lt;/D&gt;&lt;D xsi:type="xsd:double"&gt;10.1199548216748&lt;/D&gt;&lt;D xsi:type="xsd:double"&gt;9.68758210333534&lt;/D&gt;&lt;D xsi:type="xsd:double"&gt;9.54281913594294&lt;/D&gt;&lt;D xsi:type="xsd:double"&gt;9.3304248898151&lt;/D&gt;&lt;D xsi:type="xsd:double"&gt;9.13790270084763&lt;/D&gt;&lt;D xsi:type="xsd:double"&gt;8.57881318136356&lt;/D&gt;&lt;D xsi:type="xsd:double"&gt;8.37010832267637&lt;/D&gt;&lt;D xsi:type="xsd:double"&gt;8.41786387293448&lt;/D&gt;&lt;D xsi:type="xsd:double"&gt;9.59990399234676&lt;/D&gt;&lt;D xsi:type="xsd:double"&gt;9.96817649836366&lt;/D&gt;&lt;D xsi:type="xsd:double"&gt;10.372436383851&lt;/D&gt;&lt;D xsi:type="xsd:double"&gt;10.4541344978446&lt;/D&gt;&lt;D xsi:type="xsd:double"&gt;10.6481733269999&lt;/D&gt;&lt;D xsi:type="xsd:double"&gt;11.0430303562054&lt;/D&gt;&lt;D xsi:type="xsd:double"&gt;11.0760636495528&lt;/D&gt;&lt;D xsi:type="xsd:double"&gt;11.6783262954628&lt;/D&gt;&lt;D xsi:type="xsd:double"&gt;12.0999636332798&lt;/D&gt;&lt;D xsi:type="xsd:double"&gt;13.3664215400155&lt;/D&gt;&lt;D xsi:type="xsd:double"&gt;13.5776760295919&lt;/D&gt;&lt;D xsi:type="xsd:double"&gt;14.555540612427&lt;/D&gt;&lt;D xsi:type="xsd:double"&gt;15.8161339667172&lt;/D&gt;&lt;D xsi:type="xsd:double"&gt;14.9798166353027&lt;/D&gt;&lt;D xsi:type="xsd:double"&gt;14.6570490002761&lt;/D&gt;&lt;D xsi:type="xsd:double"&gt;14.9456668625411&lt;/D&gt;&lt;D xsi:type="xsd:double"&gt;15.5717811238081&lt;/D&gt;&lt;D xsi:type="xsd:double"&gt;15.4932037774317&lt;/D&gt;&lt;D xsi:type="xsd:double"&gt;16.190426019697&lt;/D&gt;&lt;D xsi:type="xsd:double"&gt;16.1630809596169&lt;/D&gt;&lt;D xsi:type="xsd:double"&gt;16.1493177080227&lt;/D&gt;&lt;D xsi:type="xsd:double"&gt;16.3733666039859&lt;/D&gt;&lt;D xsi:type="xsd:double"&gt;18.6825750987441&lt;/D&gt;&lt;D xsi:type="xsd:double"&gt;21.9326265883258&lt;/D&gt;&lt;D xsi:type="xsd:double"&gt;21.3278923996141&lt;/D&gt;&lt;D xsi:type="xsd:double"&gt;20.2339216236452&lt;/D&gt;&lt;D xsi:type="xsd:double"&gt;19.5613646006294&lt;/D&gt;&lt;D xsi:type="xsd:double"&gt;18.2032423290643&lt;/D&gt;&lt;D xsi:type="xsd:double"&gt;17.178917868913&lt;/D&gt;&lt;D xsi:type="xsd:double"&gt;16.1800324600817&lt;/D&gt;&lt;D xsi:type="xsd:double"&gt;15.0748669924948&lt;/D&gt;&lt;D xsi:type="xsd:double"&gt;13.7609324187018&lt;/D&gt;&lt;D xsi:type="xsd:double"&gt;12.4013470773528&lt;/D&gt;&lt;D xsi:type="xsd:double"&gt;11.2992839087486&lt;/D&gt;&lt;D xsi:type="xsd:double"&gt;10.4231762943191&lt;/D&gt;&lt;D xsi:type="xsd:double"&gt;9.48071623779894&lt;/D&gt;&lt;D xsi:type="xsd:double"&gt;9.33509113095577&lt;/D&gt;&lt;D xsi:type="xsd:double"&gt;9.24639222021166&lt;/D&gt;&lt;D xsi:type="xsd:double"&gt;9.31057527880311&lt;/D&gt;&lt;D xsi:type="xsd:double"&gt;9.12838595692733&lt;/D&gt;&lt;D xsi:type="xsd:double"&gt;9.22999315175024&lt;/D&gt;&lt;D xsi:type="xsd:double"&gt;8.923331763504&lt;/D&gt;&lt;D xsi:type="xsd:double"&gt;9.08285141438946&lt;/D&gt;&lt;D xsi:type="xsd:double"&gt;8.73661867542076&lt;/D&gt;&lt;D xsi:type="xsd:double"&gt;8.55815842365128&lt;/D&gt;&lt;D xsi:type="xsd:double"&gt;9.7335542852151&lt;/D&gt;&lt;D xsi:type="xsd:double"&gt;9.8003219720886&lt;/D&gt;&lt;D xsi:type="xsd:double"&gt;10.001692667309&lt;/D&gt;&lt;D xsi:type="xsd:double"&gt;10.8208049491851&lt;/D&gt;&lt;D xsi:type="xsd:double"&gt;11.0905343513456&lt;/D&gt;&lt;D xsi:type="xsd:double"&gt;11.6851441947142&lt;/D&gt;&lt;D xsi:type="xsd:double"&gt;12.1712429937283&lt;/D&gt;&lt;D xsi:type="xsd:double"&gt;12.6221958903216&lt;/D&gt;&lt;D xsi:type="xsd:double"&gt;12.4876653547575&lt;/D&gt;&lt;D xsi:type="xsd:double"&gt;13.1034956972734&lt;/D&gt;&lt;D xsi:type="xsd:double"&gt;13.4557688449124&lt;/D&gt;&lt;D xsi:type="xsd:double"&gt;13.3231464728835&lt;/D&gt;&lt;D xsi:type="xsd:double"&gt;13.7558309367862&lt;/D&gt;&lt;D xsi:type="xsd:double"&gt;14.5275824711613&lt;/D&gt;&lt;D xsi:type="xsd:double"&gt;15.0127264740771&lt;/D&gt;&lt;D xsi:type="xsd:double"&gt;16.4035170266753&lt;/D&gt;&lt;D xsi:type="xsd:double"&gt;16.213009631085&lt;/D&gt;&lt;D xsi:type="xsd:double"&gt;15.6497472994023&lt;/D&gt;&lt;D xsi:type="xsd:double"&gt;14.951602249474&lt;/D&gt;&lt;D xsi:type="xsd:double"&gt;14.4427651164972&lt;/D&gt;&lt;D xsi:type="xsd:double"&gt;14.0300621388427&lt;/D&gt;&lt;D xsi:type="xsd:double"&gt;12.7122534238443&lt;/D&gt;&lt;/FQL&gt;&lt;FQL&gt;&lt;Q&gt;INDA^FG_PRICE(0)&lt;/Q&gt;&lt;R&gt;1&lt;/R&gt;&lt;C&gt;1&lt;/C&gt;&lt;D xsi:type="xsd:double"&gt;55.79&lt;/D&gt;&lt;/FQL&gt;&lt;FQL&gt;&lt;Q&gt;REFCNRMB-FDS^PROPER_NAME(0,,,"SECURITY","NAME")&lt;/Q&gt;&lt;R&gt;1&lt;/R&gt;&lt;C&gt;1&lt;/C&gt;&lt;D xsi:type="xsd:string"&gt;China Loan Prime Rate (LPR) - 1 Year&lt;/D&gt;&lt;/FQL&gt;&lt;FQL&gt;&lt;Q&gt;EZA^FMA_ROE(NTMA,-20AY,NOW,FY,"PORTAGG","MEANR")&lt;/Q&gt;&lt;R&gt;20&lt;/R&gt;&lt;C&gt;1&lt;/C&gt;&lt;D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xsi:type="xsd:double"&gt;13.6163542602793&lt;/D&gt;&lt;D xsi:type="xsd:double"&gt;16.7115371927188&lt;/D&gt;&lt;D xsi:type="xsd:double"&gt;16.932589581546&lt;/D&gt;&lt;D xsi:type="xsd:double"&gt;16.8118349535848&lt;/D&gt;&lt;D xsi:type="xsd:double"&gt;14.5722752976358&lt;/D&gt;&lt;/FQL&gt;&lt;FQL&gt;&lt;Q&gt;W-FDS^FG_PRICE_CHANGE(0,-1AY)&lt;/Q&gt;&lt;R&gt;1&lt;/R&gt;&lt;C&gt;1&lt;/C&gt;&lt;D xsi:type="xsd:double"&gt;-14.5669291338583&lt;/D&gt;&lt;/FQL&gt;&lt;FQL&gt;&lt;Q&gt;EZA^FG_TOTAL_RETURNC(0,-1AM)&lt;/Q&gt;&lt;R&gt;1&lt;/R&gt;&lt;C&gt;1&lt;/C&gt;&lt;D xsi:type="xsd:double"&gt;0.09068251&lt;/D&gt;&lt;/FQL&gt;&lt;FQL&gt;&lt;Q&gt;UAE^FMA_PE(NTMA,0,,,"PORTAGG","MEANR")&lt;/Q&gt;&lt;R&gt;1&lt;/R&gt;&lt;C&gt;1&lt;/C&gt;&lt;D xsi:type="xsd:double"&gt;8.86621882873811&lt;/D&gt;&lt;/FQL&gt;&lt;FQL&gt;&lt;Q&gt;EWZ^FMA_DIV_YLD(NTMA,NOW,NOW,M,"PORTAGG","MEANR")&lt;/Q&gt;&lt;R&gt;1&lt;/R&gt;&lt;C&gt;1&lt;/C&gt;&lt;D xsi:type="xsd:double"&gt;6.76888973861783&lt;/D&gt;&lt;/FQL&gt;&lt;FQL&gt;&lt;Q&gt;VNM^FMA_DIV_YLD(NTMA,-10AY,0,AM,"PORTAGG","MEANR")&lt;/Q&gt;&lt;R&gt;121&lt;/R&gt;&lt;C&gt;1&lt;/C&gt;&lt;D xsi:type="xsd:double"&gt;3.49821758991008&lt;/D&gt;&lt;D xsi:type="xsd:double"&gt;2.98903096800904&lt;/D&gt;&lt;D xsi:type="xsd:double"&gt;2.88415994045697&lt;/D&gt;&lt;D xsi:type="xsd:double"&gt;2.87578804263461&lt;/D&gt;&lt;D xsi:type="xsd:double"&gt;3.16197309134306&lt;/D&gt;&lt;D xsi:type="xsd:double"&gt;3.05091868938933&lt;/D&gt;&lt;D xsi:type="xsd:double"&gt;3.08433850301887&lt;/D&gt;&lt;D xsi:type="xsd:double"&gt;3.31663360528425&lt;/D&gt;&lt;D xsi:type="xsd:double"&gt;2.99925088614696&lt;/D&gt;&lt;D xsi:type="xsd:double"&gt;3.02142059227897&lt;/D&gt;&lt;D xsi:type="xsd:double"&gt;2.77125747083762&lt;/D&gt;&lt;D xsi:type="xsd:double"&gt;4.14459647635195&lt;/D&gt;&lt;D xsi:type="xsd:double"&gt;4.22449581789089&lt;/D&gt;&lt;D xsi:type="xsd:double"&gt;3.57261146109665&lt;/D&gt;&lt;D xsi:type="xsd:double"&gt;3.18818514297506&lt;/D&gt;&lt;D xsi:type="xsd:double"&gt;3.22471983647091&lt;/D&gt;&lt;D xsi:type="xsd:double"&gt;2.52779464275397&lt;/D&gt;&lt;D xsi:type="xsd:string"&gt;@NA&lt;/D&gt;&lt;D xsi:type="xsd:string"&gt;@NA&lt;/D&gt;&lt;D xsi:type="xsd:double"&gt;2.69352938406155&lt;/D&gt;&lt;D xsi:type="xsd:double"&gt;3.17357795182459&lt;/D&gt;&lt;D xsi:type="xsd:double"&gt;3.15798232754641&lt;/D&gt;&lt;D xsi:type="xsd:double"&gt;3.34034412700977&lt;/D&gt;&lt;D xsi:type="xsd:double"&gt;3.24985788569663&lt;/D&gt;&lt;D xsi:type="xsd:double"&gt;3.15463399738256&lt;/D&gt;&lt;D xsi:type="xsd:double"&gt;3.16123787409216&lt;/D&gt;&lt;D xsi:type="xsd:double"&gt;2.48195419745654&lt;/D&gt;&lt;D xsi:type="xsd:double"&gt;2.68137865799213&lt;/D&gt;&lt;D xsi:type="xsd:double"&gt;2.98209066302514&lt;/D&gt;&lt;D xsi:type="xsd:double"&gt;2.83870962682925&lt;/D&gt;&lt;D xsi:type="xsd:double"&gt;3.05118774581708&lt;/D&gt;&lt;D xsi:type="xsd:double"&gt;3.20248987237659&lt;/D&gt;&lt;D xsi:type="xsd:double"&gt;2.63150822147675&lt;/D&gt;&lt;D xsi:type="xsd:double"&gt;2.48133628047188&lt;/D&gt;&lt;D xsi:type="xsd:double"&gt;2.0184801931679&lt;/D&gt;&lt;D xsi:type="xsd:double"&gt;1.88222390463898&lt;/D&gt;&lt;D xsi:type="xsd:double"&gt;1.52974371113531&lt;/D&gt;&lt;D xsi:type="xsd:double"&gt;1.72424454167406&lt;/D&gt;&lt;D xsi:type="xsd:double"&gt;1.89262276823173&lt;/D&gt;&lt;D xsi:type="xsd:double"&gt;2.03988829370671&lt;/D&gt;&lt;D xsi:type="xsd:double"&gt;1.78960734104634&lt;/D&gt;&lt;D xsi:type="xsd:double"&gt;1.55137806497801&lt;/D&gt;&lt;D xsi:type="xsd:double"&gt;1.87555609042543&lt;/D&gt;&lt;D xsi:type="xsd:double"&gt;1.67941623759589&lt;/D&gt;&lt;D xsi:type="xsd:double"&gt;1.77610088054311&lt;/D&gt;&lt;D xsi:type="xsd:double"&gt;1.93228883080392&lt;/D&gt;&lt;D xsi:type="xsd:double"&gt;1.55378697103252&lt;/D&gt;&lt;D xsi:type="xsd:double"&gt;1.74444926036234&lt;/D&gt;&lt;D xsi:type="xsd:double"&gt;1.72408075683279&lt;/D&gt;&lt;D xsi:type="xsd:double"&gt;1.67973364895058&lt;/D&gt;&lt;D xsi:type="xsd:double"&gt;1.66388681177761&lt;/D&gt;&lt;D xsi:type="xsd:double"&gt;1.82145168198237&lt;/D&gt;&lt;D xsi:type="xsd:double"&gt;1.74452781097286&lt;/D&gt;&lt;D xsi:type="xsd:double"&gt;1.81194505617126&lt;/D&gt;&lt;D xsi:type="xsd:double"&gt;1.77513065436039&lt;/D&gt;&lt;D xsi:type="xsd:double"&gt;1.59050818779351&lt;/D&gt;&lt;D xsi:type="xsd:double"&gt;1.58949702299913&lt;/D&gt;&lt;D xsi:type="xsd:double"&gt;1.53259554409282&lt;/D&gt;&lt;D xsi:type="xsd:double"&gt;1.58320181502227&lt;/D&gt;&lt;D xsi:type="xsd:double"&gt;1.77083340651991&lt;/D&gt;&lt;D xsi:type="xsd:double"&gt;1.84893930234918&lt;/D&gt;&lt;D xsi:type="xsd:double"&gt;1.92469178463889&lt;/D&gt;&lt;D xsi:type="xsd:double"&gt;1.64296951051511&lt;/D&gt;&lt;D xsi:type="xsd:double"&gt;1.66113849073376&lt;/D&gt;&lt;D xsi:type="xsd:double"&gt;1.61290213396191&lt;/D&gt;&lt;D xsi:type="xsd:double"&gt;1.49827802643151&lt;/D&gt;&lt;D xsi:type="xsd:double"&gt;1.64948137725179&lt;/D&gt;&lt;D xsi:type="xsd:double"&gt;1.70031186585477&lt;/D&gt;&lt;D xsi:type="xsd:double"&gt;1.91392715666758&lt;/D&gt;&lt;D xsi:type="xsd:double"&gt;1.64370061077405&lt;/D&gt;&lt;D xsi:type="xsd:double"&gt;1.32381928038734&lt;/D&gt;&lt;D xsi:type="xsd:double"&gt;1.37470929794057&lt;/D&gt;&lt;D xsi:type="xsd:double"&gt;1.35815832698259&lt;/D&gt;&lt;D xsi:type="xsd:double"&gt;1.26755110336157&lt;/D&gt;&lt;D xsi:type="xsd:double"&gt;1.33898686365103&lt;/D&gt;&lt;D xsi:type="xsd:double"&gt;1.29601556837474&lt;/D&gt;&lt;D xsi:type="xsd:double"&gt;1.19803061392952&lt;/D&gt;&lt;D xsi:type="xsd:double"&gt;1.15007489306865&lt;/D&gt;&lt;D xsi:type="xsd:double"&gt;1.250101387272&lt;/D&gt;&lt;D xsi:type="xsd:double"&gt;1.28589390835353&lt;/D&gt;&lt;D xsi:type="xsd:double"&gt;1.15488416409375&lt;/D&gt;&lt;D xsi:type="xsd:double"&gt;1.20414277647374&lt;/D&gt;&lt;D xsi:type="xsd:double"&gt;1.18009466696556&lt;/D&gt;&lt;D xsi:type="xsd:double"&gt;1.40333463695164&lt;/D&gt;&lt;D xsi:type="xsd:double"&gt;1</t>
        </r>
      </text>
    </comment>
    <comment ref="A13" authorId="0" shapeId="0" xr:uid="{CF5E3D45-1859-42CD-AEE4-48EBD5E148D7}">
      <text>
        <r>
          <rPr>
            <b/>
            <sz val="9"/>
            <color indexed="81"/>
            <rFont val="Tahoma"/>
            <charset val="1"/>
          </rPr>
          <t>.34825405822005&lt;/D&gt;&lt;D xsi:type="xsd:double"&gt;1.39148479721978&lt;/D&gt;&lt;D xsi:type="xsd:double"&gt;1.43147515111751&lt;/D&gt;&lt;D xsi:type="xsd:double"&gt;1.35075215372127&lt;/D&gt;&lt;D xsi:type="xsd:double"&gt;1.50585058217046&lt;/D&gt;&lt;D xsi:type="xsd:double"&gt;1.50157110666511&lt;/D&gt;&lt;D xsi:type="xsd:double"&gt;1.67087761495336&lt;/D&gt;&lt;D xsi:type="xsd:double"&gt;1.82755471905744&lt;/D&gt;&lt;D xsi:type="xsd:double"&gt;1.58299020720538&lt;/D&gt;&lt;D xsi:type="xsd:double"&gt;1.8337944841207&lt;/D&gt;&lt;D xsi:type="xsd:double"&gt;1.77042617317932&lt;/D&gt;&lt;D xsi:type="xsd:double"&gt;1.93422413679273&lt;/D&gt;&lt;D xsi:type="xsd:double"&gt;1.86602529631709&lt;/D&gt;&lt;D xsi:type="xsd:double"&gt;1.97210143162473&lt;/D&gt;&lt;D xsi:type="xsd:double"&gt;2.49084866911517&lt;/D&gt;&lt;D xsi:type="xsd:double"&gt;2.62625453839635&lt;/D&gt;&lt;D xsi:type="xsd:double"&gt;2.55851017299275&lt;/D&gt;&lt;D xsi:type="xsd:double"&gt;2.66275366233105&lt;/D&gt;&lt;D xsi:type="xsd:double"&gt;2.48830635943513&lt;/D&gt;&lt;D xsi:type="xsd:double"&gt;2.48403237777473&lt;/D&gt;&lt;D xsi:type="xsd:double"&gt;2.54205251489393&lt;/D&gt;&lt;D xsi:type="xsd:double"&gt;2.59983258999236&lt;/D&gt;&lt;D xsi:type="xsd:double"&gt;2.57468561373694&lt;/D&gt;&lt;D xsi:type="xsd:double"&gt;2.75012050630063&lt;/D&gt;&lt;D xsi:type="xsd:double"&gt;2.55737772256056&lt;/D&gt;&lt;D xsi:type="xsd:double"&gt;2.57767565514166&lt;/D&gt;&lt;D xsi:type="xsd:double"&gt;2.99788993966345&lt;/D&gt;&lt;D xsi:type="xsd:double"&gt;2.95375560353688&lt;/D&gt;&lt;D xsi:type="xsd:double"&gt;2.84458356907597&lt;/D&gt;&lt;D xsi:type="xsd:double"&gt;2.75516950125762&lt;/D&gt;&lt;D xsi:type="xsd:double"&gt;2.75654767958917&lt;/D&gt;&lt;D xsi:type="xsd:double"&gt;2.7061940008089&lt;/D&gt;&lt;D xsi:type="xsd:double"&gt;2.24278886918894&lt;/D&gt;&lt;D xsi:type="xsd:double"&gt;2.37264197164762&lt;/D&gt;&lt;D xsi:type="xsd:double"&gt;1.93108886109348&lt;/D&gt;&lt;D xsi:type="xsd:double"&gt;1.88793993697994&lt;/D&gt;&lt;D xsi:type="xsd:double"&gt;2.04243055913683&lt;/D&gt;&lt;/FQL&gt;&lt;FQL&gt;&lt;Q&gt;EWW^FMA_PE(LTMA,-10AY,0,AM,"PORTAGG","MEANR")&lt;/Q&gt;&lt;R&gt;121&lt;/R&gt;&lt;C&gt;1&lt;/C&gt;&lt;D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xsi:type="xsd:double"&gt;22.2102073822206&lt;/D&gt;&lt;D xsi:type="xsd:double"&gt;22.4839889980441&lt;/D&gt;&lt;D xsi:type="xsd:double"&gt;24.7920459149515&lt;/D&gt;&lt;D xsi:type="xsd:double"&gt;24.6644045726685&lt;/D&gt;&lt;D xsi:type="xsd:double"&gt;24.3964195808094&lt;/D&gt;&lt;D xsi:type="xsd:double"&gt;23.4754597101823&lt;/D&gt;&lt;D xsi:type="xsd:double"&gt;22.9089632950386&lt;/D&gt;&lt;D xsi:type="xsd:double"&gt;22.9883917194278&lt;/D&gt;&lt;D xsi:type="xsd:double"&gt;22.0713590034806&lt;/D&gt;&lt;D xsi:type="xsd:double"&gt;22.1132456958204&lt;/D&gt;&lt;D xsi:type="xsd:double"&gt;22.0446633935223&lt;/D&gt;&lt;D xsi:type="xsd:double"&gt;21.22411139524&lt;/D&gt;&lt;D xsi:type="xsd:double"&gt;20.2955148219931&lt;/D&gt;&lt;D xsi:type="xsd:double"&gt;21.5158037963958&lt;/D&gt;&lt;D xsi:type="xsd:double"&gt;21.4022727038773&lt;/D&gt;&lt;D xsi:type="xsd:double"&gt;21.1960443931821&lt;/D&gt;&lt;D xsi:type="xsd:double"&gt;20.7322494936915&lt;/D&gt;&lt;D xsi:type="xsd:double"&gt;20.2304194158118&lt;/D&gt;&lt;D xsi:type="xsd:double"&gt;19.8789406599292&lt;/D&gt;&lt;D xsi:type="xsd:double"&gt;19.7269537761798&lt;/D&gt;&lt;D xsi:type="xsd:double"&gt;19.2972798969732&lt;/D&gt;&lt;D xsi:type="xsd:double"&gt;18.7236434622237&lt;/D&gt;&lt;D xsi:type="xsd:double"&gt;17.2452972764741&lt;/D&gt;&lt;D xsi:type="xsd:double"&gt;16.9471118553601&lt;/D&gt;&lt;D xsi:type="xsd:double"&gt;17.2830779225331&lt;/D&gt;&lt;D xsi:type="xsd:double"&gt;16.9183249516527&lt;/D&gt;&lt;D xsi:type="xsd:double"&gt;17.9724243795287&lt;/D&gt;&lt;D xsi:type="xsd:double"&gt;17.7712341467826&lt;/D&gt;&lt;D xsi:type="xsd:double"&gt;17.3570201283422&lt;/D&gt;&lt;D xsi:type="xsd:double"&gt;17.0625718377135&lt;/D&gt;&lt;D xsi:type="xsd:double"&gt;17.6105894918451&lt;/D&gt;&lt;D xsi:type="xsd:double"&gt;17.3442229110077&lt;/D&gt;&lt;D xsi:type="xsd:double"&gt;17.1754319868903&lt;/D&gt;&lt;D xsi:type="xsd:double"&gt;16.8645539016649&lt;/D&gt;&lt;D xsi:type="xsd:double"&gt;15.5573183555293&lt;/D&gt;&lt;D xsi:type="xsd:double"&gt;14.7599462822287&lt;/D&gt;&lt;D xsi:type="xsd:double"&gt;15.3303623552594&lt;/D&gt;&lt;D xsi:type="xsd:double"&gt;15.1862232602112&lt;/D&gt;&lt;D xsi:type="xsd:double"&gt;15.4188064409523&lt;/D&gt;&lt;D xsi:type="xsd:double"&gt;15.485580567277&lt;/D&gt;&lt;D xsi:type="xsd:double"&gt;15.1454023541607&lt;/D&gt;&lt;D xsi:type="xsd:double"&gt;15.0072506459924&lt;/D&gt;&lt;D xsi:type="xsd:double"&gt;14.819035405212&lt;/D&gt;&lt;D xsi:type="xsd:double"&gt;14.4618437195384&lt;/D&gt;&lt;D xsi:type="xsd:double"&gt;14.9437406898287&lt;/D&gt;&lt;D xsi:type="xsd:double"&gt;14.9459792558718&lt;/D&gt;&lt;D xsi:type="xsd:double"&gt;15.4858809761426&lt;/D&gt;&lt;D xsi:type="xsd:double"&gt;14.9831721195166&lt;/D&gt;&lt;D xsi:type="xsd:double"&gt;15.8641661478757&lt;/D&gt;&lt;D xsi:type="xsd:double"&gt;15.7429122739087&lt;/D&gt;&lt;D xsi:type="xsd:double"&gt;14.9247232052447&lt;/D&gt;&lt;D xsi:type="xsd:double"&gt;14.3942790836038&lt;/D&gt;&lt;D xsi:type="xsd:double"&gt;16.1813471850739&lt;/D&gt;&lt;D xsi:type="xsd:double"&gt;17.6099662337458&lt;/D&gt;&lt;D xsi:type="xsd:double"&gt;17.9748975380621&lt;/D&gt;&lt;D xsi:type="xsd:double"&gt;19.7164743671549&lt;/D&gt;&lt;D xsi:type="xsd:double"&gt;19.7150218481532&lt;/D&gt;&lt;D xsi:type="xsd:double"&gt;20.8384841326756&lt;/D&gt;&lt;D xsi:type="xsd:double"&gt;22.3241726739711&lt;/D&gt;&lt;D xsi:type="xsd:double"&gt;26.7871262841141&lt;/D&gt;&lt;D xsi:type="xsd:double"&gt;33.6470446546033&lt;/D&gt;&lt;D xsi:type="xsd:double"&gt;29.2245721428582&lt;/D&gt;&lt;D xsi:type="xsd:double"&gt;27.1753025493523&lt;/D&gt;&lt;D xsi:type="xsd:double"&gt;25.9870977955622&lt;/D&gt;&lt;D xsi:type="xsd:double"&gt;24.908532651881&lt;/D&gt;&lt;D xsi:type="xsd:double"&gt;23.8475530981596&lt;/D&gt;&lt;D xsi:type="xsd:double"&gt;22.4130226041027&lt;/D&gt;&lt;D xsi:type="xsd:double"&gt;20.8846798804091&lt;/D&gt;&lt;D xsi:type="xsd:double"&gt;19.5929197373744&lt;/D&gt;&lt;D xsi:type="xsd:double"&gt;18.0117204991016&lt;/D&gt;&lt;D xsi:type="xsd:double"&gt;16.943116378381&lt;/D&gt;&lt;D xsi:type="xsd:double"&gt;15.4744958905859&lt;/D&gt;&lt;D xsi:type="xsd:double"&gt;15.2930822530992&lt;/D&gt;&lt;D xsi:type="xsd:double"&gt;15.0218045974223&lt;/D&gt;&lt;D xsi:type="xsd:double"&gt;15.0408648522751&lt;/D&gt;&lt;D xsi:type="xsd:double"&gt;15.0121730985194&lt;/D&gt;&lt;D xsi:type="xsd:double"&gt;14.3739333707768&lt;/D&gt;&lt;D xsi:type="xsd:double"&gt;14.1602470746108&lt;/D&gt;&lt;D xsi:type="xsd:double"&gt;13.6712835907405&lt;/D&gt;&lt;D xsi:type="xsd:double"&gt;13.4840320788789&lt;/D&gt;&lt;D xsi:type="xsd:double"&gt;13.0688378281214&lt;/D&gt;&lt;D xsi:type="xsd:double"&gt;12.7273304873742&lt;/D&gt;&lt;D xsi:type="xsd:double"&gt;13.5465926030294&lt;/D&gt;&lt;D xsi:type="xsd:double"&gt;13.2586771350816&lt;/D&gt;&lt;D xsi:type="xsd:double"&gt;13.6363300363991&lt;/D&gt;&lt;D xsi:type="xsd:double"&gt;13.6145731484855&lt;/D&gt;&lt;D xsi:type="xsd:double"&gt;14.5940852782169&lt;/D&gt;&lt;D xsi:type="xsd:double"&gt;14.3956394912574&lt;/D&gt;&lt;D xsi:type="xsd:double"&gt;14.2179327592166&lt;/D&gt;&lt;D xsi:type="xsd:double"&gt;13.7838642041433&lt;/D&gt;&lt;D xsi:type="xsd:double"&gt;13.5502194561509&lt;/D&gt;&lt;D xsi:type="xsd:double"&gt;13.3836434231026&lt;/D&gt;&lt;D xsi:type="xsd:double"&gt;12.9759949042608&lt;/D&gt;&lt;D xsi:type="xsd:double"&gt;12.2117098226218&lt;/D&gt;&lt;D xsi:type="xsd:double"&gt;12.6507456290796&lt;/D&gt;&lt;D xsi:type="xsd:double"&gt;13.4019104801236&lt;/D&gt;&lt;D xsi:type="xsd:double"&gt;13.4764414299015&lt;/D&gt;&lt;D xsi:type="xsd:double"&gt;14.7195278737118&lt;/D&gt;&lt;D xsi:type="xsd:double"&gt;15.7826274257458&lt;/D&gt;&lt;D xsi:type="xsd:double"&gt;15.6149027836771&lt;/D&gt;&lt;D xsi:type="xsd:double"&gt;15.3448463941433&lt;/D&gt;&lt;D xsi:type="xsd:double"&gt;14.5844422682782&lt;/D&gt;&lt;D xsi:type="xsd:double"&gt;14.2403913999778&lt;/D&gt;&lt;D xsi:type="xsd:double"&gt;13.6608927448533&lt;/D&gt;&lt;/FQL&gt;&lt;FQL&gt;&lt;Q&gt;FC0000MY^FG_PRICE(0)&lt;/Q&gt;&lt;R&gt;1&lt;/R&gt;&lt;C&gt;1&lt;/C&gt;&lt;D xsi:type="xsd:double"&gt;263.37787&lt;/D&gt;&lt;/FQL&gt;&lt;FQL&gt;&lt;Q&gt;TUR^PERCENT_CHANGE(FMA_EPS(+1,0,,,,"PORTAGG","MEAN"),FMA_EPS(+1,-3AM,,,,"PORTAGG","MEAN"))&lt;/Q&gt;&lt;R&gt;1&lt;/R&gt;&lt;C&gt;1&lt;/C&gt;&lt;D xsi:type="xsd:double"&gt;-13.95604907718&lt;/D&gt;&lt;/FQL&gt;&lt;FQL&gt;&lt;Q&gt;ECH^P_PRICE(0)/P_PRICE_HIGH_PR(0,,,,,,"PRICE","INTRA","52W")&lt;/Q&gt;&lt;R&gt;1&lt;/R&gt;&lt;C&gt;1&lt;/C&gt;&lt;D xsi:type="xsd:double"&gt;0.85106385&lt;/D&gt;&lt;/FQL&gt;&lt;FQL&gt;&lt;Q&gt;EPHE^FMA_COS_DOWN("EPS","1M",+1,NOW,,,"PORTAGG","MEANR")&lt;/Q&gt;&lt;R&gt;1&lt;/R&gt;&lt;C&gt;1&lt;/C&gt;&lt;D xsi:type="xsd:double"&gt;12&lt;/D&gt;&lt;/FQL&gt;&lt;FQL&gt;&lt;Q&gt;REFMXTON-FDS^FG_YIELD(NOW,,,0)&lt;/Q&gt;&lt;R&gt;1&lt;/R&gt;&lt;C&gt;1&lt;/C&gt;&lt;D xsi:type="xsd:double"&gt;10.75&lt;/D&gt;&lt;/FQL&gt;&lt;FQL&gt;&lt;Q&gt;CAGDPY@SA^EE_ACTUAL_ANNUAL(MED,+1)&lt;/Q&gt;&lt;R&gt;1&lt;/R&gt;&lt;C&gt;1&lt;/C&gt;&lt;D xsi:type="xsd:double"&gt;2.2&lt;/D&gt;&lt;/FQL&gt;&lt;FQL&gt;&lt;Q&gt;EPOL^P_PRICE(0)/P_PRICE_HIGH_PR(0,,,,,,"PRICE","INTRA","52W")&lt;/Q&gt;&lt;R&gt;1&lt;/R&gt;&lt;C&gt;1&lt;/C&gt;&lt;D xsi:type="xsd:double"&gt;0.8620161&lt;/D&gt;&lt;/FQL&gt;&lt;FQL&gt;&lt;Q&gt;VWO^FMA_COS_DOWN("EPS","1M",+1,NOW,,,"PORTAGG","MEANR")&lt;/Q&gt;&lt;R&gt;1&lt;/R&gt;&lt;C&gt;1&lt;/C&gt;&lt;D xsi:type="xsd:double"&gt;972&lt;/D&gt;&lt;/FQL&gt;&lt;FQL&gt;&lt;Q&gt;INDA^SIZE(FG_CONSTITUENTS)&lt;/Q&gt;&lt;R&gt;1&lt;/R&gt;&lt;C&gt;1&lt;/C&gt;&lt;D xsi:type="xsd:long"&gt;149&lt;/D&gt;&lt;/FQL&gt;&lt;FQL&gt;&lt;Q&gt;EPHE^FMA_RBICS_REV_CURRENT(30, LOC, "PORTAGG")&lt;/Q&gt;&lt;R&gt;1&lt;/R&gt;&lt;C&gt;1&lt;/C&gt;&lt;D xsi:type="xsd:double"&gt;41.2423204084749&lt;/D&gt;&lt;/FQL&gt;&lt;FQL&gt;&lt;Q&gt;CNYA^FG_ROE(0)&lt;/Q&gt;&lt;R&gt;1&lt;/R&gt;&lt;C&gt;1&lt;/C&gt;&lt;D xsi:type="xsd:double"&gt;10.0098099193361&lt;/D&gt;&lt;/FQL&gt;&lt;FQL&gt;&lt;Q&gt;VGK^FMA_EVAL_EBITDA(NTMA,0,,,"PORTAGG","MEANR")&lt;/Q&gt;&lt;R&gt;1&lt;/R&gt;&lt;C&gt;1&lt;/C&gt;&lt;D xsi:type="xsd:double"&gt;8.80576024281124&lt;/D&gt;&lt;/FQL&gt;&lt;FQL&gt;&lt;Q&gt;MCHI^FMA_DIV_YLD(NTMA,NOW,NOW,M,"PORTAGG","MEANR")&lt;/Q&gt;&lt;R&gt;1&lt;/R&gt;&lt;C&gt;1&lt;/C&gt;&lt;D xsi:type="xsd:double"&gt;3.03799045692869&lt;/D&gt;&lt;/FQL&gt;&lt;FQL&gt;&lt;Q&gt;EWM^FMA_EVAL_EBIT(LTMA,NOW,NOW,M,"PORTAGG","MEANR")&lt;/Q&gt;&lt;R&gt;1&lt;/R&gt;&lt;C&gt;1&lt;/C&gt;&lt;D xsi:type="xsd:double"&gt;17.0555458566464&lt;/D&gt;&lt;/FQL&gt;&lt;FQL&gt;&lt;Q&gt;USDTHB^FG_PRICE_CHANGE(0,-6AM)&lt;/Q&gt;&lt;R&gt;1&lt;/R&gt;&lt;C&gt;1&lt;/C&gt;&lt;D xsi:type="xsd:double"&gt;-1.6991675&lt;/D&gt;&lt;/FQL&gt;&lt;FQL&gt;&lt;Q&gt;USDIDR^FG_PRICE_CHANGE(0,-3AM)&lt;/Q&gt;&lt;R&gt;1&lt;/R&gt;&lt;C&gt;1&lt;/C&gt;&lt;D xsi:type="xsd:double"&gt;-0.74789524&lt;/D&gt;&lt;/FQL&gt;&lt;FQL&gt;&lt;Q&gt;NI-FDS^MAX(FG_PRICE(0,-5AY))&lt;/Q&gt;&lt;R&gt;1&lt;/R&gt;&lt;C&gt;1&lt;/C&gt;&lt;D xsi:type="xsd:double"&gt;48241&lt;/D&gt;&lt;/FQL&gt;&lt;FQL&gt;&lt;Q&gt;GREK^FG_PRICE_MAVG(0,,,,60)&lt;/Q&gt;&lt;R&gt;1&lt;/R&gt;&lt;C&gt;1&lt;/C&gt;&lt;D xsi:type="xsd:double"&gt;41.37246&lt;/D&gt;&lt;/FQL&gt;&lt;FQL&gt;&lt;Q&gt;EWT^FG_TOTAL_RETURNC(0,-1AM)&lt;/Q&gt;&lt;R&gt;1&lt;/R&gt;&lt;C&gt;1&lt;/C&gt;&lt;D xsi:type="xsd:double"&gt;-8.218932&lt;/D&gt;&lt;/FQL&gt;&lt;FQL&gt;&lt;Q&gt;EPHE^FMA_DIV_YLD(NTMA,NOW,NOW,M,"PORTAGG","MEANR")&lt;/Q&gt;&lt;R&gt;1&lt;/R&gt;&lt;C&gt;1&lt;/C&gt;&lt;D xsi:type="xsd:double"&gt;3.29784870303115&lt;/D&gt;&lt;/FQL&gt;&lt;FQL&gt;&lt;Q&gt;EWY^FMA_ROE(NTMA,-20AY,NOW,FY,"PORTAGG","MEANR")&lt;/Q&gt;&lt;R&gt;20&lt;/R&gt;&lt;C&gt;1&lt;/C&gt;&lt;D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xsi:type="xsd:double"&gt;7.67642726059775&lt;/D&gt;&lt;D xsi:type="xsd:double"&gt;8.30740233680115&lt;/D&gt;&lt;D xsi:type="xsd:double"&gt;10.1463868925066&lt;/D&gt;&lt;D xsi:type="xsd:double"&gt;7.5109716795443&lt;/D&gt;&lt;D xsi:type="xsd:double"&gt;8.90596194393434&lt;/D&gt;&lt;/FQL&gt;&lt;FQL&gt;&lt;Q&gt;USDINR^FG_PRICE_CHANGE(0,-3AM)&lt;/Q&gt;&lt;R&gt;1&lt;/R&gt;&lt;C&gt;1&lt;/C&gt;&lt;D xsi:type="xsd:double"&gt;0.5313635&lt;/D&gt;&lt;/FQL&gt;&lt;FQL&gt;&lt;Q&gt;EPOL^FG_TOTAL_RETURNC(0,-6AM)&lt;/Q&gt;&lt;R&gt;1&lt;/R&gt;&lt;C&gt;1&lt;/C&gt;&lt;D xsi:type="xsd:double"&gt;2.8374434&lt;/D&gt;&lt;/FQL&gt;&lt;FQL&gt;&lt;Q&gt;VWO^FMA_COS_UP("EPS","1M",+1,NOW,,,"PORTAGG","MEANR")&lt;/Q&gt;&lt;R&gt;1&lt;/R&gt;&lt;C&gt;1&lt;/C&gt;&lt;D xsi:type="xsd:double"&gt;817&lt;/D&gt;&lt;/FQL&gt;&lt;FQL&gt;&lt;Q&gt;EIDO^FMA_COS_DOWN("EPS","1M",+1,NOW,,,"PORTAGG","MEANR")&lt;/Q&gt;&lt;R&gt;1&lt;/R&gt;&lt;C&gt;1&lt;/C&gt;&lt;D xsi:type="xsd:double"&gt;25&lt;/D&gt;&lt;/FQL&gt;&lt;FQL&gt;&lt;Q&gt;REFTHREPO-FDS^FG_YIELD(NOW,,,0)&lt;/Q&gt;&lt;R&gt;1&lt;/R&gt;&lt;C&gt;1&lt;/C&gt;&lt;D xsi:type="xsd:double"&gt;2.5&lt;/D&gt;&lt;/FQL&gt;&lt;FQL&gt;&lt;Q&gt;INDA^FMA_EVAL_EBITDA(NTMA,0,,,"PORTAGG","MEANR")&lt;/Q&gt;&lt;R&gt;1&lt;/R&gt;&lt;C&gt;1&lt;/C&gt;&lt;D xsi:type="xsd:double"&gt;15.9124630740875&lt;/D&gt;&lt;/FQL&gt;&lt;FQL&gt;&lt;Q&gt;USDSAR^STD(FG_PRICE_CHANGE(0,-1AY,AM))&lt;/Q&gt;&lt;R&gt;1&lt;/R&gt;&lt;C&gt;1&lt;/C&gt;&lt;D xsi:type="xsd:double"&gt;0.0225430615733823&lt;/D&gt;&lt;/FQL&gt;&lt;FQL&gt;&lt;Q&gt;USDTHB^FG_PRICE_CHANGE(0,-3AM)&lt;/Q&gt;&lt;R&gt;1&lt;/R&gt;&lt;C&gt;1&lt;/C&gt;&lt;D xsi:type="xsd:double"&gt;-4.4537725&lt;/D&gt;&lt;/FQL&gt;&lt;FQL&gt;&lt;Q&gt;FC0000BR^FMA_EPS(NTMA,-20AY,0,CY,,"PORTAGG","MEANR")&lt;/Q&gt;&lt;R&gt;20&lt;/R&gt;&lt;C&gt;1&lt;/C&gt;&lt;D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xsi:type="xsd:double"&gt;20.1211777426229&lt;/D&gt;&lt;D xsi:type="xsd:double"&gt;14.923356246113&lt;/D&gt;&lt;D xsi:type="xsd:double"&gt;18.5568688774996&lt;/D&gt;&lt;D xsi:type="xsd:double"&gt;21.0552642124862&lt;/D&gt;&lt;D xsi:type="xsd:double"&gt;24.0472700239532&lt;/D&gt;&lt;/FQL&gt;&lt;FQL&gt;&lt;Q&gt;ECH^JULIAN(FMA_DIV_YLD(LTMA,-10AY,0,AM,"PORTAGG","MEANR").DATES)&lt;/Q&gt;&lt;R&gt;121&lt;/R&gt;&lt;C&gt;1&lt;/C&gt;&lt;D xsi:type="xsd:long"&gt;41859&lt;/D&gt;&lt;D xsi:type="xsd:long"&gt;41891&lt;/D&gt;&lt;D xsi:type="xsd:long"&gt;41921&lt;/D&gt;&lt;D xsi:type="xsd:long"&gt;41950&lt;/D&gt;&lt;D xsi:type="xsd:long"&gt;41982&lt;/D&gt;&lt;D xsi:type="xsd:long"&gt;42013&lt;/D&gt;&lt;D xsi:type="xsd:long"&gt;42044&lt;/D&gt;&lt;D xsi:type="xsd:long"&gt;42072&lt;/D&gt;&lt;D xsi:type="xsd:long"&gt;42103&lt;/D&gt;&lt;D xsi:type="xsd:long"&gt;42132&lt;/D&gt;&lt;D xsi:type="xsd:long"&gt;42164&lt;/D&gt;&lt;D xsi:type="xsd:long"&gt;42194&lt;/D&gt;&lt;D xsi:type="xsd:long"&gt;42223&lt;/D&gt;&lt;D xsi:type="xsd:long"&gt;42256&lt;/D&gt;&lt;D xsi:type="xsd:long"&gt;42286&lt;/D&gt;&lt;D xsi:type="xsd:long"&gt;42317&lt;/D&gt;&lt;D xsi:type="xsd:long"&gt;42347&lt;/D&gt;&lt;D xsi:type="xsd:long"&gt;42377&lt;/D&gt;&lt;D xsi:type="xsd:long"&gt;42409&lt;/D&gt;&lt;D xsi:type="xsd:long"&gt;42438&lt;/D&gt;&lt;D xsi:type="xsd:long"&gt;42468&lt;/D&gt;&lt;D xsi:type="xsd:long"&gt;42499&lt;/D&gt;&lt;D xsi:type="xsd:long"&gt;42530&lt;/D&gt;&lt;D xsi:type="xsd:long"&gt;42559&lt;/D&gt;&lt;D xsi:type="xsd:long"&gt;42591&lt;/D&gt;&lt;D xsi:type="xsd:long"&gt;42622&lt;/D&gt;&lt;D xsi:type="xsd:long"&gt;42650&lt;/D&gt;&lt;D xsi:type="xsd:long"&gt;42683&lt;/D&gt;&lt;D xsi:type="xsd:long"&gt;42713&lt;/D&gt;&lt;D xsi:type="xsd:long"&gt;42744&lt;/D&gt;&lt;D xsi:type="xsd:long"&gt;42775&lt;/D&gt;&lt;D xsi:type="xsd:long"&gt;42803&lt;/D&gt;&lt;D xsi:type="xsd:long"&gt;42832&lt;/D&gt;&lt;D xsi:type="xsd:long"&gt;42864&lt;/D&gt;&lt;D xsi:type="xsd:long"&gt;42895&lt;/D&gt;&lt;D xsi:type="xsd:long"&gt;42923&lt;/D&gt;&lt;D xsi:type="xsd:long"&gt;42956&lt;/D&gt;&lt;D xsi:type="xsd:long"&gt;42986&lt;/D&gt;&lt;D xsi:type="xsd:long"&gt;43017&lt;/D&gt;&lt;D xsi:type="xsd:long"&gt;43048&lt;/D&gt;&lt;D xsi:type="xsd:long"&gt;43077&lt;/D&gt;&lt;D xsi:type="xsd:long"&gt;43109&lt;/D&gt;&lt;D xsi:type="xsd:long"&gt;43140&lt;/D&gt;&lt;D xsi:type="xsd:long"&gt;43168&lt;/D&gt;&lt;D xsi:type="xsd:long"&gt;43199&lt;/D&gt;&lt;D xsi:type="xsd:long"&gt;43229&lt;/D&gt;&lt;D xsi:type="xsd:long"&gt;43259&lt;/D&gt;&lt;D xsi:type="xsd:long"&gt;43290&lt;/D&gt;&lt;D xsi:type="xsd:long"&gt;43321&lt;/D&gt;&lt;D xsi:type="xsd:long"&gt;43350&lt;/D&gt;&lt;D xsi:type="xsd:long"&gt;43382&lt;/D&gt;&lt;D xsi:type="xsd:long"&gt;43413&lt;/D&gt;&lt;D xsi:type="xsd:long"&gt;43441&lt;/D&gt;&lt;D xsi:type="xsd:long"&gt;43474&lt;/D&gt;&lt;D xsi:type="xsd:long"&gt;43504&lt;/D&gt;&lt;D xsi:type="xsd:long"&gt;43532&lt;/D&gt;&lt;D xsi:type="xsd:long"&gt;43564&lt;/D&gt;&lt;D xsi:type="xsd:long"&gt;43594&lt;/D&gt;&lt;D xsi:type="xsd:long"&gt;43623&lt;/D&gt;&lt;D xsi:type="xsd:long"&gt;43655&lt;/D&gt;&lt;D xsi:type="xsd:long"&gt;43686&lt;/D&gt;&lt;D xsi:type="xsd:long"&gt;43717&lt;/D&gt;&lt;D xsi:type="xsd:long"&gt;43747&lt;/D&gt;&lt;D xsi:type="xsd:long"&gt;43777&lt;/D&gt;&lt;D xsi:type="xsd:long"&gt;43808&lt;/D&gt;&lt;D xsi:type="xsd:long"&gt;43839&lt;/D&gt;&lt;D xsi:type="xsd:long"&gt;43868&lt;/D&gt;&lt;D xsi:type="xsd:long"&gt;43899&lt;/D&gt;&lt;D xsi:type="xsd:long"&gt;43930&lt;/D&gt;&lt;D xsi:type="xsd:long"&gt;43959&lt;/D&gt;&lt;D xsi:type="xsd:long"&gt;43991&lt;/D&gt;&lt;D xsi:type="xsd:long"&gt;44021&lt;/D&gt;&lt;D xsi:type="xsd:long"&gt;44050&lt;/D&gt;&lt;D xsi:type="xsd:long"&gt;44083&lt;/D&gt;&lt;D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xsi:type="xsd:long"&gt;44568&lt;/D&gt;&lt;D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xsi:type="xsd:long"&gt;45421&lt;/D&gt;&lt;D xsi:type="xsd:long"&gt;45450&lt;/D&gt;&lt;D xsi:type="xsd:long"&gt;45482&lt;/D&gt;&lt;D xsi:type="xsd:long"&gt;45512&lt;/D&gt;&lt;/FQL&gt;&lt;FQL&gt;&lt;Q&gt;NI-FDS^FG_PRICE(0)/MAX(FG_PRICE(0,-1AY))&lt;/Q&gt;&lt;R&gt;1&lt;/R&gt;&lt;C&gt;1&lt;/C&gt;&lt;D xsi:type="xsd:double"&gt;0.756051703877791&lt;/D&gt;&lt;/FQL&gt;&lt;FQL&gt;&lt;Q&gt;W-FDS^FG_PRICE_MAVG(0,,,,30)&lt;/Q&gt;&lt;R&gt;1&lt;/R&gt;&lt;C&gt;1&lt;/C&gt;&lt;D xsi:type="xsd:double"&gt;5.42925&lt;/D&gt;&lt;/FQL&gt;&lt;FQL&gt;&lt;Q&gt;UAE^FG_PRICE_MAVG(0,,,,200)&lt;/Q&gt;&lt;R&gt;1&lt;/R&gt;&lt;C&gt;1&lt;/C&gt;&lt;D xsi:type="xsd:double"&gt;14.457574&lt;/D&gt;&lt;/FQL&gt;&lt;FQL&gt;&lt;Q&gt;TUR^FMA_PCT_ABOVE_MAVG(200,0,,,,"PORTAGG")&lt;/Q&gt;&lt;R&gt;1&lt;/R&gt;&lt;C&gt;1&lt;/C&gt;&lt;D xsi:type="xsd:double"&gt;52.0833333333333&lt;/D&gt;&lt;/FQL&gt;&lt;FQL&gt;&lt;Q&gt;INDA^P_PRICE(0)/P_PRICE_LOW_PR(0,,,,,,"PRICE","INTRA","52W")-1&lt;/Q&gt;&lt;R&gt;1&lt;/R&gt;&lt;C&gt;1&lt;/C&gt;&lt;D xsi:type="xsd:double"&gt;0.30747604&lt;/D&gt;&lt;/FQL&gt;&lt;FQL&gt;&lt;Q&gt;EWT^PERCENT_CHANGE(FMA_EPS(+1,0,,,,"PORTAGG","MEAN"),FMA_EPS(+1,-3AM,,,,"PORTAGG","MEAN"))&lt;/Q&gt;&lt;R&gt;1&lt;/R&gt;&lt;C&gt;1&lt;/C&gt;&lt;D xsi:type="xsd:double"&gt;5.90539622894909&lt;/D&gt;&lt;/FQL&gt;&lt;FQL&gt;&lt;Q&gt;EZA^FMA_COS_DOWN("EPS","1M",+1,NOW,,,"PORTAGG","MEANR")&lt;/Q&gt;&lt;R&gt;1&lt;/R&gt;&lt;C&gt;1&lt;/C&gt;&lt;D xsi:type="xsd:double"&gt;15&lt;/D&gt;&lt;/FQL&gt;&lt;FQL&gt;&lt;Q&gt;INDA^FMA_ROE(NTMA,-20AY,NOW,FY,"PORTAGG","MEANR")&lt;/Q&gt;&lt;R&gt;20&lt;/R&gt;&lt;C&gt;1&lt;/C&gt;&lt;D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xsi:type="xsd:double"&gt;14.5354846163082&lt;/D&gt;&lt;D xsi:type="xsd:double"&gt;12.8423839008733&lt;/D&gt;&lt;D xsi:type="xsd:double"&gt;15.1612174069661&lt;/D&gt;&lt;D xsi:type="xsd:double"&gt;14.9253869764278&lt;/D&gt;&lt;D xsi:type="xsd:double"&gt;16.0791210964087&lt;/D&gt;&lt;/FQL&gt;&lt;FQL&gt;&lt;Q&gt;CC_PL^FG_COMPANY_NAME&lt;/Q&gt;&lt;R&gt;1&lt;/R&gt;&lt;C&gt;1&lt;/C&gt;&lt;D xsi:type="xsd:string"&gt;Poland&lt;/D&gt;&lt;/FQL&gt;&lt;FQL&gt;&lt;Q&gt;USDCNH^FG_COMPANY_NAME&lt;/Q&gt;&lt;R&gt;1&lt;/R&gt;&lt;C&gt;1&lt;/C&gt;&lt;D xsi:type="xsd:string"&gt;Chinese Offshore Renminbi per U.S. Dollar&lt;/D&gt;&lt;/FQL&gt;&lt;FQL&gt;&lt;Q&gt;USDBRL^FG_PRICE_CHANGE(0,-3AM)&lt;/Q&gt;&lt;R&gt;1&lt;/R&gt;&lt;C&gt;1&lt;/C&gt;&lt;D xsi:type="xsd:double"&gt;6.575954&lt;/D&gt;&lt;/FQL&gt;&lt;FQL&gt;&lt;Q&gt;QAT^FMA_PE(NTMA,-10AY,0,AM,"PORTAGG","MEANR")&lt;/Q&gt;&lt;R&gt;121&lt;/R&gt;&lt;C&gt;1&lt;/C&gt;&lt;D xsi:type="xsd:double"&gt;15.4981274477809&lt;/D&gt;&lt;D xsi:type="xsd:double"&gt;15.8419521275551&lt;/D&gt;&lt;D xsi:type="xsd:double"&gt;15.5276337921408&lt;/D&gt;&lt;D xsi:type="xsd:double"&gt;14.9470700092349&lt;/D&gt;&lt;D xsi:type="xsd:double"&gt;13.446215460911&lt;/D&gt;&lt;D xsi:type="xsd:double"&gt;13.4264940705225&lt;/D&gt;&lt;D xsi:type="xsd:double"&gt;14.080133431563&lt;/D&gt;&lt;D xsi:type="xsd:double"&gt;13.6910215840611&lt;/D&gt;&lt;D xsi:type="xsd:double"&gt;13.3064277103783&lt;/D&gt;&lt;D xsi:type="xsd:double"&gt;13.8168415101428&lt;/D&gt;&lt;D xsi:type="xsd:double"&gt;13.2232463993673&lt;/D&gt;&lt;D xsi:type="xsd:double"&gt;13.1209910253701&lt;/D&gt;&lt;D xsi:type="xsd:double"&gt;13.145197047615&lt;/D&gt;&lt;D xsi:type="xsd:double"&gt;12.9592304789738&lt;/D&gt;&lt;D xsi:type="xsd:double"&gt;12.8078200765209&lt;/D&gt;&lt;D xsi:type="xsd:double"&gt;12.2501168068215&lt;/D&gt;&lt;D xsi:type="xsd:double"&gt;10.9704557761482&lt;/D&gt;&lt;D xsi:type="xsd:double"&gt;10.8640582590714&lt;/D&gt;&lt;D xsi:type="xsd:double"&gt;11.2761309556992&lt;/D&gt;&lt;D xsi:type="xsd:double"&gt;11.8149663456404&lt;/D&gt;&lt;D xsi:type="xsd:double"&gt;11.8515416847437&lt;/D&gt;&lt;D xsi:type="xsd:double"&gt;11.7884026877728&lt;/D&gt;&lt;D xsi:type="xsd:double"&gt;11.8041226550854&lt;/D&gt;&lt;D xsi:type="xsd:double"&gt;11.9001066053479&lt;/D&gt;&lt;D xsi:type="xsd:double"&gt;13.1168365869844&lt;/D&gt;&lt;D xsi:type="xsd:double"&gt;12.7684147418198&lt;/D&gt;&lt;D xsi:type="xsd:double"&gt;12.6988612821026&lt;/D&gt;&lt;D xsi:type="xsd:double"&gt;12.5575065112133&lt;/D&gt;&lt;D xsi:type="xsd:double"&gt;12.4157299919234&lt;/D&gt;&lt;D xsi:type="xsd:double"&gt;13.63551731575&lt;/D&gt;&lt;D xsi:type="xsd:double"&gt;13.2175502213894&lt;/D&gt;&lt;D xsi:type="xsd:double"&gt;12.9001265949018&lt;/D&gt;&lt;D xsi:type="xsd:double"&gt;12.8231649229028&lt;/D&gt;&lt;D xsi:type="xsd:double"&gt;12.7114599622941&lt;/D&gt;&lt;D xsi:type="xsd:double"&gt;12.18882665396&lt;/D&gt;&lt;D xsi:type="xsd:double"&gt;11.6418856916982&lt;/D&gt;&lt;D xsi:type="xsd:double"&gt;12.4092845017761&lt;/D&gt;&lt;D xsi:type="xsd:double"&gt;11.1433381544558&lt;/D&gt;&lt;D xsi:type="xsd:double"&gt;10.7919395421602&lt;/D&gt;&lt;D xsi:type="xsd:double"&gt;10.7668194331744&lt;/D&gt;&lt;D xsi:type="xsd:double"&gt;10.8192026498128&lt;/D&gt;&lt;D xsi:type="xsd:double"&gt;12.245571767447&lt;/D&gt;&lt;D xsi:type="xsd:double"&gt;11.486845767271&lt;/D&gt;&lt;D xsi:type="xsd:double"&gt;10.4226705099094&lt;/D&gt;&lt;D xsi:type="xsd:double"&gt;11.4185454574835&lt;/D&gt;&lt;D xsi:type="xsd:double"&gt;11.0890469604746&lt;/D&gt;&lt;D xsi:type="xsd:double"&gt;11.5817420638274&lt;/D&gt;&lt;D xsi:type="xsd:double"&gt;11.3729898183926&lt;/D&gt;&lt;D xsi:type="xsd:double"&gt;12.4943764568755&lt;/D&gt;&lt;D xsi:type="xsd:double"&gt;12.5371583307384&lt;/D&gt;&lt;D xsi:type="xsd:double"&gt;12.3489747773486&lt;/D&gt;&lt;D xsi:type="xsd:double"&gt;12.8954170756591&lt;/D&gt;&lt;D xsi:type="xsd:double"&gt;13.1754919763967&lt;/D&gt;&lt;D xsi:type="xsd:double"&gt;13.118517379434&lt;/D&gt;&lt;D xsi:type="xsd:double"&gt;13.1023127203759&lt;/D&gt;&lt;D xsi:type="xsd:double"&gt;12.2304653185332&lt;/D&gt;&lt;D xsi:type="xsd:double"&gt;12.7903133881139&lt;/D&gt;&lt;D xsi:type="xsd:double"&gt;12.6508694495131&lt;/D&gt;&lt;D xsi:type="xsd:double"&gt;12.9974477018484&lt;/D&gt;&lt;D xsi:type="xsd:double"&gt;13.1420761354734&lt;/D&gt;&lt;D xsi:type="xsd:double"&gt;12.5294766393609&lt;/D&gt;&lt;D xsi:type="xsd:double"&gt;13.2050752803459&lt;/D&gt;&lt;D xsi:type="xsd:double"&gt;13.3590691747938&lt;/D&gt;&lt;D xsi:type="xsd:double"&gt;13.2749538892711&lt;/D&gt;&lt;D xsi:type="xsd:double"&gt;13.1843219624003&lt;/D&gt;&lt;D xsi:type="xsd:double"&gt;13.8241667731095&lt;/D&gt;&lt;D xsi:type="xsd:double"&gt;13.5064289867681&lt;/D&gt;&lt;D xsi:type="xsd:double"&gt;10.9973389873036&lt;/D&gt;&lt;D xsi:type="xsd:double"&gt;12.5346395050208&lt;/D&gt;&lt;D xsi:type="xsd:double"&gt;13.4594034486589&lt;/D&gt;&lt;D xsi:type="xsd:double"&gt;14.6284840028791&lt;/D&gt;&lt;D xsi:type="xsd:double"&gt;14.9143859518867&lt;/D&gt;&lt;D xsi:type="xsd:double"&gt;15.1444660175417&lt;/D&gt;&lt;D xsi:type="xsd:double"&gt;14.8902557060315&lt;/D&gt;&lt;D xsi:type="xsd:double"&gt;15.5415933840094&lt;/D&gt;&lt;D xsi:type="xsd:double"&gt;15.0266379546964&lt;/D&gt;&lt;D xsi:type="xsd:double"&gt;15.2530416204857&lt;/D&gt;&lt;D xsi:type="xsd:double"&gt;14.3267855430326&lt;/D&gt;&lt;D xsi:type="xsd:double"&gt;13.6459464661398&lt;/D&gt;&lt;D xsi:type="xsd:double"&gt;13.1981192320134&lt;/D&gt;&lt;D xsi:type="xsd:double"&gt;13.818119493585&lt;/D&gt;&lt;D xsi:type="xsd:double"&gt;13.955179227763&lt;/D&gt;&lt;D xsi:type="xsd:double"&gt;13.4169824000097&lt;/D&gt;&lt;D xsi:type="xsd:double"&gt;13.3351650802477&lt;/D&gt;&lt;D xsi:type="xsd:double"&gt;13.1848150382758&lt;/D&gt;&lt;D xsi:type="xsd:double"&gt;13.4479379033497&lt;/D&gt;&lt;D xsi:type="xsd:double"&gt;13.3366179438757&lt;/D&gt;&lt;D xsi:type="xsd:double"&gt;13.7245673079986&lt;/D&gt;&lt;D xsi:type="xsd:double"&gt;13.1199752880288&lt;/D&gt;&lt;D xsi:type="xsd:double"&gt;13.1871547776347&lt;/D&gt;&lt;D xsi:type="xsd:double"&gt;13.6626679738725&lt;/D&gt;&lt;D xsi:type="xsd:double"&gt;14.2835926939599&lt;/D&gt;&lt;D xsi:type="xsd:double"&gt;14.2520716287841&lt;/D&gt;&lt;D xsi:type="xsd:double"&gt;13.6369061757244&lt;/D&gt;&lt;D xsi:type="xsd:double"&gt;12.6068509855301&lt;/D&gt;&lt;D xsi:type="xsd:double"&gt;12.1859617051299&lt;/D&gt;&lt;D xsi:type="xsd:double"&gt;13.6536495803115&lt;/D&gt;&lt;D xsi:type="xsd:double"&gt;12.7625942829995&lt;/D&gt;&lt;D xsi:type="xsd:double"&gt;13.0379896590828&lt;/D&gt;&lt;D xsi:type="xsd:double"&gt;13.0351923972324&lt;/D&gt;&lt;D xsi:type="xsd:double"&gt;11.9116323616057&lt;/D&gt;&lt;D xsi:type="xsd:double"&gt;11.8919112321013&lt;/D&gt;&lt;D xsi:type="xsd:double"&gt;11.0903936238446&lt;/D&gt;&lt;D xsi:type="xsd:double"&gt;11.2497419404068&lt;/D&gt;&lt;D xsi:type="xsd:double"&gt;11.0883971520915&lt;/D&gt;&lt;D xsi:type="xsd:double"&gt;11.46770532488&lt;/D&gt;&lt;D xsi:type="xsd:double"&gt;11.1779722572231&lt;/D&gt;&lt;D xsi:type="xsd:double"&gt;11.189439968792&lt;/D&gt;&lt;D xsi:type="xsd:double"&gt;11.6610408879993&lt;/D&gt;&lt;D xsi:type="xsd:double"&gt;10.8710440101486&lt;/D&gt;&lt;D xsi:type="xsd:double"&gt;10.3694228032324&lt;/D&gt;&lt;D xsi:type="xsd:double"&gt;10.5606226793943&lt;/D&gt;&lt;D xsi:type="xsd:double"&gt;10.3250921105723&lt;/D&gt;&lt;D xsi:type="xsd:double"&gt;10.7620734464366&lt;/D&gt;&lt;D xsi:type="xsd:double"&gt;10.2142262746933&lt;/D&gt;&lt;D xsi:type="xsd:double"&gt;10.5613167731285&lt;/D&gt;&lt;D xsi:type="xsd:double"&gt;10.1696488797562&lt;/D&gt;&lt;D xsi:type="xsd:double"&gt;9.87435753308678&lt;/D&gt;&lt;D xsi:type="xsd:double"&gt;9.71025317267971&lt;/D&gt;&lt;D xsi:type="xsd:double"&gt;10.3704774809745&lt;/D&gt;&lt;D xsi:type="xsd:double"&gt;10.3706929753639&lt;/D&gt;&lt;/FQL&gt;&lt;FQL&gt;&lt;Q&gt;MCHI^FG_TOTAL_RETURNC(0,-3AM)&lt;/Q&gt;&lt;R&gt;1&lt;/R&gt;&lt;C&gt;1&lt;/C&gt;&lt;D xsi:type="xsd:double"&gt;-7.122594&lt;/D&gt;&lt;/FQL&gt;&lt;FQL&gt;&lt;Q&gt;EWT^FG_TOTAL_RETURNC(0,-12AM)&lt;/Q&gt;&lt;R&gt;1&lt;/R&gt;&lt;C&gt;1&lt;/C&gt;&lt;D xsi:type="xsd:double"&gt;24.852478&lt;/D&gt;&lt;/FQL&gt;&lt;FQL&gt;&lt;Q&gt;EPHE^FG_ROE(0)&lt;/Q&gt;&lt;R&gt;1&lt;/R&gt;&lt;C&gt;1&lt;/C&gt;&lt;D xsi:type="xsd:double"&gt;12.4612029711653&lt;/D&gt;&lt;/FQL&gt;&lt;FQL&gt;&lt;Q&gt;TRYID10Y-FDS^FG_YIELD_NAME&lt;/Q&gt;&lt;R&gt;1&lt;/R&gt;&lt;C&gt;1&lt;/C&gt;&lt;D xsi:type="xsd:string"&gt;Treasury - Indonesia Benchmark Bond 10Y&lt;/D&gt;&lt;/FQL&gt;&lt;FQL&gt;&lt;Q&gt;CNYA^FMA_EVAL_EBITDA(NTMA,0,,,"PORTAGG","MEANR")&lt;/Q&gt;&lt;R&gt;1&lt;/R&gt;&lt;C&gt;1&lt;/C&gt;&lt;D xsi:type="xsd:double"&gt;9.17988890346123&lt;/D&gt;&lt;/FQL&gt;&lt;FQL&gt;&lt;Q&gt;EWZ^P_PRICE_RETURNS_PR('52W',2,-10AY,0,AM)&lt;/Q&gt;&lt;R&gt;121&lt;/R&gt;&lt;C&gt;1&lt;/C&gt;&lt;D xsi:type="xsd:double"&gt;13.172924&lt;/D&gt;&lt;D xsi:type="xsd:double"&gt;10.737634&lt;/D&gt;&lt;D xsi:type="xsd:double"&gt;-0.17958283&lt;/D&gt;&lt;D xsi:type="xsd:double"&gt;-10.506529&lt;/D&gt;&lt;D xsi:type="xsd:double"&gt;-13.778246&lt;/D&gt;&lt;D xsi:type="xsd:double"&gt;-11.068684&lt;/D&gt;&lt;D xsi:type="xsd:double"&gt;-11.463499&lt;/D&gt;&lt;D xsi:type="xsd:double"&gt;-21.230942&lt;/D&gt;&lt;D xsi:type="xsd:double"&gt;-25.154442&lt;/D&gt;&lt;D xsi:type="xsd:double"&gt;-21.259129&lt;/D&gt;&lt;D xsi:type="xsd:double"&gt;-30.483501&lt;/D&gt;&lt;D xsi:type="xsd:double"&gt;-33.839363&lt;/D&gt;&lt;D xsi:type="xsd:double"&gt;-42.638905&lt;/D&gt;&lt;D xsi:type="xsd:double"&gt;-51.84692&lt;/D&gt;&lt;D xsi:type="xsd:double"&gt;-44.390957&lt;/D&gt;&lt;D xsi:type="xsd:double"&gt;-41.234337&lt;/D&gt;&lt;D xsi:type="xsd:double"&gt;-35.12675&lt;/D&gt;&lt;D xsi:type="xsd:double"&gt;-45.778847&lt;/D&gt;&lt;D xsi:type="xsd:double"&gt;-42.90605&lt;/D&gt;&lt;D xsi:type="xsd:double"&gt;-15.630907&lt;/D&gt;&lt;D xsi:type="xsd:double"&gt;-20.159304&lt;/D&gt;&lt;D xsi:type="xsd:double"&gt;-23.87963&lt;/D&gt;&lt;D xsi:type="xsd:double"&gt;-11.57962&lt;/D&gt;&lt;D xsi:type="xsd:double"&gt;0.65044165&lt;/D&gt;&lt;D xsi:type="xsd:double"&gt;31.091953&lt;/D&gt;&lt;D xsi:type="xsd:double"&gt;43.467606&lt;/D&gt;&lt;D xsi:type="xsd:double"&gt;48.60215&lt;/D&gt;&lt;D xsi:type="xsd:double"&gt;58.352436&lt;/D&gt;&lt;D xsi:type="xsd:double"&gt;39.898155&lt;/D&gt;&lt;D xsi:type="xsd:double"&gt;86.24113&lt;/D&gt;&lt;D xsi:type="xsd:double"&gt;97.70038&lt;/D&gt;&lt;D xsi:type="xsd:double"&gt;47.036137&lt;/D&gt;&lt;D xsi:type="xsd:double"&gt;51.229286&lt;/D&gt;&lt;D xsi:type="xsd:double"&gt;40.331066&lt;/D&gt;&lt;D xsi:type="xsd:double"&gt;22.694504&lt;/D&gt;&lt;D xsi:type="xsd:double"&gt;19.846046&lt;/D&gt;&lt;D xsi:type="xsd:double"&gt;13.614952&lt;/D&gt;&lt;D xsi:type="xsd:double"&gt;21.95871&lt;/D&gt;&lt;D xsi:type="xsd:double"&gt;20.950926&lt;/D&gt;&lt;D xsi:type="xsd:double"&gt;11.397945&lt;/D&gt;&lt;D xsi:type="xsd:double"&gt;20.678257&lt;/D&gt;&lt;D xsi:type="xsd:double"&gt;23.825026&lt;/D&gt;&lt;D xsi:type="xsd:double"&gt;17.491364&lt;/D&gt;&lt;D xsi:type="xsd:double"&gt;29.055918&lt;/D&gt;&lt;D xsi:type="xsd:double"&gt;15.638124&lt;/D&gt;&lt;D xsi:type="xsd:double"&gt;9.146309&lt;/D&gt;&lt;D xsi:type="xsd:double"&gt;-0.2706766&lt;/D&gt;&lt;D xsi:type="xsd:double"&gt;1.1102915&lt;/D&gt;&lt;D xsi:type="xsd:double"&gt;-5.167842&lt;/D&gt;&lt;D xsi:type="xsd:double"&gt;-20.894611&lt;/D&gt;&lt;D xsi:type="xsd:double"&gt;-3.2099009&lt;/D&gt;&lt;D xsi:type="xsd:double"&gt;2.3190975&lt;/D&gt;&lt;D xsi:type="xsd:double"&gt;1.6822696&lt;/D&gt;&lt;D xsi:type="xsd:double"&gt;4.6834707&lt;/D&gt;&lt;D xsi:type="xsd:double"&gt;5.0756097&lt;/D&gt;&lt;D xsi:type="xsd:double"&gt;-4.5681357&lt;/D&gt;&lt;D xsi:type="xsd:double"&gt;3.4184575&lt;/D&gt;&lt;D xsi:type="xsd:double"&gt;2.6884317&lt;/D&gt;&lt;D xsi:type="xsd:double"&gt;34.36736&lt;/D&gt;&lt;D xsi:type="xsd:double"&gt;41.076054&lt;/D&gt;&lt;D xsi:type="xsd:double"&gt;27.767504&lt;/D&gt;&lt;D xsi:type="xsd:double"&gt;33.242966&lt;/D&gt;&lt;D xsi:type="xsd:double"&gt;6.844616&lt;/D&gt;&lt;D xsi:type="xsd:double"&gt;12.808895&lt;/D&gt;&lt;D xsi:type="xsd:double"&gt;18.589258&lt;/D&gt;&lt;D xsi:type="xsd:double"&gt;11.595451&lt;/D&gt;&lt;D xsi:type="xsd:double"&gt;3.5560608&lt;/D&gt;&lt;D xsi:type="xsd:double"&gt;-26.530653&lt;/D&gt;&lt;D xsi:type="xsd:double"&gt;-37.357265&lt;/D&gt;&lt;D xsi:type="xsd:double"&gt;-41.167606&lt;/D&gt;&lt;D xsi:type="xsd:double"&gt;-20.80087&lt;/D&gt;&lt;D xsi:type="xsd:double"&gt;-32.021545&lt;/D&gt;&lt;D xsi:type="xsd:double"&gt;-25.688707&lt;/D&gt;&lt;D xsi:type="xsd:double"&gt;-23.892147&lt;/D&gt;&lt;D xsi:type="xsd:double"&gt;-27.685093&lt;/D&gt;&lt;D xsi:type="xsd:double"&gt;-24.9892&lt;/D&gt;&lt;D xsi:type="xsd:double"&gt;-17.887342&lt;/D&gt;&lt;D xsi:type="xsd:double"&gt;-18.214804&lt;/D&gt;&lt;D xsi:type="xsd:double"&gt;-15.344125&lt;/D&gt;&lt;D xsi:type="xsd:double"&gt;7.014346&lt;/D&gt;&lt;D xsi:type="xsd:double"&gt;33.431435&lt;/D&gt;&lt;D xsi:type="xsd:double"&gt;72.81926&lt;/D&gt;&lt;D xsi:type="xsd:double"&gt;28.572487&lt;/D&gt;&lt;D xsi:type="xsd:double"&gt;29.712093&lt;/D&gt;&lt;D xsi:type="xsd:double"&gt;22.602654&lt;/D&gt;&lt;D xsi:type="xsd:double"&gt;15.085268&lt;/D&gt;&lt;D xsi:type="xsd:double"&gt;15.699017&lt;/D&gt;&lt;D xsi:type="xsd:double"&gt;-0.9833276&lt;/D&gt;&lt;D xsi:type="xsd:double"&gt;-12.559837&lt;/D&gt;&lt;D xsi:type="xsd:double"&gt;-19.827991&lt;/D&gt;&lt;D xsi:type="xsd:double"&gt;-2.2502303&lt;/D&gt;&lt;D xsi:type="xsd:double"&gt;19.313026&lt;/D&gt;&lt;D xsi:type="xsd:double"&gt;20.446348&lt;/D&gt;&lt;D xsi:type="xsd:double"&gt;-13.055759&lt;/D&gt;&lt;D xsi:type="xsd:double"&gt;-12.95237&lt;/D&gt;&lt;D xsi:type="xsd:double"&gt;-18.582886&lt;/D&gt;&lt;D xsi:type="xsd:double"&gt;-7.5327516&lt;/D&gt;&lt;D xsi:type="xsd:double"&gt;1.0733724&lt;/D&gt;&lt;D xsi:type="xsd:double"&gt;14.883507&lt;/D&gt;&lt;D xsi:type="xsd:double"&gt;17.43225&lt;/D&gt;&lt;D xsi:type="xsd:double"&gt;10.763824&lt;/D&gt;&lt;D xsi:type="xsd:double"&gt;16.145075&lt;/D&gt;&lt;D xsi:type="xsd:double"&gt;-2.6783168&lt;/D&gt;&lt;D xsi:type="xsd:double"&gt;-8.48186&lt;/D&gt;&lt;D xsi:type="xsd:double"&gt;-18.913687&lt;/D&gt;&lt;D xsi:type="xsd:double"&gt;8.244383&lt;/D&gt;&lt;D xsi:type="xsd:double"&gt;10.691202&lt;/D&gt;&lt;D xsi:type="xsd:double"&gt;29.28865&lt;/D&gt;&lt;D xsi:type="xsd:double"&gt;13.573241&lt;/D&gt;&lt;D xsi:type="xsd:double"&gt;10.560095&lt;/D&gt;&lt;D xsi:type="xsd:double"&gt;1.200521&lt;/D&gt;&lt;D xsi:type="xsd:double"&gt;10.723352&lt;/D&gt;&lt;D xsi:type="xsd:double"&gt;24.546825&lt;/D&gt;&lt;D xsi:type="xsd:double"&gt;28.643883&lt;/D&gt;&lt;D xsi:type="xsd:double"&gt;25.701977&lt;/D&gt;&lt;D xsi:type="xsd:double"&gt;21.748043&lt;/D&gt;&lt;D xsi:type="xsd:double"&gt;29.278015&lt;/D&gt;&lt;D xsi:type="xsd:double"&gt;16.429806&lt;/D&gt;&lt;D xsi:type="xsd:double"&gt;-3.2797039&lt;/D&gt;&lt;D xsi:type="xsd:double"&gt;-3.7788928&lt;/D&gt;&lt;D xsi:type="xsd:double"&gt;-1.3041735&lt;/D&gt;&lt;/FQL&gt;&lt;FQL&gt;&lt;Q&gt;TUR^FG_TOTAL_RETURNC(0,-1AM)&lt;/Q&gt;&lt;R&gt;1&lt;/R&gt;&lt;C&gt;1&lt;/C&gt;&lt;D xsi:type="xsd:double"&gt;-10.429877&lt;/D&gt;&lt;/FQL&gt;&lt;FQL&gt;&lt;Q&gt;ECH^P_PRICE(0)/P_PRICE_LOW_PR(0,,,,,,"PRICE","INTRA","52W")-1&lt;/Q&gt;&lt;R&gt;1&lt;/R&gt;&lt;C&gt;1&lt;/C&gt;&lt;D xsi:type="xsd:double"&gt;0.08153784&lt;/D&gt;&lt;/FQL&gt;&lt;FQL&gt;&lt;Q&gt;REFTR1WREPO-FDS^(SUBARRAY(NOT_NA(NO_REPEAT_F(FG_YIELD(NOW,-10AY,D))),0,1)-SUBARRAY(NOT_NA(NO_REPEAT_F(FG_YIELD(NOW,-10AY,D))),1,1))*100&lt;/Q&gt;&lt;R&gt;1&lt;/R&gt;&lt;C&gt;1&lt;/C&gt;&lt;D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xsi:type="xsd:double"&gt;-25&lt;/D&gt;&lt;/FQL&gt;&lt;FQL&gt;&lt;Q&gt;EPHE^FMA_EVAL_EBITDA(NTMA,0,,,"PORTAGG","MEANR")&lt;/Q&gt;&lt;R&gt;1&lt;/R&gt;&lt;C&gt;1&lt;/C&gt;&lt;D xsi:type="xsd:double"&gt;7.95022690923629&lt;/D&gt;&lt;/FQL&gt;&lt;FQL&gt;&lt;Q&gt;USDINR^STD(FG_PRICE_CHANGE(0,-1AY,AM))&lt;/Q&gt;&lt;R&gt;1&lt;/R&gt;&lt;C&gt;1&lt;/C&gt;&lt;D xsi:type="xsd:double"&gt;0.294641310733679&lt;/D&gt;&lt;/FQL&gt;&lt;FQL&gt;&lt;Q&gt;EWT^P_PRICE(0)/P_PRICE_HIGH_PR(0,,,,,,"PRICE","INTRA","52W")&lt;/Q&gt;&lt;R&gt;1&lt;/R&gt;&lt;C&gt;1&lt;/C&gt;&lt;D xsi:type="xsd:double"&gt;0.8923557&lt;/D&gt;&lt;/FQL&gt;&lt;FQL&gt;&lt;Q&gt;ECH^FG_ROE(0)&lt;/Q&gt;&lt;R&gt;1&lt;/R&gt;&lt;C&gt;1&lt;/C&gt;&lt;D xsi:type="xsd:double"&gt;8.0364662498034&lt;/D&gt;&lt;/FQL&gt;&lt;FQL&gt;&lt;Q&gt;MCHI^FG_FCF_YIELD_NTM(0)&lt;/Q&gt;&lt;R&gt;1&lt;/R&gt;&lt;C&gt;1&lt;/C&gt;&lt;D xsi:type="xsd:double"&gt;8.05485549547514&lt;/D&gt;&lt;/FQL&gt;&lt;FQL&gt;&lt;Q&gt;CAGDPY@PL^EE_ACTUAL_ANNUAL(MED,+1)&lt;/Q&gt;&lt;R&gt;1&lt;/R&gt;&lt;C&gt;1&lt;/C&gt;&lt;D xsi:type="xsd:double"&gt;0.45&lt;/D&gt;&lt;/FQL&gt;&lt;FQL&gt;&lt;Q&gt;USDTRY^STD(FG_PRICE_CHANGE(0,-3AY,M))&lt;/Q&gt;&lt;R&gt;1&lt;/R&gt;&lt;C&gt;1&lt;/C&gt;&lt;D xsi:type="xsd:double"&gt;7.50347397001611&lt;/D&gt;&lt;/FQL&gt;&lt;FQL&gt;&lt;Q&gt;FC0000GR^FMA_EPS(NTMA,-20AY,0,CY,,"PORTAGG","MEANR")&lt;/Q&gt;&lt;R&gt;20&lt;/R&gt;&lt;C&gt;1&lt;/C&gt;&lt;D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xsi:type="xsd:double"&gt;0.557417673683109&lt;/D&gt;&lt;D xsi:type="xsd:double"&gt;0.621885469021717&lt;/D&gt;&lt;D xsi:type="xsd:double"&gt;0.869531876625146&lt;/D&gt;&lt;D xsi:type="xsd:double"&gt;1.21959709581891&lt;/D&gt;&lt;/FQL&gt;&lt;FQL&gt;&lt;Q&gt;PASP-FDS^FG_PRICE(0)&lt;/Q&gt;&lt;R&gt;1&lt;/R&gt;&lt;C&gt;1&lt;/C&gt;&lt;D xsi:type="xsd:double"&gt;924&lt;/D&gt;&lt;/FQL&gt;&lt;FQL&gt;&lt;Q&gt;GREK^FG_PRICE_MAVG(0,,,,200)&lt;/Q&gt;&lt;R&gt;1&lt;/R&gt;&lt;C&gt;1&lt;/C&gt;&lt;D xsi:type="xsd:double"&gt;39.443123&lt;/D&gt;&lt;/FQL&gt;&lt;FQL&gt;&lt;Q&gt;VGK^P_PRICE(0)/P_PRICE_HIGH_PR(0,,,,,,"PRICE","INTRA","52W")&lt;/Q&gt;&lt;R&gt;1&lt;/R&gt;&lt;C&gt;1&lt;/C&gt;&lt;D xsi:type="xsd:double"&gt;0.9431907&lt;/D&gt;&lt;/FQL&gt;&lt;FQL&gt;&lt;Q&gt;REFTR1WREPO-FDS^FG_YIELD(NOW,,,0)&lt;/Q&gt;&lt;R&gt;1&lt;/R&gt;&lt;C&gt;1&lt;/C&gt;&lt;D xsi:type="xsd:double"&gt;50&lt;/D&gt;&lt;/FQL&gt;&lt;FQL&gt;&lt;Q&gt;TRYCN10Y-FDS^FG_YIELD(0,,,,"YTM")&lt;/Q&gt;&lt;R&gt;1&lt;/R&gt;&lt;C&gt;1&lt;/C&gt;&lt;D xsi:type="xsd:double"&gt;2.2071&lt;/D&gt;&lt;/FQL&gt;&lt;FQL&gt;&lt;Q&gt;USDMYR^FG_PRICE_CHANGE(0,-6AM)&lt;/Q&gt;&lt;R&gt;1&lt;/R&gt;&lt;C&gt;1&lt;/C&gt;&lt;D xsi:type="xsd:double"&gt;-7.187825&lt;/D&gt;&lt;/FQL&gt;&lt;FQL&gt;&lt;Q&gt;GREK^FMA_PE(NTMA,-10AY,0,AM,"PORTAGG","MEANR")&lt;/Q&gt;&lt;R&gt;121&lt;/R&gt;&lt;C&gt;1&lt;/C&gt;&lt;D xsi:type="xsd:double"&gt;7.68245315239277&lt;/D&gt;&lt;D xsi:type="xsd:double"&gt;7.93241210280814&lt;/D&gt;&lt;D xsi:type="xsd:double"&gt;6.76977053112128&lt;/D&gt;&lt;D xsi:type="xsd:double"&gt;6.60658873393635&lt;/D&gt;&lt;D xsi:type="xsd:double"&gt;6.06865595651552&lt;/D&gt;&lt;D xsi:type="xsd:double"&gt;4.20723315486766&lt;/D&gt;&lt;D xsi:type="xsd:double"&gt;4.29902294997247&lt;/D&gt;&lt;D xsi:type="xsd:double"&gt;5.01414391969095&lt;/D&gt;&lt;D xsi:type="xsd:double"&gt;5.17350797179046&lt;/D&gt;&lt;D xsi:type="xsd:double"&gt;5.35077874305589&lt;/D&gt;&lt;D xsi:type="xsd:double"&gt;5.13545333103677&lt;/D&gt;&lt;D xsi:type="xsd:double"&gt;4.85121470305781&lt;/D&gt;&lt;D xsi:type="xsd:double"&gt;4.32397873237174&lt;/D&gt;&lt;D xsi:type="xsd:double"&gt;3.85386121984386&lt;/D&gt;&lt;D xsi:type="xsd:double"&gt;4.32537087158562&lt;/D&gt;&lt;D xsi:type="xsd:double"&gt;3.66092836199931&lt;/D&gt;&lt;D xsi:type="xsd:double"&gt;3.74644698064763&lt;/D&gt;&lt;D xsi:t</t>
        </r>
      </text>
    </comment>
    <comment ref="A14" authorId="0" shapeId="0" xr:uid="{8B6736C2-1FFD-4328-A185-266611C81E94}">
      <text>
        <r>
          <rPr>
            <b/>
            <sz val="9"/>
            <color indexed="81"/>
            <rFont val="Tahoma"/>
            <charset val="1"/>
          </rPr>
          <t>ype="xsd:double"&gt;9.54535724697918&lt;/D&gt;&lt;D xsi:type="xsd:double"&gt;7.719195384198&lt;/D&gt;&lt;D xsi:type="xsd:double"&gt;8.92418688498915&lt;/D&gt;&lt;D xsi:type="xsd:double"&gt;8.72187588466405&lt;/D&gt;&lt;D xsi:type="xsd:double"&gt;10.2559952257994&lt;/D&gt;&lt;D xsi:type="xsd:double"&gt;10.4190527687376&lt;/D&gt;&lt;D xsi:type="xsd:double"&gt;8.43555827340595&lt;/D&gt;&lt;D xsi:type="xsd:double"&gt;8.74954402267318&lt;/D&gt;&lt;D xsi:type="xsd:double"&gt;8.62535468227826&lt;/D&gt;&lt;D xsi:type="xsd:double"&gt;8.97519914678145&lt;/D&gt;&lt;D xsi:type="xsd:double"&gt;8.54846437676387&lt;/D&gt;&lt;D xsi:type="xsd:double"&gt;9.84357126309417&lt;/D&gt;&lt;D xsi:type="xsd:double"&gt;9.05640711503112&lt;/D&gt;&lt;D xsi:type="xsd:double"&gt;8.23986191009272&lt;/D&gt;&lt;D xsi:type="xsd:double"&gt;9.16220131729522&lt;/D&gt;&lt;D xsi:type="xsd:double"&gt;10.9116033718141&lt;/D&gt;&lt;D xsi:type="xsd:double"&gt;13.214933191182&lt;/D&gt;&lt;D xsi:type="xsd:double"&gt;13.392052671186&lt;/D&gt;&lt;D xsi:type="xsd:double"&gt;12.8663113370807&lt;/D&gt;&lt;D xsi:type="xsd:double"&gt;12.70208074383&lt;/D&gt;&lt;D xsi:type="xsd:double"&gt;11.3978233088629&lt;/D&gt;&lt;D xsi:type="xsd:double"&gt;11.8526086501079&lt;/D&gt;&lt;D xsi:type="xsd:double"&gt;12.0134145635827&lt;/D&gt;&lt;D xsi:type="xsd:double"&gt;12.7222139623142&lt;/D&gt;&lt;D xsi:type="xsd:double"&gt;14.2841808725485&lt;/D&gt;&lt;D xsi:type="xsd:double"&gt;14.1345746316748&lt;/D&gt;&lt;D xsi:type="xsd:double"&gt;14.1137913616649&lt;/D&gt;&lt;D xsi:type="xsd:double"&gt;13.7485161625396&lt;/D&gt;&lt;D xsi:type="xsd:double"&gt;14.7012782532565&lt;/D&gt;&lt;D xsi:type="xsd:double"&gt;14.4201159005173&lt;/D&gt;&lt;D xsi:type="xsd:double"&gt;14.6596520141123&lt;/D&gt;&lt;D xsi:type="xsd:double"&gt;15.330209531511&lt;/D&gt;&lt;D xsi:type="xsd:double"&gt;13.8992883269842&lt;/D&gt;&lt;D xsi:type="xsd:double"&gt;12.7161706814248&lt;/D&gt;&lt;D xsi:type="xsd:double"&gt;12.3299262107652&lt;/D&gt;&lt;D xsi:type="xsd:double"&gt;12.3072800034617&lt;/D&gt;&lt;D xsi:type="xsd:double"&gt;11.2967843685546&lt;/D&gt;&lt;D xsi:type="xsd:double"&gt;11.4534868017084&lt;/D&gt;&lt;D xsi:type="xsd:double"&gt;12.5967530571035&lt;/D&gt;&lt;D xsi:type="xsd:double"&gt;13.7642923419493&lt;/D&gt;&lt;D xsi:type="xsd:double"&gt;13.052048544892&lt;/D&gt;&lt;D xsi:type="xsd:double"&gt;13.6163157522876&lt;/D&gt;&lt;D xsi:type="xsd:double"&gt;13.9318906834001&lt;/D&gt;&lt;D xsi:type="xsd:double"&gt;12.7521486480395&lt;/D&gt;&lt;D xsi:type="xsd:double"&gt;13.8765646474917&lt;/D&gt;&lt;D xsi:type="xsd:double"&gt;12.2777766181442&lt;/D&gt;&lt;D xsi:type="xsd:double"&gt;11.4856462071122&lt;/D&gt;&lt;D xsi:type="xsd:double"&gt;11.0226797021208&lt;/D&gt;&lt;D xsi:type="xsd:double"&gt;11.5881781607284&lt;/D&gt;&lt;D xsi:type="xsd:double"&gt;10.8471128328103&lt;/D&gt;&lt;D xsi:type="xsd:double"&gt;6.91642216028071&lt;/D&gt;&lt;D xsi:type="xsd:double"&gt;7.75839984742087&lt;/D&gt;&lt;D xsi:type="xsd:double"&gt;9.83143506726709&lt;/D&gt;&lt;D xsi:type="xsd:double"&gt;12.3926248378894&lt;/D&gt;&lt;D xsi:type="xsd:double"&gt;13.2601455204755&lt;/D&gt;&lt;D xsi:type="xsd:double"&gt;12.4946224675668&lt;/D&gt;&lt;D xsi:type="xsd:double"&gt;11.7495537481003&lt;/D&gt;&lt;D xsi:type="xsd:double"&gt;11.4854094866047&lt;/D&gt;&lt;D xsi:type="xsd:double"&gt;10.4523531421625&lt;/D&gt;&lt;D xsi:type="xsd:double"&gt;12.513278318352&lt;/D&gt;&lt;D xsi:type="xsd:double"&gt;12.1279416342218&lt;/D&gt;&lt;D xsi:type="xsd:double"&gt;11.1984835928258&lt;/D&gt;&lt;D xsi:type="xsd:double"&gt;12.36265107528&lt;/D&gt;&lt;D xsi:type="xsd:double"&gt;12.2825110239255&lt;/D&gt;&lt;D xsi:type="xsd:double"&gt;12.8835191197807&lt;/D&gt;&lt;D xsi:type="xsd:double"&gt;13.113664524936&lt;/D&gt;&lt;D xsi:type="xsd:double"&gt;11.8587985806973&lt;/D&gt;&lt;D xsi:type="xsd:double"&gt;11.2744395356882&lt;/D&gt;&lt;D xsi:type="xsd:double"&gt;10.3916409335553&lt;/D&gt;&lt;D xsi:type="xsd:double"&gt;10.4245772034109&lt;/D&gt;&lt;D xsi:type="xsd:double"&gt;11.2632965622955&lt;/D&gt;&lt;D xsi:type="xsd:double"&gt;9.96237789580541&lt;/D&gt;&lt;D xsi:type="xsd:double"&gt;9.64236278993094&lt;/D&gt;&lt;D xsi:type="xsd:double"&gt;10.2804689399555&lt;/D&gt;&lt;D xsi:type="xsd:double"&gt;9.00604991128332&lt;/D&gt;&lt;D xsi:type="xsd:double"&gt;10.2494059753084&lt;/D&gt;&lt;D xsi:type="xsd:double"&gt;9.13794173543027&lt;/D&gt;&lt;D xsi:type="xsd:double"&gt;9.29830985577284&lt;/D&gt;&lt;D xsi:type="xsd:double"&gt;7.78255439537934&lt;/D&gt;&lt;D xsi:type="xsd:double"&gt;8.10282868414333&lt;/D&gt;&lt;D xsi:type="xsd:double"&gt;6.96680255147145&lt;/D&gt;&lt;D xsi:type="xsd:double"&gt;6.67332216340007&lt;/D&gt;&lt;D xsi:type="xsd:double"&gt;6.90061178132671&lt;/D&gt;&lt;D xsi:type="xsd:double"&gt;6.67244275166232&lt;/D&gt;&lt;D xsi:type="xsd:double"&gt;6.46907689060928&lt;/D&gt;&lt;D xsi:type="xsd:double"&gt;7.76066827790948&lt;/D&gt;&lt;D xsi:type="xsd:double"&gt;7.51769662341475&lt;/D&gt;&lt;D xsi:type="xsd:double"&gt;7.11411264982897&lt;/D&gt;&lt;D xsi:type="xsd:double"&gt;7.11991534947973&lt;/D&gt;&lt;D xsi:type="xsd:double"&gt;7.75133958795717&lt;/D&gt;&lt;D xsi:type="xsd:double"&gt;7.80262261244792&lt;/D&gt;&lt;D xsi:type="xsd:double"&gt;7.80309466811983&lt;/D&gt;&lt;D xsi:type="xsd:double"&gt;6.93082725452766&lt;/D&gt;&lt;D xsi:type="xsd:double"&gt;6.13021627047034&lt;/D&gt;&lt;D xsi:type="xsd:double"&gt;6.58789196622449&lt;/D&gt;&lt;D xsi:type="xsd:double"&gt;6.55281695718023&lt;/D&gt;&lt;D xsi:type="xsd:double"&gt;6.7543644403971&lt;/D&gt;&lt;D xsi:type="xsd:double"&gt;7.05957698575789&lt;/D&gt;&lt;D xsi:type="xsd:double"&gt;7.22447349232743&lt;/D&gt;&lt;D xsi:type="xsd:double"&gt;7.0134136696659&lt;/D&gt;&lt;D xsi:type="xsd:double"&gt;7.20739955161446&lt;/D&gt;&lt;D xsi:type="xsd:double"&gt;7.30179810874793&lt;/D&gt;&lt;D xsi:type="xsd:double"&gt;7.13222286577992&lt;/D&gt;&lt;D xsi:type="xsd:double"&gt;6.74604957748671&lt;/D&gt;&lt;/FQL&gt;&lt;FQL&gt;&lt;Q&gt;EZA^PERCENT_CHANGE(FMA_EPS(+1,0,,,,"PORTAGG","MEAN"),FMA_EPS(+1,-3AM,,,,"PORTAGG","MEAN"))&lt;/Q&gt;&lt;R&gt;1&lt;/R&gt;&lt;C&gt;1&lt;/C&gt;&lt;D xsi:type="xsd:double"&gt;-5.61355494017827&lt;/D&gt;&lt;/FQL&gt;&lt;FQL&gt;&lt;Q&gt;TRYSA10Y-FDS^PCTCHG(FG_YIELD(0,,,,"YTM"),FG_YIELD(-1AM,,,,"YTM"))&lt;/Q&gt;&lt;R&gt;1&lt;/R&gt;&lt;C&gt;1&lt;/C&gt;&lt;D xsi:type="xsd:double"&gt;-4.960871&lt;/D&gt;&lt;/FQL&gt;&lt;FQL&gt;&lt;Q&gt;EWZ^FMA_PE(NTMA,0,,,"PORTAGG","MEANR")&lt;/Q&gt;&lt;R&gt;1&lt;/R&gt;&lt;C&gt;1&lt;/C&gt;&lt;D xsi:type="xsd:double"&gt;7.11214092217207&lt;/D&gt;&lt;/FQL&gt;&lt;FQL&gt;&lt;Q&gt;CAGDPY@PL^EE_ACTUAL_ANNUAL(MED,0)&lt;/Q&gt;&lt;R&gt;1&lt;/R&gt;&lt;C&gt;1&lt;/C&gt;&lt;D xsi:type="xsd:double"&gt;1.56254742295506&lt;/D&gt;&lt;/FQL&gt;&lt;FQL&gt;&lt;Q&gt;USDSAR^STD(FG_PRICE_CHANGE(0,-3AY,M))&lt;/Q&gt;&lt;R&gt;1&lt;/R&gt;&lt;C&gt;1&lt;/C&gt;&lt;D xsi:type="xsd:double"&gt;0.0432785371713939&lt;/D&gt;&lt;/FQL&gt;&lt;FQL&gt;&lt;Q&gt;W-FDS^FG_PRICE_CHANGE(0,-1AM)&lt;/Q&gt;&lt;R&gt;1&lt;/R&gt;&lt;C&gt;1&lt;/C&gt;&lt;D xsi:type="xsd:double"&gt;-2.11998195760037&lt;/D&gt;&lt;/FQL&gt;&lt;FQL&gt;&lt;Q&gt;VNM^FG_PRICE(0)&lt;/Q&gt;&lt;R&gt;1&lt;/R&gt;&lt;C&gt;1&lt;/C&gt;&lt;D xsi:type="xsd:double"&gt;11.84&lt;/D&gt;&lt;/FQL&gt;&lt;FQL&gt;&lt;Q&gt;EWM^FG_PRICE(0)&lt;/Q&gt;&lt;R&gt;1&lt;/R&gt;&lt;C&gt;1&lt;/C&gt;&lt;D xsi:type="xsd:double"&gt;23.88&lt;/D&gt;&lt;/FQL&gt;&lt;FQL&gt;&lt;Q&gt;TUR^PERCENT_CHANGE(FMA_EPS(+1,0,,,,"PORTAGG","MEAN"),FMA_EPS(+1,-1AM,,,,"PORTAGG","MEAN"))&lt;/Q&gt;&lt;R&gt;1&lt;/R&gt;&lt;C&gt;1&lt;/C&gt;&lt;D xsi:type="xsd:double"&gt;-4.93723638480122&lt;/D&gt;&lt;/FQL&gt;&lt;FQL&gt;&lt;Q&gt;EWZ^FG_TOTAL_RETURNC(0,-6AM)&lt;/Q&gt;&lt;R&gt;1&lt;/R&gt;&lt;C&gt;1&lt;/C&gt;&lt;D xsi:type="xsd:double"&gt;-8.47851&lt;/D&gt;&lt;/FQL&gt;&lt;FQL&gt;&lt;Q&gt;VGK^FG_TOTAL_RETURNC(0,-6AM)&lt;/Q&gt;&lt;R&gt;1&lt;/R&gt;&lt;C&gt;1&lt;/C&gt;&lt;D xsi:type="xsd:double"&gt;6.5959096&lt;/D&gt;&lt;/FQL&gt;&lt;FQL&gt;&lt;Q&gt;TRYTR7Y-FDS^PCTCHG(FG_YIELD(0,,,,"YTM"),FG_YIELD(-1AM,,,,"YTM"))&lt;/Q&gt;&lt;R&gt;1&lt;/R&gt;&lt;C&gt;1&lt;/C&gt;&lt;D xsi:type="xsd:double"&gt;2.5059903&lt;/D&gt;&lt;/FQL&gt;&lt;FQL&gt;&lt;Q&gt;VGK^FG_FCF_YIELD_NTM(0)&lt;/Q&gt;&lt;R&gt;1&lt;/R&gt;&lt;C&gt;1&lt;/C&gt;&lt;D xsi:type="xsd:double"&gt;5.31373401469485&lt;/D&gt;&lt;/FQL&gt;&lt;FQL&gt;&lt;Q&gt;CAGDPY@PH^EE_ACTUAL_ANNUAL(MED,0)&lt;/Q&gt;&lt;R&gt;1&lt;/R&gt;&lt;C&gt;1&lt;/C&gt;&lt;D xsi:type="xsd:double"&gt;-2.56663776811855&lt;/D&gt;&lt;/FQL&gt;&lt;FQL&gt;&lt;Q&gt;USDBRL^FG_COMPANY_NAME&lt;/Q&gt;&lt;R&gt;1&lt;/R&gt;&lt;C&gt;1&lt;/C&gt;&lt;D xsi:type="xsd:string"&gt;Brazilian Real per U.S. Dollar&lt;/D&gt;&lt;/FQL&gt;&lt;FQL&gt;&lt;Q&gt;CNYA^P_PRICE_RETURNS_PR('52W',2,-10AY,0,AM)&lt;/Q&gt;&lt;R&gt;121&lt;/R&gt;&lt;C&gt;1&lt;/C&gt;&lt;D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xsi:type="xsd:double"&gt;11.58477&lt;/D&gt;&lt;D xsi:type="xsd:double"&gt;15.340578&lt;/D&gt;&lt;D xsi:type="xsd:double"&gt;17.651045&lt;/D&gt;&lt;D xsi:type="xsd:double"&gt;20.185257&lt;/D&gt;&lt;D xsi:type="xsd:double"&gt;22.336256&lt;/D&gt;&lt;D xsi:type="xsd:double"&gt;20.374453&lt;/D&gt;&lt;D xsi:type="xsd:double"&gt;30.563046&lt;/D&gt;&lt;D xsi:type="xsd:double"&gt;20.373964&lt;/D&gt;&lt;D xsi:type="xsd:double"&gt;29.881882&lt;/D&gt;&lt;D xsi:type="xsd:double"&gt;17.18142&lt;/D&gt;&lt;D xsi:type="xsd:double"&gt;24.392677&lt;/D&gt;&lt;D xsi:type="xsd:double"&gt;14.394784&lt;/D&gt;&lt;D xsi:type="xsd:double"&gt;-1.4941275&lt;/D&gt;&lt;D xsi:type="xsd:double"&gt;-9.400868&lt;/D&gt;&lt;D xsi:type="xsd:double"&gt;-18.275625&lt;/D&gt;&lt;D xsi:type="xsd:double"&gt;-17.886168&lt;/D&gt;&lt;D xsi:type="xsd:double"&gt;-23.534578&lt;/D&gt;&lt;D xsi:type="xsd:double"&gt;-20.50646&lt;/D&gt;&lt;D xsi:type="xsd:double"&gt;-26.123173&lt;/D&gt;&lt;D xsi:type="xsd:double"&gt;-18.884003&lt;/D&gt;&lt;D xsi:type="xsd:double"&gt;-13.109583&lt;/D&gt;&lt;D xsi:type="xsd:double"&gt;0.9037137&lt;/D&gt;&lt;D xsi:type="xsd:double"&gt;-11.052549&lt;/D&gt;&lt;D xsi:type="xsd:double"&gt;-11.700564&lt;/D&gt;&lt;D xsi:type="xsd:double"&gt;6.122029&lt;/D&gt;&lt;D xsi:type="xsd:double"&gt;4.2523026&lt;/D&gt;&lt;D xsi:type="xsd:double"&gt;19.292318&lt;/D&gt;&lt;D xsi:type="xsd:double"&gt;14.801669&lt;/D&gt;&lt;D xsi:type="xsd:double"&gt;24.780035&lt;/D&gt;&lt;D xsi:type="xsd:double"&gt;21.866667&lt;/D&gt;&lt;D xsi:type="xsd:double"&gt;33.535446&lt;/D&gt;&lt;D xsi:type="xsd:double"&gt;17.330242&lt;/D&gt;&lt;D xsi:type="xsd:double"&gt;9.297085&lt;/D&gt;&lt;D xsi:type="xsd:double"&gt;-6.691223&lt;/D&gt;&lt;D xsi:type="xsd:double"&gt;9.623373&lt;/D&gt;&lt;D xsi:type="xsd:double"&gt;15.354717&lt;/D&gt;&lt;D xsi:type="xsd:double"&gt;33.029152&lt;/D&gt;&lt;D xsi:type="xsd:double"&gt;39.6402&lt;/D&gt;&lt;D xsi:type="xsd:double"&gt;27.597977&lt;/D&gt;&lt;D xsi:type="xsd:double"&gt;37.888824&lt;/D&gt;&lt;D xsi:type="xsd:double"&gt;37.805904&lt;/D&gt;&lt;D xsi:type="xsd:double"&gt;42.208183&lt;/D&gt;&lt;D xsi:type="xsd:double"&gt;48.904514&lt;/D&gt;&lt;D xsi:type="xsd:double"&gt;68.28452&lt;/D&gt;&lt;D xsi:type="xsd:double"&gt;39.16985&lt;/D&gt;&lt;D xsi:type="xsd:double"&gt;45.797432&lt;/D&gt;&lt;D xsi:type="xsd:double"&gt;44.03882&lt;/D&gt;&lt;D xsi:type="xsd:double"&gt;47.776127&lt;/D&gt;&lt;D xsi:type="xsd:double"&gt;19.012619&lt;/D&gt;&lt;D xsi:type="xsd:double"&gt;18.108643&lt;/D&gt;&lt;D xsi:type="xsd:double"&gt;20.52052&lt;/D&gt;&lt;D xsi:type="xsd:double"&gt;15.4129505&lt;/D&gt;&lt;D xsi:type="xsd:double"&gt;8.013535&lt;/D&gt;&lt;D xsi:type="xsd:double"&gt;12.736106&lt;/D&gt;&lt;D xsi:type="xsd:double"&gt;-6.952238&lt;/D&gt;&lt;D xsi:type="xsd:double"&gt;-14.15813&lt;/D&gt;&lt;D xsi:type="xsd:double"&gt;-7.2720766&lt;/D&gt;&lt;D xsi:type="xsd:double"&gt;-10.234869&lt;/D&gt;&lt;D xsi:type="xsd:double"&gt;-23.417336&lt;/D&gt;&lt;D xsi:type="xsd:double"&gt;-20.09008&lt;/D&gt;&lt;D xsi:type="xsd:double"&gt;-11.769093&lt;/D&gt;&lt;D xsi:type="xsd:double"&gt;-16.868675&lt;/D&gt;&lt;D xsi:type="xsd:double"&gt;-21.134096&lt;/D&gt;&lt;D xsi:type="xsd:double"&gt;-25.806475&lt;/D&gt;&lt;D xsi:type="xsd:double"&gt;-30.71562&lt;/D&gt;&lt;D xsi:type="xsd:double"&gt;-26.851242&lt;/D&gt;&lt;D xsi:type="xsd:double"&gt;-19.49839&lt;/D&gt;&lt;D xsi:type="xsd:double"&gt;-14.002246&lt;/D&gt;&lt;D xsi:type="xsd:double"&gt;-13.313216&lt;/D&gt;&lt;D xsi:type="xsd:double"&gt;-8.2246895&lt;/D&gt;&lt;D xsi:type="xsd:double"&gt;3.9601326&lt;/D&gt;&lt;D xsi:type="xsd:double"&gt;-13.346714&lt;/D&gt;&lt;D xsi:type="xsd:double"&gt;-19.988781&lt;/D&gt;&lt;D xsi:type="xsd:double"&gt;-11.605853&lt;/D&gt;&lt;D xsi:type="xsd:double"&gt;-14.119709&lt;/D&gt;&lt;D xsi:type="xsd:double"&gt;-7.4753165&lt;/D&gt;&lt;D xsi:type="xsd:double"&gt;-4.8771915&lt;/D&gt;&lt;D xsi:type="xsd:double"&gt;-16.76389&lt;/D&gt;&lt;D xsi:type="xsd:double"&gt;-22.956879&lt;/D&gt;&lt;D xsi:type="xsd:double"&gt;-24.001663&lt;/D&gt;&lt;D xsi:type="xsd:double"&gt;-14.893162&lt;/D&gt;&lt;D xsi:type="xsd:double"&gt;-17.318804&lt;/D&gt;&lt;D xsi:type="xsd:double"&gt;-11.077505&lt;/D&gt;&lt;D xsi:type="xsd:double"&gt;-6.829482&lt;/D&gt;&lt;D xsi:type="xsd:double"&gt;-9.725296&lt;/D&gt;&lt;D xsi:type="xsd:double"&gt;-14.437509&lt;/D&gt;&lt;/FQL&gt;&lt;FQL&gt;&lt;Q&gt;EZA^FMA_PE(NTMA,-10AY,0,AM,"PORTAGG","MEANR")&lt;/Q&gt;&lt;R&gt;121&lt;/R&gt;&lt;C&gt;1&lt;/C&gt;&lt;D xsi:type="xsd:double"&gt;14.9370565587737&lt;/D&gt;&lt;D xsi:type="xsd:double"&gt;15.3769739787229&lt;/D&gt;&lt;D xsi:type="xsd:double"&gt;14.3026487265886&lt;/D&gt;&lt;D xsi:type="xsd:double"&gt;14.9057999872891&lt;/D&gt;&lt;D xsi:type="xsd:double"&gt;14.9034325930197&lt;/D&gt;&lt;D xsi:type="xsd:double"&gt;15.7666008360334&lt;/D&gt;&lt;D xsi:type="xsd:double"&gt;17.0365594691573&lt;/D&gt;&lt;D xsi:type="xsd:double"&gt;16.7409707478407&lt;/D&gt;&lt;D xsi:type="xsd:double"&gt;17.4422934548833&lt;/D&gt;&lt;D xsi:type="xsd:double"&gt;17.0757160627312&lt;/D&gt;&lt;D xsi:type="xsd:double"&gt;15.8354549603292&lt;/D&gt;&lt;D xsi:type="xsd:double"&gt;16.0002286293542&lt;/D&gt;&lt;D xsi:type="xsd:double"&gt;15.8840560598862&lt;/D&gt;&lt;D xsi:type="xsd:double"&gt;14.940860997551&lt;/D&gt;&lt;D xsi:type="xsd:double"&gt;16.1709369639381&lt;/D&gt;&lt;D xsi:type="xsd:double"&gt;15.6761015549602&lt;/D&gt;&lt;D xsi:type="xsd:double"&gt;14.4098597395584&lt;/D&gt;&lt;D xsi:type="xsd:double"&gt;13.4797476344775&lt;/D&gt;&lt;D xsi:type="xsd:double"&gt;13.5885204505866&lt;/D&gt;&lt;D xsi:type="xsd:double"&gt;14.3355649031037&lt;/D&gt;&lt;D xsi:type="xsd:double"&gt;14.7375703844485&lt;/D&gt;&lt;D xsi:type="xsd:double"&gt;14.1715927467643&lt;/D&gt;&lt;D xsi:type="xsd:double"&gt;14.9300981990371&lt;/D&gt;&lt;D xsi:type="xsd:double"&gt;14.5338266789222&lt;/D&gt;&lt;D xsi:type="xsd:double"&gt;15.6155613475486&lt;/D&gt;&lt;D xsi:type="xsd:double"&gt;15.2113808733332&lt;/D&gt;&lt;D xsi:type="xsd:double"&gt;14.8465776141065&lt;/D&gt;&lt;D xsi:type="xsd:double"&gt;14.4789551559428&lt;/D&gt;&lt;D xsi:type="xsd:double"&gt;14.3301063144412&lt;/D&gt;&lt;D xsi:type="xsd:double"&gt;14.751680974249&lt;/D&gt;&lt;D xsi:type="xsd:double"&gt;14.8286676247921&lt;/D&gt;&lt;D xsi:type="xsd:double"&gt;15.4047036607523&lt;/D&gt;&lt;D xsi:type="xsd:double"&gt;15.5825214123237&lt;/D&gt;&lt;D xsi:type="xsd:double"&gt;16.2022716431158&lt;/D&gt;&lt;D xsi:type="xsd:double"&gt;15.2066800246751&lt;/D&gt;&lt;D xsi:type="xsd:double"&gt;14.8805775251437&lt;/D&gt;&lt;D xsi:type="xsd:double"&gt;15.9115747859632&lt;/D&gt;&lt;D xsi:type="xsd:double"&gt;15.2965414886961&lt;/D&gt;&lt;D xsi:type="xsd:double"&gt;15.302745456196&lt;/D&gt;&lt;D xsi:type="xsd:double"&gt;15.600466277005&lt;/D&gt;&lt;D xsi:type="xsd:double"&gt;14.353743499941&lt;/D&gt;&lt;D xsi:type="xsd:double"&gt;15.0949124333356&lt;/D&gt;&lt;D xsi:type="xsd:double"&gt;14.1789614774479&lt;/D&gt;&lt;D xsi:type="xsd:double"&gt;15.4550194546501&lt;/D&gt;&lt;D xsi:type="xsd:double"&gt;15.1277058686291&lt;/D&gt;&lt;D xsi:type="xsd:double"&gt;15.043856062669&lt;/D&gt;&lt;D xsi:type="xsd:double"&gt;14.4624183012416&lt;/D&gt;&lt;D xsi:type="xsd:double"&gt;14.3258149751694&lt;/D&gt;&lt;D xsi:type="xsd:double"&gt;13.9159181422795&lt;/D&gt;&lt;D xsi:type="xsd:double"&gt;13.220162282689&lt;/D&gt;&lt;D xsi:type="xsd:double"&gt;12.3529765502942&lt;/D&gt;&lt;D xsi:type="xsd:double"&gt;12.4650728526041&lt;/D&gt;&lt;D xsi:type="xsd:double"&gt;12.4131498346797&lt;/D&gt;&lt;D xsi:type="xsd:double"&gt;12.8202587828381&lt;/D&gt;&lt;D xsi:type="xsd:double"&gt;12.8036405041647&lt;/D&gt;&lt;D xsi:type="xsd:double"&gt;12.7750337470867&lt;/D&gt;&lt;D xsi:type="xsd:double"&gt;13.3792365166877&lt;/D&gt;&lt;D xsi:type="xsd:double"&gt;13.1394367951795&lt;/D&gt;&lt;D xsi:type="xsd:double"&gt;13.1545553172098&lt;/D&gt;&lt;D xsi:type="xsd:double"&gt;12.8153864637245&lt;/D&gt;&lt;D xsi:type="xsd:double"&gt;12.1736443738167&lt;/D&gt;&lt;D xsi:type="xsd:double"&gt;12.1147515022818&lt;/D&gt;&lt;D xsi:type="xsd:double"&gt;11.4830176800163&lt;/D&gt;&lt;D xsi:type="xsd:double"&gt;11.8334883480548&lt;/D&gt;&lt;D xsi:type="xsd:double"&gt;11.897263375901&lt;/D&gt;&lt;D xsi:type="xsd:double"&gt;12.2390147244833&lt;/D&gt;&lt;D xsi:type="xsd:double"&gt;11.8489675075832&lt;/D&gt;&lt;D xsi:type="xsd:double"&gt;9.61310245220741&lt;/D&gt;&lt;D xsi:type="xsd:double"&gt;9.24392734452283&lt;/D&gt;&lt;D xsi:type="xsd:double"&gt;10.6359471912705&lt;/D&gt;&lt;D xsi:type="xsd:double"&gt;11.5151383948134&lt;/D&gt;&lt;D xsi:type="xsd:double"&gt;11.7350905484457&lt;/D&gt;&lt;D xsi:type="xsd:double"&gt;11.3960007081983&lt;/D&gt;&lt;D xsi:type="xsd:double"&gt;11.0064658034402&lt;/D&gt;&lt;D xsi:type="xsd:double"&gt;10.3813389884584&lt;/D&gt;&lt;D xsi:type="xsd:double"&gt;10.7209246536135&lt;/D&gt;&lt;D xsi:type="xsd:double"&gt;9.9253327182643&lt;/D&gt;&lt;D xsi:type="xsd:double"&gt;9.93456073422914&lt;/D&gt;&lt;D xsi:type="xsd:double"&gt;10.3928365478993&lt;/D&gt;&lt;D xsi:type="xsd:double"&gt;10.3629962104524&lt;/D&gt;&lt;D xsi:type="xsd:double"&gt;9.9300211043596&lt;/D&gt;&lt;D xsi:type="xsd:double"&gt;9.72502661459867&lt;/D&gt;&lt;D xsi:type="xsd:double"&gt;9.85939485076902&lt;/D&gt;&lt;D xsi:type="xsd:double"&gt;9.34848977292992&lt;/D&gt;&lt;D xsi:type="xsd:double"&gt;9.522291113644&lt;/D&gt;&lt;D xsi:type="xsd:double"&gt;8.88447865643147&lt;/D&gt;&lt;D xsi:type="xsd:double"&gt;9.48355841395889&lt;/D&gt;&lt;D xsi:type="xsd:double"&gt;9.56778124421755&lt;/D&gt;&lt;D xsi:type="xsd:double"&gt;9.63322784324973&lt;/D&gt;&lt;D xsi:type="xsd:double"&gt;9.67714343085646&lt;/D&gt;&lt;D xsi:type="xsd:double"&gt;9.99211814752324&lt;/D&gt;&lt;D xsi:type="xsd:double"&gt;9.82172978410981&lt;/D&gt;&lt;D xsi:type="xsd:double"&gt;9.73633500768144&lt;/D&gt;&lt;D xsi:type="xsd:double"&gt;8.52851332622136&lt;/D&gt;&lt;D xsi:type="xsd:double"&gt;8.55107809796652&lt;/D&gt;&lt;D xsi:type="xsd:double"&gt;8.89594153524336&lt;/D&gt;&lt;D xsi:type="xsd:double"&gt;8.95363131430673&lt;/D&gt;&lt;D xsi:type="xsd:double"&gt;8.54621303586325&lt;/D&gt;&lt;D xsi:type="xsd:double"&gt;8.16878195617378&lt;/D&gt;&lt;D xsi:type="xsd:double"&gt;8.75283348523401&lt;/D&gt;&lt;D xsi:type="xsd:double"&gt;9.13445053216508&lt;/D&gt;&lt;D xsi:type="xsd:double"&gt;9.44023577049996&lt;/D&gt;&lt;D xsi:type="xsd:double"&gt;9.27859181808435&lt;/D&gt;&lt;D xsi:type="xsd:double"&gt;8.81382061336639&lt;/D&gt;&lt;D xsi:type="xsd:double"&gt;9.09040716119976&lt;/D&gt;&lt;D xsi:type="xsd:double"&gt;9.11680585089509&lt;/D&gt;&lt;D xsi:type="xsd:double"&gt;9.13668683998559&lt;/D&gt;&lt;D xsi:type="xsd:double"&gt;9.3368132148155&lt;/D&gt;&lt;D xsi:type="xsd:double"&gt;9.86769863661223&lt;/D&gt;&lt;D xsi:type="xsd:double"&gt;9.60131033346746&lt;/D&gt;&lt;D xsi:type="xsd:double"&gt;9.20211229834986&lt;/D&gt;&lt;D xsi:type="xsd:double"&gt;9.48558310191498&lt;/D&gt;&lt;D xsi:type="xsd:double"&gt;9.54361884776823&lt;/D&gt;&lt;D xsi:type="xsd:double"&gt;9.45235032327302&lt;/D&gt;&lt;D xsi:type="xsd:double"&gt;9.35612272548108&lt;/D&gt;&lt;D xsi:type="xsd:double"&gt;9.50780182409696&lt;/D&gt;&lt;D xsi:type="xsd:double"&gt;9.63900531537554&lt;/D&gt;&lt;D xsi:type="xsd:double"&gt;9.6623640088443&lt;/D&gt;&lt;D xsi:type="xsd:double"&gt;9.22435641595092&lt;/D&gt;&lt;D xsi:type="xsd:double"&gt;9.86632503378235&lt;/D&gt;&lt;D xsi:type="xsd:double"&gt;9.91380210638712&lt;/D&gt;&lt;/FQL&gt;&lt;FQL&gt;&lt;Q&gt;KSA^PERCENT_CHANGE(FMA_EPS(+1,0,,,,"PORTAGG","MEAN"),FMA_EPS(+1,-1AM,,,,"PORTAGG","MEAN"))&lt;/Q&gt;&lt;R&gt;1&lt;/R&gt;&lt;C&gt;1&lt;/C&gt;&lt;D xsi:type="xsd:double"&gt;-1.801018898206&lt;/D&gt;&lt;/FQL&gt;&lt;FQL&gt;&lt;Q&gt;CNYA^FG_TOTAL_RETURNC(0,-12AM)&lt;/Q&gt;&lt;R&gt;1&lt;/R&gt;&lt;C&gt;1&lt;/C&gt;&lt;D xsi:type="xsd:double"&gt;-14.437509&lt;/D&gt;&lt;/FQL&gt;&lt;FQL&gt;&lt;Q&gt;EIDO^FMA_RBICS_REV_CURRENT(30, LOC, "PORTAGG")&lt;/Q&gt;&lt;R&gt;1&lt;/R&gt;&lt;C&gt;1&lt;/C&gt;&lt;D xsi:type="xsd:double"&gt;54.687669417842&lt;/D&gt;&lt;/FQL&gt;&lt;FQL&gt;&lt;Q&gt;TRYPL10Y-FDS^PCTCHG(FG_YIELD(0,,,,"YTM"),FG_YIELD(-1AM,,,,"YTM"))&lt;/Q&gt;&lt;R&gt;1&lt;/R&gt;&lt;C&gt;1&lt;/C&gt;&lt;D xsi:type="xsd:double"&gt;-9.81385&lt;/D&gt;&lt;/FQL&gt;&lt;FQL&gt;&lt;Q&gt;CC_TR^IMF_IFS_RCPI_Q(0)&lt;/Q&gt;&lt;R&gt;1&lt;/R&gt;&lt;C&gt;1&lt;/C&gt;&lt;D xsi:type="xsd:double"&gt;72.27338&lt;/D&gt;&lt;/FQL&gt;&lt;FQL&gt;&lt;Q&gt;VGK^FMA_DIV_YLD(NTMA,NOW,NOW,M,"PORTAGG","MEANR")&lt;/Q&gt;&lt;R&gt;1&lt;/R&gt;&lt;C&gt;1&lt;/C&gt;&lt;D xsi:type="xsd:double"&gt;3.52172162179387&lt;/D&gt;&lt;/FQL&gt;&lt;FQL&gt;&lt;Q&gt;TUR^FMA_EVAL_EBIT(LTMA,NOW,NOW,M,"PORTAGG","MEANR")&lt;/Q&gt;&lt;R&gt;1&lt;/R&gt;&lt;C&gt;1&lt;/C&gt;&lt;D xsi:type="xsd:double"&gt;8.50632978258146&lt;/D&gt;&lt;/FQL&gt;&lt;FQL&gt;&lt;Q&gt;EWM^FMA_EVAL_EBITDA(NTMA,0,,,"PORTAGG","MEANR")&lt;/Q&gt;&lt;R&gt;1&lt;/R&gt;&lt;C&gt;1&lt;/C&gt;&lt;D xsi:type="xsd:double"&gt;8.45484394626613&lt;/D&gt;&lt;/FQL&gt;&lt;FQL&gt;&lt;Q&gt;TUR^FG_COMPANY_NAME&lt;/Q&gt;&lt;R&gt;1&lt;/R&gt;&lt;C&gt;1&lt;/C&gt;&lt;D xsi:type="xsd:string"&gt;iShares MSCI Turkey ETF&lt;/D&gt;&lt;/FQL&gt;&lt;FQL&gt;&lt;Q&gt;GREK^FG_PRICE_MAVG(0,,,,30)&lt;/Q&gt;&lt;R&gt;1&lt;/R&gt;&lt;C&gt;1&lt;/C&gt;&lt;D xsi:type="xsd:double"&gt;41.515835&lt;/D&gt;&lt;/FQL&gt;&lt;FQL&gt;&lt;Q&gt;VGK^FG_TOTAL_RETURNC(0,-3AM)&lt;/Q&gt;&lt;R&gt;1&lt;/R&gt;&lt;C&gt;1&lt;/C&gt;&lt;D xsi:type="xsd:double"&gt;-1.3617814&lt;/D&gt;&lt;/FQL&gt;&lt;FQL&gt;&lt;Q&gt;CAGDPY@PE^EE_ACTUAL_ANNUAL(MED,+1)&lt;/Q&gt;&lt;R&gt;1&lt;/R&gt;&lt;C&gt;1&lt;/C&gt;&lt;D xsi:type="xsd:double"&gt;-0.45&lt;/D&gt;&lt;/FQL&gt;&lt;FQL&gt;&lt;Q&gt;USDAED^FG_PRICE(0)&lt;/Q&gt;&lt;R&gt;1&lt;/R&gt;&lt;C&gt;1&lt;/C&gt;&lt;D xsi:type="xsd:double"&gt;3.67295&lt;/D&gt;&lt;/FQL&gt;&lt;FQL&gt;&lt;Q&gt;USDTWD^FG_PRICE(0)&lt;/Q&gt;&lt;R&gt;1&lt;/R&gt;&lt;C&gt;1&lt;/C&gt;&lt;D xsi:type="xsd:double"&gt;32.435&lt;/D&gt;&lt;/FQL&gt;&lt;FQL&gt;&lt;Q&gt;USDIDR^STD(FG_PRICE_CHANGE(0,-3AY,M))&lt;/Q&gt;&lt;R&gt;1&lt;/R&gt;&lt;C&gt;1&lt;/C&gt;&lt;D xsi:type="xsd:double"&gt;1.53950145993669&lt;/D&gt;&lt;/FQL&gt;&lt;FQL&gt;&lt;Q&gt;FC0000TR^FMA_EPS(NTMA,-20AY,0,CY,,"PORTAGG","MEANR")&lt;/Q&gt;&lt;R&gt;20&lt;/R&gt;&lt;C&gt;1&lt;/C&gt;&lt;D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xsi:type="xsd:double"&gt;22.5659659752379&lt;/D&gt;&lt;D xsi:type="xsd:double"&gt;23.2814280899331&lt;/D&gt;&lt;D xsi:type="xsd:double"&gt;19.7293870601444&lt;/D&gt;&lt;D xsi:type="xsd:double"&gt;36.3605660867862&lt;/D&gt;&lt;D xsi:type="xsd:double"&gt;47.6827441797387&lt;/D&gt;&lt;/FQL&gt;&lt;FQL&gt;&lt;Q&gt;EZA^P_PRICE_RETURNS_PR('52W',2,-10AY,0,AM)&lt;/Q&gt;&lt;R&gt;121&lt;/R&gt;&lt;C&gt;1&lt;/C&gt;&lt;D xsi:type="xsd:double"&gt;17.586147&lt;/D&gt;&lt;D xsi:type="xsd:double"&gt;14.164066&lt;/D&gt;&lt;D xsi:type="xsd:double"&gt;3.395605&lt;/D&gt;&lt;D xsi:type="xsd:double"&gt;8.190703&lt;/D&gt;&lt;D xsi:type="xsd:double"&gt;4.445386&lt;/D&gt;&lt;D xsi:type="xsd:double"&gt;10.76467&lt;/D&gt;&lt;D xsi:type="xsd:double"&gt;21.292818&lt;/D&gt;&lt;D xsi:type="xsd:double"&gt;3.539765&lt;/D&gt;&lt;D xsi:type="xsd:double"&gt;5.1758647&lt;/D&gt;&lt;D xsi:type="xsd:double"&gt;2.6546955&lt;/D&gt;&lt;D xsi:type="xsd:double"&gt;-7.777107&lt;/D&gt;&lt;D xsi:type="xsd:double"&gt;-8.296782&lt;/D&gt;&lt;D xsi:type="xsd:double"&gt;-7.628578&lt;/D&gt;&lt;D xsi:type="xsd:double"&gt;-22.20227&lt;/D&gt;&lt;D xsi:type="xsd:double"&gt;-4.9808207&lt;/D&gt;&lt;D xsi:type="xsd:double"&gt;-16.354126&lt;/D&gt;&lt;D xsi:type="xsd:double"&gt;-23.302847&lt;/D&gt;&lt;D xsi:type="xsd:double"&gt;-35.949715&lt;/D&gt;&lt;D xsi:type="xsd:double"&gt;-36.26436&lt;/D&gt;&lt;D xsi:type="xsd:double"&gt;-22.333967&lt;/D&gt;&lt;D xsi:type="xsd:double"&gt;-24.942976&lt;/D&gt;&lt;D xsi:type="xsd:double"&gt;-27.058018&lt;/D&gt;&lt;D xsi:type="xsd:double"&gt;-10.553556&lt;/D&gt;&lt;D xsi:type="xsd:double"&gt;-9.470063&lt;/D&gt;&lt;D xsi:type="xsd:double"&gt;0.5350828&lt;/D&gt;&lt;D xsi:type="xsd:double"&gt;6.4663887&lt;/D&gt;&lt;D xsi:type="xsd:double"&gt;-3.0233264&lt;/D&gt;&lt;D xsi:type="xsd:double"&gt;4.1771054&lt;/D&gt;&lt;D xsi:type="xsd:double"&gt;14.875067&lt;/D&gt;&lt;D xsi:type="xsd:double"&gt;35.698044&lt;/D&gt;&lt;D xsi:type="xsd:double"&gt;32.513107&lt;/D&gt;&lt;D xsi:type="xsd:double"&gt;14.29323&lt;/D&gt;&lt;D xsi:type="xsd:double"&gt;13.50472&lt;/D&gt;&lt;D xsi:type="xsd:double"&gt;22.89778&lt;/D&gt;&lt;D xsi:type="xsd:double"&gt;13.313627&lt;/D&gt;&lt;D xsi:type="xsd:double"&gt;12.091517&lt;/D&gt;&lt;D xsi:type="xsd:double"&gt;3.2151341&lt;/D&gt;&lt;D xsi:type="xsd:double"&gt;11.883556&lt;/D&gt;&lt;D xsi:type="xsd:double"&gt;10.926008&lt;/D&gt;&lt;D xsi:type="xsd:double"&gt;12.592018&lt;/D&gt;&lt;D xsi:type="xsd:double"&gt;17.95094&lt;/D&gt;&lt;D xsi:type="xsd:double"&gt;32.835484&lt;/D&gt;&lt;D xsi:type="xsd:double"&gt;23.557209&lt;/D&gt;&lt;D xsi:type="xsd:double"&gt;39.66124&lt;/D&gt;&lt;D xsi:type="xsd:double"&gt;25.30464&lt;/D&gt;&lt;D xsi:type="xsd:double"&gt;15.276933&lt;/D&gt;&lt;D xsi:type="xsd:double"&gt;7.743299&lt;/D&gt;&lt;D xsi:type="xsd:double"&gt;11.82667&lt;/D&gt;&lt;D xsi:type="xsd:double"&gt;0.5940676&lt;/D&gt;&lt;D xsi:type="xsd:double"&gt;-17.088295&lt;/D&gt;&lt;D xsi:type="xsd:double"&gt;-13.367271&lt;/D&gt;&lt;D xsi:type="xsd:double"&gt;-11.452031&lt;/D&gt;&lt;D xsi:type="xsd:double"&gt;-15.098339&lt;/D&gt;&lt;D xsi:type="xsd:double"&gt;-20.373095&lt;/D&gt;&lt;D xsi:type="xsd:double"&gt;-12.714338&lt;/D&gt;&lt;D xsi:type="xsd:double"&gt;-26.83729&lt;/D&gt;&lt;D xsi:type="xsd:double"&gt;-13.528162&lt;/D&gt;&lt;D xsi:type="xsd:double"&gt;-13.176929&lt;/D&gt;&lt;D xsi:type="xsd:double"&gt;-12.398773&lt;/D&gt;&lt;D xsi:type="xsd:double"&gt;-7.9168797&lt;/D&gt;&lt;D xsi:type="xsd:double"&gt;-15.454388&lt;/D&gt;&lt;D xsi:type="xsd:double"&gt;2.7371645&lt;/D&gt;&lt;D xsi:type="xsd:double"&gt;0.0020861626&lt;/D&gt;&lt;D xsi:type="xsd:double"&gt;1.0032654&lt;/D&gt;&lt;D xsi:type="xsd:double"&gt;0.8284211&lt;/D&gt;&lt;D xsi:type="xsd:double"&gt;0.40251017&lt;/D&gt;&lt;D xsi:type="xsd:double"&gt;-6.4351025&lt;/D&gt;&lt;D xsi:type="xsd:double"&gt;-21.857851&lt;/D&gt;&lt;D xsi:type="xsd:double"&gt;-38.4515&lt;/D&gt;&lt;D xsi:type="xsd:double"&gt;-33.82337&lt;/D&gt;&lt;D xsi:type="xsd:double"&gt;-16.785414&lt;/D&gt;&lt;D xsi:type="xsd:double"&gt;-19.885195&lt;/D&gt;&lt;D xsi:type="xsd:double"&gt;-16.086275&lt;/D&gt;&lt;D xsi:type="xsd:double"&gt;-13.509571&lt;/D&gt;&lt;D xsi:type="xsd:double"&gt;-10.415518&lt;/D&gt;&lt;D xsi:type="xsd:double"&gt;-6.589097&lt;/D&gt;&lt;D xsi:type="xsd:double"&gt;1.3307214&lt;/D&gt;&lt;D xsi:type="xsd:double"&gt;-2.6758075&lt;/D&gt;&lt;D xsi:type="xsd:double"&gt;12.307668&lt;/D&gt;&lt;D xsi:type="xsd:double"&gt;42.387833&lt;/D&gt;&lt;D xsi:type="xsd:double"&gt;73.1834&lt;/D&gt;&lt;D xsi:type="xsd:double"&gt;74.49726&lt;/D&gt;&lt;D xsi:type="xsd:double"&gt;46.029377&lt;/D&gt;&lt;D xsi:type="xsd:double"&gt;35.019325&lt;/D&gt;&lt;D xsi:type="xsd:double"&gt;37.795414&lt;/D&gt;&lt;D xsi:type="xsd:double"&gt;30.245256&lt;/D&gt;&lt;D xsi:type="xsd:double"&gt;34.353386&lt;/D&gt;&lt;D xsi:type="xsd:double"&gt;18.688536&lt;/D&gt;&lt;D xsi:type="xsd:double"&gt;9.678591&lt;/D&gt;&lt;D xsi:type="xsd:double"&gt;12.8652935&lt;/D&gt;&lt;D xsi:type="xsd:double"&gt;9.357918&lt;/D&gt;&lt;D xsi:type="xsd:double"&gt;10.257494&lt;/D&gt;&lt;D xsi:type="xsd:double"&gt;11.598099&lt;/D&gt;&lt;D xsi:type="xsd:double"&gt;-15.252418&lt;/D&gt;&lt;D xsi:type="xsd:double"&gt;-12.831658&lt;/D&gt;&lt;D xsi:type="xsd:double"&gt;-8.6700735&lt;/D&gt;&lt;D xsi:type="xsd:double"&gt;-6.423396&lt;/D&gt;&lt;D xsi:type="xsd:double"&gt;-11.12085&lt;/D&gt;&lt;D xsi:type="xsd:double"&gt;-19.228035&lt;/D&gt;&lt;D xsi:type="xsd:double"&gt;-12.5867&lt;/D&gt;&lt;D xsi:type="xsd:double"&gt;-3.193283&lt;/D&gt;&lt;D xsi:type="xsd:double"&gt;0.35659075&lt;/D&gt;&lt;D xsi:type="xsd:double"&gt;-11.946911&lt;/D&gt;&lt;D xsi:type="xsd:double"&gt;-20.559443&lt;/D&gt;&lt;D xsi:type="xsd:double"&gt;-19.328981&lt;/D&gt;&lt;D xsi:type="xsd:double"&gt;-1.2966335&lt;/D&gt;&lt;D xsi:type="xsd:double"&gt;-6.028676&lt;/D&gt;&lt;D xsi:type="xsd:double"&gt;-6.1944304&lt;/D&gt;&lt;D xsi:type="xsd:double"&gt;-3.2657802&lt;/D&gt;&lt;D xsi:type="xsd:double"&gt;0.03581047&lt;/D&gt;&lt;D xsi:type="xsd:double"&gt;2.0757675&lt;/D&gt;&lt;D xsi:type="xsd:double"&gt;-2.1626651&lt;/D&gt;&lt;D xsi:type="xsd:double"&gt;-7.7426615&lt;/D&gt;&lt;D xsi:type="xsd:double"&gt;-11.385077&lt;/D&gt;&lt;D xsi:type="xsd:double"&gt;-9.770632&lt;/D&gt;&lt;D xsi:type="xsd:double"&gt;-0.9381473&lt;/D&gt;&lt;D xsi:type="xsd:double"&gt;-0.17147064&lt;/D&gt;&lt;D xsi:type="xsd:double"&gt;5.003166&lt;/D&gt;&lt;D xsi:type="xsd:double"&gt;2.8998613&lt;/D&gt;&lt;D xsi:type="xsd:double"&gt;16.401518&lt;/D&gt;&lt;D xsi:type="xsd:double"&gt;11.884701&lt;/D&gt;&lt;/FQL&gt;&lt;FQL&gt;&lt;Q&gt;ECH^JULIAN(FG_TOTAL_RETURNC(-10AY,0,AM).DATES)&lt;/Q&gt;&lt;R&gt;121&lt;/R&gt;&lt;C&gt;1&lt;/C&gt;&lt;D xsi:type="xsd:long"&gt;41859&lt;/D&gt;&lt;D xsi:type="xsd:long"&gt;41891&lt;/D&gt;&lt;D xsi:type="xsd:long"&gt;41921&lt;/D&gt;&lt;D xsi:type="xsd:long"&gt;41950&lt;/D&gt;&lt;D xsi:type="xsd:long"&gt;41982&lt;/D&gt;&lt;D xsi:type="xsd:long"&gt;42013&lt;/D&gt;&lt;D xsi:type="xsd:long"&gt;42044&lt;/D&gt;&lt;D xsi:type="xsd:long"&gt;42072&lt;/D&gt;&lt;D xsi:type="xsd:long"&gt;42103&lt;/D&gt;&lt;D xsi:type="xsd:long"&gt;42132&lt;/D&gt;&lt;D xsi:type="xsd:long"&gt;42164&lt;/D&gt;&lt;D xsi:type="xsd:long"&gt;42194&lt;/D&gt;&lt;D xsi:type="xsd:long"&gt;42223&lt;/D&gt;&lt;D xsi:type="xsd:long"&gt;42256&lt;/D&gt;&lt;D xsi:type="xsd:long"&gt;42286&lt;/D&gt;&lt;D xsi:type="xsd:long"&gt;42317&lt;/D&gt;&lt;D xsi:type="xsd:long"&gt;42347&lt;/D&gt;&lt;D xsi:type="xsd:long"&gt;42377&lt;/D&gt;&lt;D xsi:type="xsd:long"&gt;42409&lt;/D&gt;&lt;D xsi:type="xsd:long"&gt;42438&lt;/D&gt;&lt;D xsi:type="xsd:long"&gt;42468&lt;/D&gt;&lt;D xsi:type="xsd:long"&gt;42499&lt;/D&gt;&lt;D xsi:type="xsd:long"&gt;42530&lt;/D&gt;&lt;D xsi:type="xsd:long"&gt;42559&lt;/D&gt;&lt;D xsi:type="xsd:long"&gt;42591&lt;/D&gt;&lt;D xsi:type="xsd:long"&gt;42622&lt;/D&gt;&lt;D xsi:type="xsd:long"&gt;42650&lt;/D&gt;&lt;D xsi:type="xsd:long"&gt;42683&lt;/D&gt;&lt;D xsi:type="xsd:long"&gt;42713&lt;/D&gt;&lt;D xsi:type="xsd:long"&gt;42744&lt;/D&gt;&lt;D xsi:type="xsd:long"&gt;42775&lt;/D&gt;&lt;D xsi:type="xsd:long"&gt;42803&lt;/D&gt;&lt;D xsi:type="xsd:long"&gt;42832&lt;/D&gt;&lt;D xsi:type="xsd:long"&gt;42864&lt;/D&gt;&lt;D xsi:type="xsd:long"&gt;42895&lt;/D&gt;&lt;D xsi:type="xsd:long"&gt;42923&lt;/D&gt;&lt;D xsi:type="xsd:long"&gt;42956&lt;/D&gt;&lt;D xsi:type="xsd:long"&gt;42986&lt;/D&gt;&lt;D xsi:type="xsd:long"&gt;43017&lt;/D&gt;&lt;D xsi:type="xsd:long"&gt;43048&lt;/D&gt;&lt;D xsi:type="xsd:long"&gt;43077&lt;/D&gt;&lt;D xsi:type="xsd:long"&gt;43109&lt;/D&gt;&lt;D xsi:type="xsd:long"&gt;43140&lt;/D&gt;&lt;D xsi:type="xsd:long"&gt;43168&lt;/D&gt;&lt;D xsi:type="xsd:long"&gt;43199&lt;/D&gt;&lt;D xsi:type="xsd:long"&gt;43229&lt;/D&gt;&lt;D xsi:type="xsd:long"&gt;43259&lt;/D&gt;&lt;D xsi:type="xsd:long"&gt;43290&lt;/D&gt;&lt;D xsi:type="xsd:long"&gt;43321&lt;/D&gt;&lt;D xsi:type="xsd:long"&gt;43350&lt;/D&gt;&lt;D xsi:type="xsd:long"&gt;43382&lt;/D&gt;&lt;D xsi:type="xsd:long"&gt;43413&lt;/D&gt;&lt;D xsi:type="xsd:long"&gt;43441&lt;/D&gt;&lt;D xsi:type="xsd:long"&gt;43474&lt;/D&gt;&lt;D xsi:type="xsd:long"&gt;43504&lt;/D&gt;&lt;D xsi:type="xsd:long"&gt;43532&lt;/D&gt;&lt;D xsi:type="xsd:long"&gt;43564&lt;/D&gt;&lt;D xsi:type="xsd:long"&gt;43594&lt;/D&gt;&lt;D xsi:type="xsd:long"&gt;43623&lt;/D&gt;&lt;D xsi:type="xsd:long"&gt;43655&lt;/D&gt;&lt;D xsi:type="xsd:long"&gt;43686&lt;/D&gt;&lt;D xsi:type="xsd:long"&gt;43717&lt;/D&gt;&lt;D xsi:type="xsd:long"&gt;43747&lt;/D&gt;&lt;D xsi:type="xsd:long"&gt;43777&lt;/D&gt;&lt;D xsi:type="xsd:long"&gt;43808&lt;/D&gt;&lt;D xsi:type="xsd:long"&gt;43839&lt;/D&gt;&lt;D xsi:type="xsd:long"&gt;43868&lt;/D&gt;&lt;D xsi:type="xsd:long"&gt;43899&lt;/D&gt;&lt;D xsi:type="xsd:long"&gt;43930&lt;/D&gt;&lt;D xsi:type="xsd:long"&gt;43959&lt;/D&gt;&lt;D xsi:type="xsd:long"&gt;43991&lt;/D&gt;&lt;D xsi:type="xsd:long"&gt;44021&lt;/D&gt;&lt;D xsi:type="xsd:long"&gt;44050&lt;/D&gt;&lt;D xsi:type="xsd:long"&gt;44083&lt;/D&gt;&lt;D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xsi:type="xsd:long"&gt;44568&lt;/D&gt;&lt;D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xsi:type="xsd:long"&gt;45421&lt;/D&gt;&lt;D xsi:type="xsd:long"&gt;45450&lt;/D&gt;&lt;D xsi:type="xsd:long"&gt;45482&lt;/D&gt;&lt;D xsi:type="xsd:long"&gt;45513&lt;/D&gt;&lt;/FQL&gt;&lt;FQL&gt;&lt;Q&gt;EWZ^FMA_PE(LTMA,-10AY,0,AM,"PORTAGG","MEANR")&lt;/Q&gt;&lt;R&gt;121&lt;/R&gt;&lt;C&gt;1&lt;/C&gt;&lt;D xsi:type="xsd:double"&gt;12.105776177687&lt;/D&gt;&lt;D xsi:type="xsd:double"&gt;12.7876416274908&lt;/D&gt;&lt;D xsi:type="xsd:double"&gt;12.8204323352134&lt;/D&gt;&lt;D xsi:type="xsd:double"&gt;12.4051678484897&lt;/D&gt;&lt;D xsi:type="xsd:double"&gt;12.1158416047221&lt;/D&gt;&lt;D xsi:type="xsd:double"&gt;12.2206596886062&lt;/D&gt;&lt;D xsi:type="xsd:double"&gt;12.358950683703&lt;/D&gt;&lt;D xsi:type="xsd:double"&gt;12.8143749680199&lt;/D&gt;&lt;D xsi:type="xsd:double"&gt;13.2843313912364&lt;/D&gt;&lt;D xsi:type="xsd:double"&gt;13.9624581965895&lt;/D&gt;&lt;D xsi:type="xsd:double"&gt;13.8070719546877&lt;/D&gt;&lt;D xsi:type="xsd:double"&gt;13.583146254731&lt;/D&gt;&lt;D xsi:type="xsd:double"&gt;13.0418233581485&lt;/D&gt;&lt;D xsi:type="xsd:double"&gt;12.6718068548919&lt;/D&gt;&lt;D xsi:type="xsd:double"&gt;12.8773280286251&lt;/D&gt;&lt;D xsi:type="xsd:double"&gt;12.2039047124805&lt;/D&gt;&lt;D xsi:type="xsd:double"&gt;12.7298778495239&lt;/D&gt;&lt;D xsi:type="xsd:double"&gt;11.3880578524587&lt;/D&gt;&lt;D xsi:type="xsd:double"&gt;11.4319822884722&lt;/D&gt;&lt;D xsi:type="xsd:double"&gt;12.8780151733858&lt;/D&gt;&lt;D xsi:type="xsd:double"&gt;13.2033962189863&lt;/D&gt;&lt;D xsi:type="xsd:double"&gt;12.9647231774352&lt;/D&gt;&lt;D xsi:type="xsd:double"&gt;13.1434874343624&lt;/D&gt;&lt;D xsi:type="xsd:double"&gt;13.5624426763653&lt;/D&gt;&lt;D xsi:type="xsd:double"&gt;14.1804445305513&lt;/D&gt;&lt;D xsi:type="xsd:double"&gt;14.5716291593386&lt;/D&gt;&lt;D xsi:type="xsd:double"&gt;14.8966273588141&lt;/D&gt;&lt;D xsi:type="xsd:double"&gt;15.0424679629706&lt;/D&gt;&lt;D xsi:type="xsd:double"&gt;14.7608088235028&lt;/D&gt;&lt;D xsi:type="xsd:double"&gt;15.00550192289&lt;/D&gt;&lt;D xsi:type="xsd:double"&gt;15.9959993968207&lt;/D&gt;&lt;D xsi:type="xsd:double"&gt;16.695038212573&lt;/D&gt;&lt;D xsi:type="xsd:double"&gt;16.2950822522502&lt;/D&gt;&lt;D xsi:type="xsd:double"&gt;16.0275356910975&lt;/D&gt;&lt;D xsi:type="xsd:double"&gt;15.2768314821992&lt;/D&gt;&lt;D xsi:type="xsd:double"&gt;14.8837951649975&lt;/D&gt;&lt;D xsi:type="xsd:double"&gt;15.322690220686&lt;/D&gt;&lt;D xsi:type="xsd:double"&gt;15.4580810790901&lt;/D&gt;&lt;D xsi:type="xsd:double"&gt;15.6375644742175&lt;/D&gt;&lt;D xsi:type="xsd:double"&gt;14.5322008955634&lt;/D&gt;&lt;D xsi:type="xsd:double"&gt;14.492908657193&lt;/D&gt;&lt;D xsi:type="xsd:double"&gt;15.2505347708576&lt;/D&gt;&lt;D xsi:type="xsd:double"&gt;15.6179091843127&lt;/D&gt;&lt;D xsi:type="xsd:double"&gt;16.5067405476214&lt;/D&gt;&lt;D xsi:type="xsd:double"&gt;16.0308547921642&lt;/D&gt;&lt;D xsi:type="xsd:double"&gt;15.6530500730636&lt;/D&gt;&lt;D xsi:type="xsd:double"&gt;14.6432936297279&lt;/D&gt;&lt;D xsi:type="xsd:double"&gt;14.2144316629138&lt;/D&gt;&lt;D xsi:type="xsd:double"&gt;14.1148814175667&lt;/D&gt;&lt;D xsi:type="xsd:double"&gt;13.3611679416771&lt;/D&gt;&lt;D xsi:type="xsd:double"&gt;13.9207120828058&lt;/D&gt;&lt;D xsi:type="xsd:double"&gt;13.7403156952414&lt;/D&gt;&lt;D xsi:type="xsd:double"&gt;13.9951927763242&lt;/D&gt;&lt;D xsi:type="xsd:double"&gt;14.6028845464091&lt;/D&gt;&lt;D xsi:type="xsd:double"&gt;14.9639321369262&lt;/D&gt;&lt;D xsi:type="xsd:double"&gt;14.7089126219581&lt;/D&gt;&lt;D xsi:type="xsd:double"&gt;14.3702140464295&lt;/D&gt;&lt;D xsi:type="xsd:double"&gt;14.057677313731&lt;/D&gt;&lt;D xsi:type="xsd:double"&gt;14.1818340693335&lt;/D&gt;&lt;D xsi:type="xsd:double"&gt;14.3804788519023&lt;/D&gt;&lt;D xsi:type="xsd:double"&gt;14.5240820506397&lt;/D&gt;&lt;D xsi:type="xsd:double"&gt;14.361785711599&lt;/D&gt;&lt;D xsi:type="xsd:double"&gt;14.2847104957131&lt;/D&gt;&lt;D xsi:type="xsd:double"&gt;15.5842781021399&lt;/D&gt;&lt;D xsi:type="xsd:double"&gt;16.0465934545305&lt;/D&gt;&lt;D xsi:type="xsd:double"&gt;17.3328061313754&lt;/D&gt;&lt;D xsi:type="xsd:double"&gt;16.8737760400521&lt;/D&gt;&lt;D xsi:type="xsd:double"&gt;16.609182655516&lt;/D&gt;&lt;D xsi:type="xsd:double"&gt;16.3732384616894&lt;/D&gt;&lt;D xsi:type="xsd:double"&gt;17.3122585862742&lt;/D&gt;&lt;D xsi:type="xsd:double"&gt;19.9420736604062&lt;/D&gt;&lt;D xsi:type="xsd:double"&gt;29.6112531132983&lt;/D&gt;&lt;D xsi:type="xsd:double"&gt;33.4642956228598&lt;/D&gt;&lt;D xsi:type="xsd:double"&gt;35.5610593387462&lt;/D&gt;&lt;D xsi:type="xsd:double"&gt;30.9977561154389&lt;/D&gt;&lt;D xsi:type="xsd:double"&gt;30.2304029278843&lt;/D&gt;&lt;D xsi:type="xsd:double"&gt;33.3262148177317&lt;/D&gt;&lt;D xsi:type="xsd:double"&gt;36.9728762816877&lt;/D&gt;&lt;D xsi:type="xsd:double"&gt;29.0599385883475&lt;/D&gt;&lt;D xsi:type="xsd:double"&gt;20.4788275734079&lt;/D&gt;&lt;D xsi:type="xsd:double"&gt;19.1496779597167&lt;/D&gt;&lt;D xsi:type="xsd:double"&gt;18.0369943865041&lt;/D&gt;&lt;D xsi:type="xsd:double"&gt;17.0222860543192&lt;/D&gt;&lt;D xsi:type="xsd:double"&gt;15.4504624626851&lt;/D&gt;&lt;D xsi:type="xsd:double"&gt;13.8780953661009&lt;/D&gt;&lt;D xsi:type="xsd:double"&gt;12.0766275916639&lt;/D&gt;&lt;D xsi:type="xsd:double"&gt;10.7576983522973&lt;/D&gt;&lt;D xsi:type="xsd:double"&gt;8.90501533349034&lt;/D&gt;&lt;D xsi:type="xsd:double"&gt;7.54466132717659&lt;/D&gt;&lt;D xsi:type="xsd:double"&gt;6.42609651660697&lt;/D&gt;&lt;D xsi:type="xsd:double"&gt;7.09162794799219&lt;/D&gt;&lt;D xsi:type="xsd:double"&gt;7.0441526764424&lt;/D&gt;&lt;D xsi:type="xsd:double"&gt;7.00512204725078&lt;/D&gt;&lt;D xsi:type="xsd:double"&gt;6.58431936421673&lt;/D&gt;&lt;D xsi:type="xsd:double"&gt;6.54796636371014&lt;/D&gt;&lt;D xsi:type="xsd:double"&gt;6.27934574247274&lt;/D&gt;&lt;D xsi:type="xsd:double"&gt;6.3868287658757&lt;/D&gt;&lt;D xsi:type="xsd:double"&gt;6.20707776951234&lt;/D&gt;&lt;D xsi:type="xsd:double"&gt;6.29106237277679&lt;/D&gt;&lt;D xsi:type="xsd:double"&gt;6.14874395302515&lt;/D&gt;&lt;D xsi:type="xsd:double"&gt;5.66598450115425&lt;/D&gt;&lt;D xsi:type="xsd:double"&gt;5.67022804597511&lt;/D&gt;&lt;D xsi:type="xsd:double"&gt;5.7953763544467&lt;/D&gt;&lt;D xsi:type="xsd:double"&gt;5.58172966450956&lt;/D&gt;&lt;D xsi:type="xsd:double"&gt;5.60858642600488&lt;/D&gt;&lt;D xsi:type="xsd:double"&gt;5.8800194313179&lt;/D&gt;&lt;D xsi:type="xsd:double"&gt;6.47666311808815&lt;/D&gt;&lt;D xsi:type="xsd:double"&gt;6.85127499160105&lt;/D&gt;&lt;D xsi:type="xsd:double"&gt;7.07788153786331&lt;/D&gt;&lt;D xsi:type="xsd:dou</t>
        </r>
      </text>
    </comment>
    <comment ref="A15" authorId="0" shapeId="0" xr:uid="{CA7EB785-224F-40A4-80B6-B16926001BE6}">
      <text>
        <r>
          <rPr>
            <b/>
            <sz val="9"/>
            <color indexed="81"/>
            <rFont val="Tahoma"/>
            <charset val="1"/>
          </rPr>
          <t>ble"&gt;7.10625810362135&lt;/D&gt;&lt;D xsi:type="xsd:double"&gt;7.2766165779188&lt;/D&gt;&lt;D xsi:type="xsd:double"&gt;7.54421650211249&lt;/D&gt;&lt;D xsi:type="xsd:double"&gt;8.17584472603964&lt;/D&gt;&lt;D xsi:type="xsd:double"&gt;8.54985840241174&lt;/D&gt;&lt;D xsi:type="xsd:double"&gt;8.26615180307412&lt;/D&gt;&lt;D xsi:type="xsd:double"&gt;8.43042770383759&lt;/D&gt;&lt;D xsi:type="xsd:double"&gt;8.37967973593967&lt;/D&gt;&lt;D xsi:type="xsd:double"&gt;8.27549843592627&lt;/D&gt;&lt;D xsi:type="xsd:double"&gt;7.98557819974878&lt;/D&gt;&lt;D xsi:type="xsd:double"&gt;8.02608502090152&lt;/D&gt;&lt;D xsi:type="xsd:double"&gt;7.93959147024864&lt;/D&gt;&lt;/FQL&gt;&lt;FQL&gt;&lt;Q&gt;PASP-FDS^FG_PRICE_CHANGE(0,-1AM)&lt;/Q&gt;&lt;R&gt;1&lt;/R&gt;&lt;C&gt;1&lt;/C&gt;&lt;D xsi:type="xsd:double"&gt;-8.96551724137931&lt;/D&gt;&lt;/FQL&gt;&lt;FQL&gt;&lt;Q&gt;CPALM-FDS^FG_PRICE(0)&lt;/Q&gt;&lt;R&gt;1&lt;/R&gt;&lt;C&gt;1&lt;/C&gt;&lt;D xsi:type="xsd:double"&gt;3840&lt;/D&gt;&lt;/FQL&gt;&lt;FQL&gt;&lt;Q&gt;INDA^FG_PRICE_MAVG(0,,,,30)&lt;/Q&gt;&lt;R&gt;1&lt;/R&gt;&lt;C&gt;1&lt;/C&gt;&lt;D xsi:type="xsd:double"&gt;56.389&lt;/D&gt;&lt;/FQL&gt;&lt;FQL&gt;&lt;Q&gt;TUR^FG_TOTAL_RETURNC(0,-3AM)&lt;/Q&gt;&lt;R&gt;1&lt;/R&gt;&lt;C&gt;1&lt;/C&gt;&lt;D xsi:type="xsd:double"&gt;-6.826091&lt;/D&gt;&lt;/FQL&gt;&lt;FQL&gt;&lt;Q&gt;ECH^FG_TOTAL_RETURNC(0,-12AM)&lt;/Q&gt;&lt;R&gt;1&lt;/R&gt;&lt;C&gt;1&lt;/C&gt;&lt;D xsi:type="xsd:double"&gt;-10.850853&lt;/D&gt;&lt;/FQL&gt;&lt;FQL&gt;&lt;Q&gt;QAT^FMA_COS_UP("EPS","1M",+1,NOW,,,"PORTAGG","MEANR")&lt;/Q&gt;&lt;R&gt;1&lt;/R&gt;&lt;C&gt;1&lt;/C&gt;&lt;D xsi:type="xsd:double"&gt;4&lt;/D&gt;&lt;/FQL&gt;&lt;FQL&gt;&lt;Q&gt;REFAEREPO-FDS^PROPER_NAME(0,,,"SECURITY","NAME")&lt;/Q&gt;&lt;R&gt;1&lt;/R&gt;&lt;C&gt;1&lt;/C&gt;&lt;D xsi:type="xsd:string"&gt;United Arab Emirates Repo Rate&lt;/D&gt;&lt;/FQL&gt;&lt;FQL&gt;&lt;Q&gt;REFKRBASE-FDS^PROPER_NAME(0,,,"SECURITY","NAME")&lt;/Q&gt;&lt;R&gt;1&lt;/R&gt;&lt;C&gt;1&lt;/C&gt;&lt;D xsi:type="xsd:string"&gt;South Korea Base Rate&lt;/D&gt;&lt;/FQL&gt;&lt;FQL&gt;&lt;Q&gt;VWO^FG_PE_NTM(0,,,90,0)&lt;/Q&gt;&lt;R&gt;1&lt;/R&gt;&lt;C&gt;1&lt;/C&gt;&lt;D xsi:type="xsd:double"&gt;12.9952302297237&lt;/D&gt;&lt;/FQL&gt;&lt;FQL&gt;&lt;Q&gt;QAT^JULIAN(FMA_DIV_YLD(NTMA,NOW,NOW,M,"PORTAGG","MEANR").DATES)&lt;/Q&gt;&lt;R&gt;1&lt;/R&gt;&lt;C&gt;1&lt;/C&gt;&lt;D xsi:type="xsd:long"&gt;45504&lt;/D&gt;&lt;/FQL&gt;&lt;FQL&gt;&lt;Q&gt;EPHE^FMA_EVAL_EBIT(LTMA,NOW,NOW,M,"PORTAGG","MEANR")&lt;/Q&gt;&lt;R&gt;1&lt;/R&gt;&lt;C&gt;1&lt;/C&gt;&lt;D xsi:type="xsd:double"&gt;12.3119814604719&lt;/D&gt;&lt;/FQL&gt;&lt;FQL&gt;&lt;Q&gt;GREK^FMA_ROE(NTMA,-20AY,NOW,FY,"PORTAGG","MEANR")&lt;/Q&gt;&lt;R&gt;20&lt;/R&gt;&lt;C&gt;1&lt;/C&gt;&lt;D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xsi:type="xsd:double"&gt;13.1253657894167&lt;/D&gt;&lt;/FQL&gt;&lt;FQL&gt;&lt;Q&gt;USDINR^STD(FG_PRICE_CHANGE(0,-3AY,M))&lt;/Q&gt;&lt;R&gt;1&lt;/R&gt;&lt;C&gt;1&lt;/C&gt;&lt;D xsi:type="xsd:double"&gt;0.951138161150903&lt;/D&gt;&lt;/FQL&gt;&lt;FQL&gt;&lt;Q&gt;USDBRL^FG_PRICE_CHANGE(0,-1AM)&lt;/Q&gt;&lt;R&gt;1&lt;/R&gt;&lt;C&gt;1&lt;/C&gt;&lt;D xsi:type="xsd:double"&gt;1.0147452&lt;/D&gt;&lt;/FQL&gt;&lt;FQL&gt;&lt;Q&gt;MCHI^FMA_PE(NTMA,-10AY,0,AM,"PORTAGG","MEANR")&lt;/Q&gt;&lt;R&gt;121&lt;/R&gt;&lt;C&gt;1&lt;/C&gt;&lt;D xsi:type="xsd:double"&gt;9.17268463329604&lt;/D&gt;&lt;D xsi:type="xsd:double"&gt;9.42739725079662&lt;/D&gt;&lt;D xsi:type="xsd:double"&gt;8.67573799321029&lt;/D&gt;&lt;D xsi:type="xsd:double"&gt;8.73410829218746&lt;/D&gt;&lt;D xsi:type="xsd:double"&gt;9.11432836836969&lt;/D&gt;&lt;D xsi:type="xsd:double"&gt;9.7564554995978&lt;/D&gt;&lt;D xsi:type="xsd:double"&gt;9.97768332725528&lt;/D&gt;&lt;D xsi:type="xsd:double"&gt;10.057540929688&lt;/D&gt;&lt;D xsi:type="xsd:double"&gt;11.8019176199625&lt;/D&gt;&lt;D xsi:type="xsd:double"&gt;11.9097038511685&lt;/D&gt;&lt;D xsi:type="xsd:double"&gt;11.3656396649463&lt;/D&gt;&lt;D xsi:type="xsd:double"&gt;9.57608733118711&lt;/D&gt;&lt;D xsi:type="xsd:double"&gt;9.50606416323749&lt;/D&gt;&lt;D xsi:type="xsd:double"&gt;9.02123996773899&lt;/D&gt;&lt;D xsi:type="xsd:double"&gt;9.36764678204092&lt;/D&gt;&lt;D xsi:type="xsd:double"&gt;9.65203041296668&lt;/D&gt;&lt;D xsi:type="xsd:double"&gt;9.20794490555968&lt;/D&gt;&lt;D xsi:type="xsd:double"&gt;9.44838606396929&lt;/D&gt;&lt;D xsi:type="xsd:double"&gt;8.88663042678693&lt;/D&gt;&lt;D xsi:type="xsd:double"&gt;9.34916058523123&lt;/D&gt;&lt;D xsi:type="xsd:double"&gt;9.96090849809623&lt;/D&gt;&lt;D xsi:type="xsd:double"&gt;9.63624736685478&lt;/D&gt;&lt;D xsi:type="xsd:double"&gt;11.0552016354278&lt;/D&gt;&lt;D xsi:type="xsd:double"&gt;10.8105510565914&lt;/D&gt;&lt;D xsi:type="xsd:double"&gt;11.7167377899244&lt;/D&gt;&lt;D xsi:type="xsd:double"&gt;12.6287044484672&lt;/D&gt;&lt;D xsi:type="xsd:double"&gt;12.4942324456536&lt;/D&gt;&lt;D xsi:type="xsd:double"&gt;11.7525546271914&lt;/D&gt;&lt;D xsi:type="xsd:double"&gt;11.8272948234031&lt;/D&gt;&lt;D xsi:type="xsd:double"&gt;11.6520326367461&lt;/D&gt;&lt;D xsi:type="xsd:double"&gt;12.2250607751213&lt;/D&gt;&lt;D xsi:type="xsd:double"&gt;12.2187338547337&lt;/D&gt;&lt;D xsi:type="xsd:double"&gt;12.4943777648231&lt;/D&gt;&lt;D xsi:type="xsd:double"&gt;12.6841940469107&lt;/D&gt;&lt;D xsi:type="xsd:double"&gt;13.130127931664&lt;/D&gt;&lt;D xsi:type="xsd:double"&gt;12.7103632965921&lt;/D&gt;&lt;D xsi:type="xsd:double"&gt;13.7905332680635&lt;/D&gt;&lt;D xsi:type="xsd:double"&gt;13.0969380669523&lt;/D&gt;&lt;D xsi:type="xsd:double"&gt;13.8605596306718&lt;/D&gt;&lt;D xsi:type="xsd:double"&gt;14.0190071468829&lt;/D&gt;&lt;D xsi:type="xsd:double"&gt;13.2275501344994&lt;/D&gt;&lt;D xsi:type="xsd:double"&gt;14.1163724568055&lt;/D&gt;&lt;D xsi:type="xsd:double"&gt;12.4985516996961&lt;/D&gt;&lt;D xsi:type="xsd:double"&gt;13.3948717793764&lt;/D&gt;&lt;D xsi:type="xsd:double"&gt;12.446136558763&lt;/D&gt;&lt;D xsi:type="xsd:double"&gt;12.6434970538312&lt;/D&gt;&lt;D xsi:type="xsd:double"&gt;12.7122595348219&lt;/D&gt;&lt;D xsi:type="xsd:double"&gt;11.8569663409888&lt;/D&gt;&lt;D xsi:type="xsd:double"&gt;11.6294276764029&lt;/D&gt;&lt;D xsi:type="xsd:double"&gt;10.8797004835161&lt;/D&gt;&lt;D xsi:type="xsd:double"&gt;10.3747189740567&lt;/D&gt;&lt;D xsi:type="xsd:double"&gt;10.2732478278699&lt;/D&gt;&lt;D xsi:type="xsd:double"&gt;10.5221322490181&lt;/D&gt;&lt;D xsi:type="xsd:double"&gt;10.4835570109842&lt;/D&gt;&lt;D xsi:type="xsd:double"&gt;11.097391832245&lt;/D&gt;&lt;D xsi:type="xsd:double"&gt;11.3827060574123&lt;/D&gt;&lt;D xsi:type="xsd:double"&gt;12.3534633564471&lt;/D&gt;&lt;D xsi:type="xsd:double"&gt;11.4563438030261&lt;/D&gt;&lt;D xsi:type="xsd:double"&gt;10.867812748591&lt;/D&gt;&lt;D xsi:type="xsd:double"&gt;11.3219347560511&lt;/D&gt;&lt;D xsi:type="xsd:double"&gt;10.7908499679119&lt;/D&gt;&lt;D xsi:type="xsd:double"&gt;11.4853225383381&lt;/D&gt;&lt;D xsi:type="xsd:double"&gt;10.8984197025958&lt;/D&gt;&lt;D xsi:type="xsd:double"&gt;11.5113573569994&lt;/D&gt;&lt;D xsi:type="xsd:double"&gt;11.6170847158851&lt;/D&gt;&lt;D xsi:type="xsd:double"&gt;12.5443090204086&lt;/D&gt;&lt;D xsi:type="xsd:double"&gt;12.1156892172&lt;/D&gt;&lt;D xsi:type="xsd:double"&gt;11.5599948058944&lt;/D&gt;&lt;D xsi:type="xsd:double"&gt;12.0414263652381&lt;/D&gt;&lt;D xsi:type="xsd:double"&gt;12.6179906924615&lt;/D&gt;&lt;D xsi:type="xsd:double"&gt;13.8084608924096&lt;/D&gt;&lt;D xsi:type="xsd:double"&gt;15.8265297089469&lt;/D&gt;&lt;D xsi:type="xsd:double"&gt;14.975733187782&lt;/D&gt;&lt;D xsi:type="xsd:double"&gt;14.832161513613&lt;/D&gt;&lt;D xsi:type="xsd:double"&gt;15.1980107941194&lt;/D&gt;&lt;D xsi:type="xsd:double"&gt;15.7301482125068&lt;/D&gt;&lt;D xsi:type="xsd:double"&gt;15.2765214458035&lt;/D&gt;&lt;D xsi:type="xsd:double"&gt;16.2730135847467&lt;/D&gt;&lt;D xsi:type="xsd:double"&gt;18.4003584107351&lt;/D&gt;&lt;D xsi:type="xsd:double"&gt;16.4823373539293&lt;/D&gt;&lt;D xsi:type="xsd:double"&gt;16.015486454782&lt;/D&gt;&lt;D xsi:type="xsd:double"&gt;15.4384189183865&lt;/D&gt;&lt;D xsi:type="xsd:double"&gt;15.8764581252939&lt;/D&gt;&lt;D xsi:type="xsd:double"&gt;15.0120593707591&lt;/D&gt;&lt;D xsi:type="xsd:double"&gt;14.0905640321555&lt;/D&gt;&lt;D xsi:type="xsd:double"&gt;13.9971801887983&lt;/D&gt;&lt;D xsi:type="xsd:double"&gt;13.4058090889839&lt;/D&gt;&lt;D xsi:type="xsd:double"&gt;12.9440246975651&lt;/D&gt;&lt;D xsi:type="xsd:double"&gt;12.9663232544032&lt;/D&gt;&lt;D xsi:type="xsd:double"&gt;12.2877668911356&lt;/D&gt;&lt;D xsi:type="xsd:double"&gt;12.4264888590352&lt;/D&gt;&lt;D xsi:type="xsd:double"&gt;10.3170264011532&lt;/D&gt;&lt;D xsi:type="xsd:double"&gt;10.744241024166&lt;/D&gt;&lt;D xsi:type="xsd:double"&gt;10.0718954307939&lt;/D&gt;&lt;D xsi:type="xsd:double"&gt;11.743509701819&lt;/D&gt;&lt;D xsi:type="xsd:double"&gt;11.9382058401807&lt;/D&gt;&lt;D xsi:type="xsd:double"&gt;10.6744416439313&lt;/D&gt;&lt;D xsi:type="xsd:double"&gt;10.844535156712&lt;/D&gt;&lt;D xsi:type="xsd:double"&gt;9.78364908206381&lt;/D&gt;&lt;D xsi:type="xsd:double"&gt;9.16417309869707&lt;/D&gt;&lt;D xsi:type="xsd:double"&gt;11.0150124297469&lt;/D&gt;&lt;D xsi:type="xsd:double"&gt;11.627852688628&lt;/D&gt;&lt;D xsi:type="xsd:double"&gt;11.6228353773962&lt;/D&gt;&lt;D xsi:type="xsd:double"&gt;10.5981241623653&lt;/D&gt;&lt;D xsi:type="xsd:double"&gt;11.0071389307646&lt;/D&gt;&lt;D xsi:type="xsd:double"&gt;10.4527829343353&lt;/D&gt;&lt;D xsi:type="xsd:double"&gt;10.3622601240459&lt;/D&gt;&lt;D xsi:type="xsd:double"&gt;10.0434399406933&lt;/D&gt;&lt;D xsi:type="xsd:double"&gt;10.7060482879873&lt;/D&gt;&lt;D xsi:type="xsd:double"&gt;10.3206535574241&lt;/D&gt;&lt;D xsi:type="xsd:double"&gt;9.78840701493607&lt;/D&gt;&lt;D xsi:type="xsd:double"&gt;9.81971267477481&lt;/D&gt;&lt;D xsi:type="xsd:double"&gt;9.16656645991669&lt;/D&gt;&lt;D xsi:type="xsd:double"&gt;8.95494433886467&lt;/D&gt;&lt;D xsi:type="xsd:double"&gt;8.72426575354957&lt;/D&gt;&lt;D xsi:type="xsd:double"&gt;9.00296302339451&lt;/D&gt;&lt;D xsi:type="xsd:double"&gt;9.40010351881039&lt;/D&gt;&lt;D xsi:type="xsd:double"&gt;10.3591470321968&lt;/D&gt;&lt;D xsi:type="xsd:double"&gt;9.99468814288961&lt;/D&gt;&lt;D xsi:type="xsd:double"&gt;9.53651448853168&lt;/D&gt;&lt;D xsi:type="xsd:double"&gt;9.01115211030885&lt;/D&gt;&lt;/FQL&gt;&lt;FQL&gt;&lt;Q&gt;TIOS-FDS^FG_PRICE_CHANGE(0,-6AM)&lt;/Q&gt;&lt;R&gt;1&lt;/R&gt;&lt;C&gt;1&lt;/C&gt;&lt;D xsi:type="xsd:double"&gt;-21.747572815534&lt;/D&gt;&lt;/FQL&gt;&lt;FQL&gt;&lt;Q&gt;EWT^FG_PRICE(0)&lt;/Q&gt;&lt;R&gt;1&lt;/R&gt;&lt;C&gt;1&lt;/C&gt;&lt;D xsi:type="xsd:double"&gt;51.48&lt;/D&gt;&lt;/FQL&gt;&lt;FQL&gt;&lt;Q&gt;KSA^FG_TOTAL_RETURNC(0,-12AM)&lt;/Q&gt;&lt;R&gt;1&lt;/R&gt;&lt;C&gt;1&lt;/C&gt;&lt;D xsi:type="xsd:double"&gt;3.8187504&lt;/D&gt;&lt;/FQL&gt;&lt;FQL&gt;&lt;Q&gt;MCHI^FG_TOTAL_RETURNC(0,-1AM)&lt;/Q&gt;&lt;R&gt;1&lt;/R&gt;&lt;C&gt;1&lt;/C&gt;&lt;D xsi:type="xsd:double"&gt;-3.1723857&lt;/D&gt;&lt;/FQL&gt;&lt;FQL&gt;&lt;Q&gt;EZA^FG_TOTAL_RETURNC(0,-3AM)&lt;/Q&gt;&lt;R&gt;1&lt;/R&gt;&lt;C&gt;1&lt;/C&gt;&lt;D xsi:type="xsd:double"&gt;6.667757&lt;/D&gt;&lt;/FQL&gt;&lt;FQL&gt;&lt;Q&gt;EWT^P_PRICE(0)/P_PRICE_LOW_PR(0,,,,,,"PRICE","INTRA","52W")-1&lt;/Q&gt;&lt;R&gt;1&lt;/R&gt;&lt;C&gt;1&lt;/C&gt;&lt;D xsi:type="xsd:double"&gt;0.22207713&lt;/D&gt;&lt;/FQL&gt;&lt;FQL&gt;&lt;Q&gt;EPOL^FG_TOTAL_RETURNC(0,-12AM)&lt;/Q&gt;&lt;R&gt;1&lt;/R&gt;&lt;C&gt;1&lt;/C&gt;&lt;D xsi:type="xsd:double"&gt;18.086874&lt;/D&gt;&lt;/FQL&gt;&lt;FQL&gt;&lt;Q&gt;VWO^FG_TOTAL_RETURNC(0,-6AM)&lt;/Q&gt;&lt;R&gt;1&lt;/R&gt;&lt;C&gt;1&lt;/C&gt;&lt;D xsi:type="xsd:double"&gt;7.701969&lt;/D&gt;&lt;/FQL&gt;&lt;FQL&gt;&lt;Q&gt;EWJ^FMA_COS_UP("EPS","1M",+1,NOW,,,"PORTAGG","MEANR")&lt;/Q&gt;&lt;R&gt;1&lt;/R&gt;&lt;C&gt;1&lt;/C&gt;&lt;D xsi:type="xsd:double"&gt;97&lt;/D&gt;&lt;/FQL&gt;&lt;FQL&gt;&lt;Q&gt;MCHI^FMA_COS_DOWN("EPS","1M",+1,NOW,,,"PORTAGG","MEANR")&lt;/Q&gt;&lt;R&gt;1&lt;/R&gt;&lt;C&gt;1&lt;/C&gt;&lt;D xsi:type="xsd:double"&gt;287&lt;/D&gt;&lt;/FQL&gt;&lt;FQL&gt;&lt;Q&gt;EPOL^FMA_COS_DOWN("EPS","1M",+1,NOW,,,"PORTAGG","MEANR")&lt;/Q&gt;&lt;R&gt;1&lt;/R&gt;&lt;C&gt;1&lt;/C&gt;&lt;D xsi:type="xsd:double"&gt;8&lt;/D&gt;&lt;/FQL&gt;&lt;FQL&gt;&lt;Q&gt;EPU^FMA_RBICS_REV_CURRENT(30, LOC, "PORTAGG")&lt;/Q&gt;&lt;R&gt;1&lt;/R&gt;&lt;C&gt;1&lt;/C&gt;&lt;D xsi:type="xsd:double"&gt;31.7175329073805&lt;/D&gt;&lt;/FQL&gt;&lt;FQL&gt;&lt;Q&gt;EIDO^FG_ROE(0)&lt;/Q&gt;&lt;R&gt;1&lt;/R&gt;&lt;C&gt;1&lt;/C&gt;&lt;D xsi:type="xsd:double"&gt;12.8577083905045&lt;/D&gt;&lt;/FQL&gt;&lt;FQL&gt;&lt;Q&gt;REFCNRMB-FDS^FG_YIELD(NOW,,,0)&lt;/Q&gt;&lt;R&gt;1&lt;/R&gt;&lt;C&gt;1&lt;/C&gt;&lt;D xsi:type="xsd:double"&gt;3.35&lt;/D&gt;&lt;/FQL&gt;&lt;FQL&gt;&lt;Q&gt;TRYQA10Y-FDS^FG_YIELD(0,,,,"YTM")&lt;/Q&gt;&lt;R&gt;0&lt;/R&gt;&lt;C&gt;0&lt;/C&gt;&lt;/FQL&gt;&lt;FQL&gt;&lt;Q&gt;VWO^JULIAN(FMA_DIV_YLD(NTMA,NOW,NOW,M,"PORTAGG","MEANR").DATES)&lt;/Q&gt;&lt;R&gt;1&lt;/R&gt;&lt;C&gt;1&lt;/C&gt;&lt;D xsi:type="xsd:long"&gt;45471&lt;/D&gt;&lt;/FQL&gt;&lt;FQL&gt;&lt;Q&gt;KSA^FG_COMPANY_NAME&lt;/Q&gt;&lt;R&gt;1&lt;/R&gt;&lt;C&gt;1&lt;/C&gt;&lt;D xsi:type="xsd:string"&gt;iShares MSCI Saudi Arabia ETF&lt;/D&gt;&lt;/FQL&gt;&lt;FQL&gt;&lt;Q&gt;CC_CL^FG_COMPANY_NAME&lt;/Q&gt;&lt;R&gt;1&lt;/R&gt;&lt;C&gt;1&lt;/C&gt;&lt;D xsi:type="xsd:string"&gt;Chile&lt;/D&gt;&lt;/FQL&gt;&lt;FQL&gt;&lt;Q&gt;USDIDR^STD(FG_PRICE_CHANGE(0,-1AY,AM))&lt;/Q&gt;&lt;R&gt;1&lt;/R&gt;&lt;C&gt;1&lt;/C&gt;&lt;D xsi:type="xsd:double"&gt;1.13023862767811&lt;/D&gt;&lt;/FQL&gt;&lt;FQL&gt;&lt;Q&gt;FC0000IN^FMA_EPS(NTMA,-20AY,0,CY,,"PORTAGG","MEANR")&lt;/Q&gt;&lt;R&gt;20&lt;/R&gt;&lt;C&gt;1&lt;/C&gt;&lt;D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xsi:type="xsd:double"&gt;36.3144299162169&lt;/D&gt;&lt;D xsi:type="xsd:double"&gt;33.7098900362913&lt;/D&gt;&lt;D xsi:type="xsd:double"&gt;47.0110079129659&lt;/D&gt;&lt;D xsi:type="xsd:double"&gt;46.0400428656077&lt;/D&gt;&lt;D xsi:type="xsd:double"&gt;54.6706656892514&lt;/D&gt;&lt;/FQL&gt;&lt;FQL&gt;&lt;Q&gt;KSA^FMA_DIV_YLD(NTMA,-10AY,0,AM,"PORTAGG","MEANR")&lt;/Q&gt;&lt;R&gt;121&lt;/R&gt;&lt;C&gt;1&lt;/C&gt;&lt;D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xsi:type="xsd:double"&gt;4.32575631185176&lt;/D&gt;&lt;D xsi:type="xsd:double"&gt;4.77211744530075&lt;/D&gt;&lt;D xsi:type="xsd:double"&gt;4.62089433099089&lt;/D&gt;&lt;D xsi:type="xsd:double"&gt;5.07727485405112&lt;/D&gt;&lt;D xsi:type="xsd:double"&gt;5.22685544185245&lt;/D&gt;&lt;D xsi:type="xsd:double"&gt;4.6718255704397&lt;/D&gt;&lt;D xsi:type="xsd:double"&gt;4.65091864400436&lt;/D&gt;&lt;D xsi:type="xsd:double"&gt;4.16718842645889&lt;/D&gt;&lt;D xsi:type="xsd:double"&gt;4.03991184496277&lt;/D&gt;&lt;D xsi:type="xsd:double"&gt;4.26677025167458&lt;/D&gt;&lt;D xsi:type="xsd:double"&gt;4.37656485493326&lt;/D&gt;&lt;D xsi:type="xsd:double"&gt;4.61137988361162&lt;/D&gt;&lt;D xsi:type="xsd:double"&gt;4.86013656818796&lt;/D&gt;&lt;D xsi:type="xsd:double"&gt;4.41947353139153&lt;/D&gt;&lt;D xsi:type="xsd:double"&gt;3.79366491695807&lt;/D&gt;&lt;D xsi:type="xsd:double"&gt;3.90933008685545&lt;/D&gt;&lt;D xsi:type="xsd:double"&gt;3.85569307965879&lt;/D&gt;&lt;D xsi:type="xsd:double"&gt;3.87082532477802&lt;/D&gt;&lt;D xsi:type="xsd:double"&gt;3.96929481891519&lt;/D&gt;&lt;D xsi:type="xsd:double"&gt;4.0932965180445&lt;/D&gt;&lt;D xsi:type="xsd:double"&gt;3.98280611405161&lt;/D&gt;&lt;D xsi:type="xsd:double"&gt;3.75961876959071&lt;/D&gt;&lt;D xsi:type="xsd:double"&gt;3.82612240940782&lt;/D&gt;&lt;D xsi:type="xsd:double"&gt;4.21287996423885&lt;/D&gt;&lt;D xsi:type="xsd:double"&gt;4.34328774814679&lt;/D&gt;&lt;D xsi:type="xsd:double"&gt;4.34592251591031&lt;/D&gt;&lt;D xsi:type="xsd:double"&gt;4.34045707859179&lt;/D&gt;&lt;D xsi:type="xsd:double"&gt;4.29980088298423&lt;/D&gt;&lt;D xsi:type="xsd:double"&gt;4.27357642254402&lt;/D&gt;&lt;D xsi:type="xsd:double"&gt;4.16567174696765&lt;/D&gt;&lt;D xsi:type="xsd:double"&gt;3.86688261207624&lt;/D&gt;&lt;D xsi:type="xsd:double"&gt;3.96780308133698&lt;/D&gt;&lt;D xsi:type="xsd:double"&gt;3.6958979510439&lt;/D&gt;&lt;D xsi:type="xsd:double"&gt;3.81417983490477&lt;/D&gt;&lt;D xsi:type="xsd:double"&gt;3.94071746381971&lt;/D&gt;&lt;D xsi:type="xsd:double"&gt;4.36747296303856&lt;/D&gt;&lt;D xsi:type="xsd:double"&gt;4.24863104604585&lt;/D&gt;&lt;D xsi:type="xsd:double"&gt;4.35831173460214&lt;/D&gt;&lt;D xsi:type="xsd:double"&gt;4.20555822346412&lt;/D&gt;&lt;D xsi:type="xsd:double"&gt;4.09263771964767&lt;/D&gt;&lt;D xsi:type="xsd:double"&gt;3.89755576814988&lt;/D&gt;&lt;D xsi:type="xsd:double"&gt;3.92053458372641&lt;/D&gt;&lt;D xsi:type="xsd:double"&gt;3.70828676523007&lt;/D&gt;&lt;D xsi:type="xsd:double"&gt;3.79800904885069&lt;/D&gt;&lt;D xsi:type="xsd:double"&gt;3.98403261103923&lt;/D&gt;&lt;D xsi:type="xsd:double"&gt;3.89409400759796&lt;/D&gt;&lt;D xsi:type="xsd:double"&gt;3.98843549994663&lt;/D&gt;&lt;D xsi:type="xsd:double"&gt;4.13649331614255&lt;/D&gt;&lt;D xsi:type="xsd:double"&gt;4.34861984337556&lt;/D&gt;&lt;D xsi:type="xsd:double"&gt;4.22869017928516&lt;/D&gt;&lt;D xsi:type="xsd:double"&gt;4.06843598293964&lt;/D&gt;&lt;D xsi:type="xsd:double"&gt;4.0428783248658&lt;/D&gt;&lt;D xsi:type="xsd:double"&gt;4.2850158025447&lt;/D&gt;&lt;D xsi:type="xsd:double"&gt;5.54963514017864&lt;/D&gt;&lt;D xsi:type="xsd:double"&gt;4.69456807447626&lt;/D&gt;&lt;D xsi:type="xsd:double"&gt;4.68119647710022&lt;/D&gt;&lt;D xsi:type="xsd:double"&gt;3.9779998726408&lt;/D&gt;&lt;D xsi:type="xsd:double"&gt;3.85186922966093&lt;/D&gt;&lt;D xsi:type="xsd:double"&gt;3.76660285202545&lt;/D&gt;&lt;D xsi:type="xsd:double"&gt;3.49120990077045&lt;/D&gt;&lt;D xsi:type="xsd:double"&gt;3.31658766191769&lt;/D&gt;&lt;D xsi:type="xsd:double"&gt;3.42156064372112&lt;/D&gt;&lt;D xsi:type="xsd:double"&gt;3.44419248176444&lt;/D&gt;&lt;D xsi:type="xsd:double"&gt;3.53454119699358&lt;/D&gt;&lt;D xsi:type="xsd:double"&gt;3.5422625597094&lt;/D&gt;&lt;D xsi:type="xsd:double"&gt;3.45755877951853&lt;/D&gt;&lt;D xsi:type="xsd:double"&gt;3.31239354105715&lt;/D&gt;&lt;D xsi:type="xsd:double"&gt;3.33299832976082&lt;/D&gt;&lt;D xsi:type="xsd:double"&gt;3.23063788317311&lt;/D&gt;&lt;D xsi:type="xsd:double"&gt;3.2614033442918&lt;/D&gt;&lt;D xsi:type="xsd:double"&gt;3.15097774544387&lt;/D&gt;&lt;D xsi:type="xsd:double"&gt;3.06575768912777&lt;/D&gt;&lt;D xsi:type="xsd:double"&gt;3.01482930375805&lt;/D&gt;&lt;D xsi:type="xsd:double"&gt;2.98551946004581&lt;/D&gt;&lt;D xsi:type="xsd:double"&gt;3.29094510289726&lt;/D&gt;&lt;D xsi:type="xsd:double"&gt;3.22385735046915&lt;/D&gt;&lt;D xsi:type="xsd:double"&gt;3.05677197626906&lt;/D&gt;&lt;D xsi:type="xsd:double"&gt;2.8942930481466&lt;/D&gt;&lt;D xsi:type="xsd:double"&gt;2.81104397570691&lt;/D&gt;&lt;D xsi:type="xsd:double"&gt;2.6244907764343&lt;/D&gt;&lt;D xsi:type="xsd:double"&gt;2.9687048544055&lt;/D&gt;&lt;D xsi:type="xsd:double"&gt;3.34131139385054&lt;/D&gt;&lt;D xsi:type="xsd:double"&gt;3.15404312238774&lt;/D&gt;&lt;D xsi:type="xsd:double"&gt;3.297907063689&lt;/D&gt;&lt;D xsi:type="xsd:double"&gt;3.35382097511289&lt;/D&gt;&lt;D xsi:type="xsd:double"&gt;3.42794101122211&lt;/D&gt;&lt;D xsi:type="xsd:double"&gt;3.82655088302057&lt;/D&gt;&lt;D xsi:type="xsd:double"&gt;3.69545392908379&lt;/D&gt;&lt;D xsi:type="xsd:double"&gt;3.75750934466658&lt;/D&gt;&lt;D xsi:type="xsd:double"&gt;3.77146013964343&lt;/D&gt;&lt;D xsi:type="xsd:double"&gt;3.55020853386944&lt;/D&gt;&lt;D xsi:type="xsd:double"&gt;3.41300998207435&lt;/D&gt;&lt;D xsi:type="xsd:double"&gt;3.46420358708381&lt;/D&gt;&lt;D xsi:type="xsd:double"&gt;3.42828738604017&lt;/D&gt;&lt;D xsi:type="xsd:double"&gt;3.61319239055024&lt;/D&gt;&lt;D xsi:type="xsd:double"&gt;3.65614617801395&lt;/D&gt;&lt;D xsi:type="xsd:double"&gt;3.92139685459025&lt;/D&gt;&lt;D xsi:type="xsd:double"&gt;3.83293859461409&lt;/D&gt;&lt;D xsi:type="xsd:double"&gt;3.75685251996883&lt;/D&gt;&lt;D xsi:type="xsd:double"&gt;3.39388474799555&lt;/D&gt;&lt;D xsi:type="xsd:double"&gt;3.37601258260646&lt;/D&gt;&lt;D xsi:type="xsd:double"&gt;3.30467490214378&lt;/D&gt;&lt;D xsi:type="xsd:double"&gt;3.33721036486253&lt;/D&gt;&lt;D xsi:type="xsd:double"&gt;3.55669819828764&lt;/D&gt;&lt;D xsi:type="xsd:double"&gt;3.66267075409507&lt;/D&gt;&lt;D xsi:type="xsd:double"&gt;3.63024155973216&lt;/D&gt;&lt;D xsi:type="xsd:double"&gt;3.71129356752977&lt;/D&gt;&lt;/FQL&gt;&lt;FQL&gt;&lt;Q&gt;PASP-FDS^FG_PRICE_MAVG(0,,,,30)&lt;/Q&gt;&lt;R&gt;1&lt;/R&gt;&lt;C&gt;1&lt;/C&gt;&lt;D xsi:type="xsd:double"&gt;954.6667&lt;/D&gt;&lt;/FQL&gt;&lt;FQL&gt;&lt;Q&gt;TRYZA10Y-FDS^JULIAN(FG_YIELD(-10AY,0,CY,,"YTM").DATES)&lt;/Q&gt;&lt;R&gt;10&lt;/R&gt;&lt;C&gt;1&lt;/C&gt;&lt;D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xsi:type="xsd:long"&gt;45289&lt;/D&gt;&lt;/FQL&gt;&lt;FQL&gt;&lt;Q&gt;USDBRL^FG_PRICE_CHANGE(0,-1AY)&lt;/Q&gt;&lt;R&gt;1&lt;/R&gt;&lt;C&gt;1&lt;/C&gt;&lt;D xsi:type="xsd:double"&gt;12.022948&lt;/D&gt;&lt;/FQL&gt;&lt;FQL&gt;&lt;Q&gt;USDMYR^STD(FG_PRICE_CHANGE(0,-1AY,AM))&lt;/Q&gt;&lt;R&gt;1&lt;/R&gt;&lt;C&gt;1&lt;/C&gt;&lt;D xsi:type="xsd:double"&gt;2.23174374777698&lt;/D&gt;&lt;/FQL&gt;&lt;FQL&gt;&lt;Q&gt;INDA^FMA_PE(NTMA,-10AY,0,AM,"PORTAGG","MEANR")&lt;/Q&gt;&lt;R&gt;121&lt;/R&gt;&lt;C&gt;1&lt;/C&gt;&lt;D xsi:type="xsd:double"&gt;16.194869089289&lt;/D&gt;&lt;D xsi:type="xsd:double"&gt;17.0837692352606&lt;/D&gt;&lt;D xsi:type="xsd:double"&gt;16.5340829958698&lt;/D&gt;&lt;D xsi:type="xsd:double"&gt;17.0989044230343&lt;/D&gt;&lt;D xsi:type="xsd:double"&gt;17.0505885122744&lt;/D&gt;&lt;D xsi:type="xsd:double"&gt;16.8402737742472&lt;/D&gt;&lt;D xsi:type="xsd:double"&gt;17.7732500328052&lt;/D&gt;&lt;D xsi:type="xsd:double"&gt;18.2834844925037&lt;/D&gt;&lt;D xsi:type="xsd:double"&gt;18.2657945682099&lt;/D&gt;&lt;D xsi:type="xsd:double"&gt;17.103911169771&lt;/D&gt;&lt;D xsi:type="xsd:double"&gt;16.9178235095279&lt;/D&gt;&lt;D xsi:type="xsd:double"&gt;18.1445969775149&lt;/D&gt;&lt;D xsi:type="xsd:double"&gt;18.8763901188519&lt;/D&gt;&lt;D xsi:type="xsd:double"&gt;17.4340133701045&lt;/D&gt;&lt;D xsi:type="xsd:double"&gt;17.96123044885&lt;/D&gt;&lt;D xsi:type="xsd:double"&gt;17.4667337706692&lt;/D&gt;&lt;D xsi:type="xsd:double"&gt;16.6359637347745&lt;/D&gt;&lt;D xsi:type="xsd:double"&gt;16.636329109476&lt;/D&gt;&lt;D xsi:type="xsd:double"&gt;16.3783353199097&lt;/D&gt;&lt;D xsi:type="xsd:double"&gt;17.0943661303079&lt;/D&gt;&lt;D xsi:type="xsd:double"&gt;16.8614268765078&lt;/D&gt;&lt;D xsi:type="xsd:double"&gt;17.4184961900531&lt;/D&gt;&lt;D xsi:type="xsd:double"&gt;17.6803149491997&lt;/D&gt;&lt;D xsi:type="xsd:double"&gt;17.7529819387396&lt;/D&gt;&lt;D xsi:type="xsd:double"&gt;18.3410108781328&lt;/D&gt;&lt;D xsi:type="xsd:double"&gt;18.1990712486189&lt;/D&gt;&lt;D xsi:type="xsd:double"&gt;17.828342026691&lt;/D&gt;&lt;D xsi:type="xsd:double"&gt;16.8735158970153&lt;/D&gt;&lt;D xsi:type="xsd:double"&gt;16.5213187633103&lt;/D&gt;&lt;D xsi:type="xsd:double"&gt;16.3347484681304&lt;/D&gt;&lt;D xsi:type="xsd:double"&gt;17.3784444610294&lt;/D&gt;&lt;D xsi:type="xsd:double"&gt;17.5882248217495&lt;/D&gt;&lt;D xsi:type="xsd:double"&gt;18.0244048877954&lt;/D&gt;&lt;D xsi:type="xsd:double"&gt;18.0921112102361&lt;/D&gt;&lt;D xsi:type="xsd:double"&gt;18.3103081474484&lt;/D&gt;&lt;D xsi:type="xsd:double"&gt;18.1869566582593&lt;/D&gt;&lt;D xsi:type="xsd:double"&gt;18.7122702979229&lt;/D&gt;&lt;D xsi:type="xsd:double"&gt;18.7029863691932&lt;/D&gt;&lt;D xsi:type="xsd:double"&gt;18.539967803125&lt;/D&gt;&lt;D xsi:type="xsd:double"&gt;18.8762845693115&lt;/D&gt;&lt;D xsi:type="xsd:double"&gt;18.6467256975957&lt;/D&gt;&lt;D xsi:type="xsd:double"&gt;19.2020799163837&lt;/D&gt;&lt;D xsi:type="xsd:double"&gt;18.4812762931262&lt;/D&gt;&lt;D xsi:type="xsd:double"&gt;17.9564508649568&lt;/D&gt;&lt;D xsi:type="xsd:double"&gt;18.1080674582117&lt;/D&gt;&lt;D xsi:type="xsd:double"&gt;18.4832295560475&lt;/D&gt;&lt;D xsi:type="xsd:double"&gt;18.7141766541316&lt;/D&gt;&lt;D xsi:type="xsd:double"&gt;18.4963605991557&lt;/D&gt;&lt;D xsi:type="xsd:double"&gt;19.6603888668204&lt;/D&gt;&lt;D xsi:type="xsd:double"&gt;20.0144522592711&lt;/D&gt;&lt;D xsi:type="xsd:double"&gt;17.1943756399248&lt;/D&gt;&lt;D xsi:type="xsd:double"&gt;17.9661545944518&lt;/D&gt;&lt;D xsi:type="xsd:double"&gt;17.8507883491799&lt;/D&gt;&lt;D xsi:type="xsd:double"&gt;17.7969770165938&lt;/D&gt;&lt;D xsi:type="xsd:double"&gt;18.3551367642677&lt;/D&gt;&lt;D xsi:type="xsd:double"&gt;18.4564255435098&lt;/D&gt;&lt;D xsi:type="xsd:double"&gt;19.0096525778088&lt;/D&gt;&lt;D xsi:type="xsd:double"&gt;18.3002644798846&lt;/D&gt;&lt;D xsi:type="xsd:double"&gt;19.1611467979922&lt;/D&gt;&lt;D xsi:type="xsd:double"&gt;18.4166614402669&lt;/D&gt;&lt;D xsi:type="xsd:double"&gt;18.218794745298&lt;/D&gt;&lt;D xsi:type="xsd:double"&gt;18.1756256934292&lt;/D&gt;&lt;D xsi:type="xsd:double"&gt;17.9688384672983&lt;/D&gt;&lt;D xsi:type="xsd:double"&gt;19.2380717465084&lt;/D&gt;&lt;D xsi:type="xsd:double"&gt;19.0170005548682&lt;/D&gt;&lt;D xsi:type="xsd:double"&gt;19.1523579004103&lt;/D&gt;&lt;D xsi:type="xsd:double"&gt;19.182803285479&lt;/D&gt;&lt;D xsi:type="xsd:double"&gt;16.5631425841075&lt;/D&gt;&lt;D xsi:type="xsd:double"&gt;15.6608067498677&lt;/D&gt;&lt;D xsi:type="xsd:double"&gt;18.0737459376994&lt;/D&gt;&lt;D xsi:type="xsd:double"&gt;21.1553773090763&lt;/D&gt;&lt;D xsi:type="xsd:double"&gt;23.2069891350991&lt;/D&gt;&lt;D xsi:type="xsd:double"&gt;23.811605451888&lt;/D&gt;&lt;D xsi:type="xsd:double"&gt;22.6716074825988&lt;/D&gt;&lt;D xsi:type="xsd:double"&gt;23.3617853279943&lt;/D&gt;&lt;D xsi:type="xsd:double"&gt;22.6355742121377&lt;/D&gt;&lt;D xsi:type="xsd:double"&gt;24.1847672493609&lt;/D&gt;&lt;D xsi:type="xsd:double"&gt;24.7222760333973&lt;/D&gt;&lt;D xsi:type="xsd:double"&gt;23.8484932205842&lt;/D&gt;&lt;D xsi:type="xsd:double"&gt;23.6559817053143&lt;/D&gt;&lt;D xsi:type="xsd:double"&gt;22.9193749894828&lt;/D&gt;&lt;D xsi:type="xsd:double"&gt;22.3950199626511&lt;/D&gt;&lt;D xsi:type="xsd:double"&gt;23.3225749825576&lt;/D&gt;&lt;D xsi:type="xsd:double"&gt;22.9869723381438&lt;/D&gt;&lt;D xsi:type="xsd:double"&gt;23.5024640891756&lt;/D&gt;&lt;D xsi:type="xsd:double"&gt;24.6721786548591&lt;/D&gt;&lt;D xsi:type="xsd:double"&gt;24.5791091821453&lt;/D&gt;&lt;D xsi:type="xsd:double"&gt;24.2063468427788&lt;/D&gt;&lt;D xsi:type="xsd:double"&gt;23.5428915927502&lt;/D&gt;&lt;D xsi:type="xsd:double"&gt;23.4552322278447&lt;/D&gt;&lt;D xsi:type="xsd:double"&gt;22.4624639776334&lt;/D&gt;&lt;D xsi:type="xsd:double"&gt;20.8658443439178&lt;/D&gt;&lt;D xsi:type="xsd:double"&gt;22.5486042403285&lt;/D&gt;&lt;D xsi:type="xsd:double"&gt;20.259372598807&lt;/D&gt;&lt;D xsi:type="xsd:double"&gt;20.7954337785183&lt;/D&gt;&lt;D xsi:type="xsd:double"&gt;20.4849520768879&lt;/D&gt;&lt;D xsi:type="xsd:double"&gt;22.5428329962206&lt;/D&gt;&lt;D xsi:type="xsd:double"&gt;22.6596067913484&lt;/D&gt;&lt;D xsi:type="xsd:double"&gt;21.7505949635559&lt;/D&gt;&lt;D xsi:type="xsd:double"&gt;22.4925870371946&lt;/D&gt;&lt;D xsi:type="xsd:double"&gt;22.7211993908104&lt;/D&gt;&lt;D xsi:type="xsd:double"&gt;21.9221266861788&lt;/D&gt;&lt;D xsi:type="xsd:double"&gt;21.1755823317105&lt;/D&gt;&lt;D xsi:type="xsd:double"&gt;20.3309670309346&lt;/D&gt;&lt;D xsi:type="xsd:double"&gt;20.113032169609&lt;/D&gt;&lt;D xsi:type="xsd:double"&gt;20.9598616354418&lt;/D&gt;&lt;D xsi:type="xsd:double"&gt;21.3452962610338&lt;/D&gt;&lt;D xsi:type="xsd:double"&gt;22.0049244222997&lt;/D&gt;&lt;D xsi:type="xsd:double"&gt;21.157358376389&lt;/D&gt;&lt;D xsi:type="xsd:double"&gt;20.889890493394&lt;/D&gt;&lt;D xsi:type="xsd:double"&gt;20.3359393460197&lt;/D&gt;&lt;D xsi:type="xsd:double"&gt;20.079562467796&lt;/D&gt;&lt;D xsi:type="xsd:double"&gt;21.3842248161344&lt;/D&gt;&lt;D xsi:type="xsd:double"&gt;21.8851098769826&lt;/D&gt;&lt;D xsi:type="xsd:double"&gt;22.4518577561118&lt;/D&gt;&lt;D xsi:type="xsd:double"&gt;22.7114177413863&lt;/D&gt;&lt;D xsi:type="xsd:double"&gt;22.7267478677984&lt;/D&gt;&lt;D xsi:type="xsd:double"&gt;22.0486997971664&lt;/D&gt;&lt;D xsi:type="xsd:double"&gt;23.162907852358&lt;/D&gt;&lt;D xsi:type="xsd:double"&gt;24.1333584927215&lt;/D&gt;&lt;D xsi:type="xsd:double"&gt;23.7370780398288&lt;/D&gt;&lt;/FQL&gt;&lt;FQL&gt;&lt;Q&gt;TIOS-FDS^FG_PRICE_CHANGE(0,-3AM)&lt;/Q&gt;&lt;R&gt;1&lt;/R&gt;&lt;C&gt;1&lt;/C&gt;&lt;D xsi:type="xsd:double"&gt;-13.859439124487&lt;/D&gt;&lt;/FQL&gt;&lt;FQL&gt;&lt;Q&gt;EWM^FG_PRICE_MAVG(0,,,,200)&lt;/Q&gt;&lt;R&gt;1&lt;/R&gt;&lt;C&gt;1&lt;/C&gt;&lt;D xsi:type="xsd:double"&gt;21.98325&lt;/D&gt;&lt;/FQL&gt;&lt;FQL&gt;&lt;Q&gt;KSA^P_PRICE(0)/P_PRICE_LOW_PR(0,,,,,,"PRICE","INTRA","52W")-1&lt;/Q&gt;&lt;R&gt;1&lt;/R&gt;&lt;C&gt;1&lt;/C&gt;&lt;D xsi:type="xsd:double"&gt;0.12040877&lt;/D&gt;&lt;/FQL&gt;&lt;FQL&gt;&lt;Q&gt;MCHI^PERCENT_CHANGE(FMA_EPS(+1,0,,,,"PORTAGG","MEAN"),FMA_EPS(+1,-3AM,,,,"PORTAGG","MEAN"))&lt;/Q&gt;&lt;R&gt;1&lt;/R&gt;&lt;C&gt;1&lt;/C&gt;&lt;D xsi:type="xsd:double"&gt;4.27112215833184&lt;/D&gt;&lt;/FQL&gt;&lt;FQL&gt;&lt;Q&gt;EPOL^P_PRICE(0)/P_PRICE_LOW_PR(0,,,,,,"PRICE","INTRA","52W")-1&lt;/Q&gt;&lt;R&gt;1&lt;/R&gt;&lt;C&gt;1&lt;/C&gt;&lt;D xsi:type="xsd:double"&gt;0.3696711&lt;/D&gt;&lt;/FQL&gt;&lt;FQL&gt;&lt;Q&gt;URTH^SIZE(FG_CONSTITUENTS)&lt;/Q&gt;&lt;R&gt;1&lt;/R&gt;&lt;C&gt;1&lt;/C&gt;&lt;D xsi:type="xsd:long"&gt;1430&lt;/D&gt;&lt;/FQL&gt;&lt;FQL&gt;&lt;Q&gt;MCHI^FMA_COS_UP("EPS","1M",+1,NOW,,,"PORTAGG","MEANR")&lt;/Q&gt;&lt;R&gt;1&lt;/R&gt;&lt;C&gt;1&lt;/C&gt;&lt;D xsi:type="xsd:double"&gt;200&lt;/D&gt;&lt;/FQL&gt;&lt;FQL&gt;&lt;Q&gt;EPOL^FMA_RBICS_REV_CURRENT(30, LOC, "PORTAGG")&lt;/Q&gt;&lt;R&gt;1&lt;/R&gt;&lt;C&gt;1&lt;/C&gt;&lt;D xsi:type="xsd:double"&gt;48.337499149194&lt;/D&gt;&lt;/FQL&gt;&lt;FQL&gt;&lt;Q&gt;TRYSA10Y-FDS^PCTCHG(FG_YIELD(0,,,,"YTM"),FG_YIELD(-3AM,,,,"YTM"))&lt;/Q&gt;&lt;R&gt;1&lt;/R&gt;&lt;C&gt;1&lt;/C&gt;&lt;D xsi:type="xsd:double"&gt;-6.483489&lt;/D&gt;&lt;/FQL&gt;&lt;FQL&gt;&lt;Q&gt;TRYPE10Y-FDS^PCTCHG(FG_YIELD(0,,,,"YTM"),FG_YIELD(-1AM,,,,"YTM"))&lt;/Q&gt;&lt;R&gt;1&lt;/R&gt;&lt;C&gt;1&lt;/C&gt;&lt;D xsi:type="xsd:double"&gt;-6.846826&lt;/D&gt;&lt;/FQL&gt;&lt;FQL&gt;&lt;Q&gt;VGK^FMA_EVAL_EBIT(LTMA,NOW,NOW,M,"PORTAGG","MEANR")&lt;/Q&gt;&lt;R&gt;1&lt;/R&gt;&lt;C&gt;1&lt;/C&gt;&lt;D xsi:type="xsd:double"&gt;13.2227081111547&lt;/D&gt;&lt;/FQL&gt;&lt;FQL&gt;&lt;Q&gt;EWT^JULIAN(FMA_DIV_YLD(NTMA,NOW,NOW,M,"PORTAGG","MEANR").DATES)&lt;/Q&gt;&lt;R&gt;1&lt;/R&gt;&lt;C&gt;1&lt;/C&gt;&lt;D xsi:type="xsd:long"&gt;45504&lt;/D&gt;&lt;/FQL&gt;&lt;FQL&gt;&lt;Q&gt;VNM^FG_COMPANY_NAME&lt;/Q&gt;&lt;R&gt;1&lt;/R&gt;&lt;C&gt;1&lt;/C&gt;&lt;D xsi:type="xsd:string"&gt;VanEck Vietnam ETF&lt;/D&gt;&lt;/FQL&gt;&lt;FQL&gt;&lt;Q&gt;USDIDR^FG_PRICE_CHANGE(0,-6AM)&lt;/Q&gt;&lt;R&gt;1&lt;/R&gt;&lt;C&gt;1&lt;/C&gt;&lt;D xsi:type="xsd:double"&gt;1.8548131&lt;/D&gt;&lt;/FQL&gt;&lt;FQL&gt;&lt;Q&gt;EWY^P_PRICE_RETURNS_PR('52W',2,-10AY,0,AM)&lt;/Q&gt;&lt;R&gt;121&lt;/R&gt;&lt;C&gt;1&lt;/C&gt;&lt;D xsi:type="xsd:double"&gt;18.697666&lt;/D&gt;&lt;D xsi:type="xsd:double"&gt;5.5068493&lt;/D&gt;&lt;D xsi:type="xsd:double"&gt;-6.134182&lt;/D&gt;&lt;D xsi:type="xsd:double"&gt;-7.2863045&lt;/D&gt;&lt;D xsi:type="xsd:double"&gt;-9.483677&lt;/D&gt;&lt;D xsi:type="xsd:double"&gt;-6.223851&lt;/D&gt;&lt;D xsi:type="xsd:double"&gt;-4.0969253&lt;/D&gt;&lt;D xsi:type="xsd:double"&gt;-6.9409847&lt;/D&gt;&lt;D xsi:type="xsd:double"&gt;-7.5431404&lt;/D&gt;&lt;D xsi:type="xsd:double"&gt;-3.2666981&lt;/D&gt;&lt;D xsi:type="xsd:double"&gt;-13.606554&lt;/D&gt;&lt;D xsi:type="xsd:double"&gt;-17.383408&lt;/D&gt;&lt;D xsi:type="xsd:double"&gt;-22.098244&lt;/D&gt;&lt;D xsi:type="xsd:double"&gt;-23.71763&lt;/D&gt;&lt;D xsi:type="xsd:double"&gt;-6.212425&lt;/D&gt;&lt;D xsi:type="xsd:double"&gt;-5.825204&lt;/D&gt;&lt;D xsi:type="xsd:double"&gt;-10.570585&lt;/D&gt;&lt;D xsi:type="xsd:double"&gt;-13.91285&lt;/D&gt;&lt;D xsi:type="xsd:double"&gt;-14.793026&lt;/D&gt;&lt;D xsi:type="xsd:double"&gt;-11.416531&lt;/D&gt;&lt;D xsi:type="xsd:double"&gt;-10.347909&lt;/D&gt;&lt;D xsi:type="xsd:double"&gt;-14.388126&lt;/D&gt;&lt;D xsi:type="xsd:double"&gt;-3.2496274&lt;/D&gt;&lt;D xsi:type="xsd:double"&gt;2.4896264&lt;/D&gt;&lt;D xsi:type="xsd:double"&gt;16.719282&lt;/D&gt;&lt;D xsi:type="xsd:double"&gt;20.352709&lt;/D&gt;&lt;D xsi:type="xsd:double"&gt;12.358057&lt;/D&gt;&lt;D xsi:type="xsd:double"&gt;3.6260247&lt;/D&gt;&lt;D xsi:type="xsd:double"&gt;11.782467&lt;/D&gt;&lt;D xsi:type="xsd:double"&gt;17.475224&lt;/D&gt;&lt;D xsi:type="xsd:double"&gt;25.824238&lt;/D&gt;&lt;D xsi:type="xsd:double"&gt;19.226574&lt;/D&gt;&lt;D xsi:type="xsd:double"&gt;20.16542&lt;/D&gt;&lt;D xsi:type="xsd:double"&gt;32.444336&lt;/D&gt;&lt;D xsi:type="xsd:double"&gt;30.577099&lt;/D&gt;&lt;D xsi:type="xsd:double"&gt;31.114399&lt;/D&gt;&lt;D xsi:type="xsd:double"&gt;19.737362&lt;/D&gt;&lt;D xsi:type="xsd:double"&gt;16.84053&lt;/D&gt;&lt;D xsi:type="xsd:double"&gt;23.29284&lt;/D&gt;&lt;D xsi:type="xsd:double"&gt;40.729202&lt;/D&gt;&lt;D xsi:type="xsd:double"&gt;36.042274&lt;/D&gt;&lt;D xsi:type="xsd:double"&gt;45.746758&lt;/D&gt;&lt;D xsi:type="xsd:double"&gt;25.15608&lt;/D&gt;&lt;D xsi:type="xsd:double"&gt;36.623096&lt;/D&gt;&lt;D xsi:type="xsd:double"&gt;26.076221&lt;/D&gt;&lt;D xsi:type="xsd:double"&gt;15.146828&lt;/D&gt;&lt;D xsi:type="xsd:double"&gt;10.799181&lt;/D&gt;&lt;D xsi:type="xsd:double"&gt;3.2487988&lt;/D&gt;&lt;D xsi:type="xsd:double"&gt;1.3540268&lt;/D&gt;&lt;D xsi:type="xsd:double"&gt;-1.4468372&lt;/D&gt;&lt;D xsi:type="xsd:double"&gt;-6.213766&lt;/D&gt;&lt;D xsi:type="xsd:double"&gt;-18.131239&lt;/D&gt;&lt;D xsi:type="xsd:double"&gt;-18.22576&lt;/D&gt;&lt;D xsi:type="xsd:double"&gt;-21.226143&lt;/D&gt;&lt;D xsi:type="xsd:double"&gt;-7.852137&lt;/D&gt;&lt;D xsi:type="xsd:double"&gt;-16.933506&lt;/D&gt;&lt;D xsi:type="xsd:double"&gt;-13.545937&lt;/D&gt;&lt;D xsi:type="xsd:double"&gt;-20.509035&lt;/D&gt;&lt;D xsi:type="xsd:double"&gt;-21.996624&lt;/D&gt;&lt;D xsi:type="xsd:double"&gt;-14.71423&lt;/D&gt;&lt;D xsi:type="xsd:double"&gt;-20.413982&lt;/D&gt;&lt;D xsi:type="xsd:double"&gt;-12.8744545&lt;/D&gt;&lt;D xsi:type="xsd:double"&gt;-10.620886&lt;/D&gt;&lt;D xsi:type="xsd:double"&gt;2.0202518&lt;/D&gt;&lt;D xsi:type="xsd:double"&gt;-0.84721446&lt;/D&gt;&lt;D xsi:type="xsd:double"&gt;6.106949&lt;/D&gt;&lt;D xsi:type="xsd:double"&gt;-2.6777983&lt;/D&gt;&lt;D xsi:type="xsd:double"&gt;-11.652887&lt;/D&gt;&lt;D xsi:type="xsd:double"&gt;-20.65835&lt;/D&gt;&lt;D xsi:type="xsd:double"&gt;-10.980988&lt;/D&gt;&lt;D xsi:type="xsd:double"&gt;6.4730167&lt;/D&gt;&lt;D xsi:type="xsd:double"&gt;6.401062&lt;/D&gt;&lt;D xsi:type="xsd:double"&gt;25.668228&lt;/D&gt;&lt;D xsi:type="xsd:double"&gt;18.320227&lt;/D&gt;&lt;D xsi:type="xsd:double"&gt;23.88525&lt;/D&gt;&lt;D xsi:type="xsd:double"&gt;18.571949&lt;/D&gt;&lt;D xsi:type="xsd:double"&gt;45.54981&lt;/D&gt;&lt;D xsi:type="xsd:double"&gt;57.975685&lt;/D&gt;&lt;D xsi:type="xsd:double"&gt;53.88781&lt;/D&gt;&lt;D xsi:type="xsd:double"&gt;67.94514&lt;/D&gt;&lt;D xsi:type="xsd:double"&gt;88.02092&lt;/D&gt;&lt;D xsi:type="xsd:double"&gt;84.697815&lt;/D&gt;&lt;D xsi:type="xsd:double"&gt;55.423344&lt;/D&gt;&lt;D xsi:type="xsd:double"&gt;54.554413&lt;/D&gt;&lt;D xsi:type="xsd:double"&gt;42.52094&lt;/D&gt;&lt;D xsi:type="xsd:double"&gt;30.45659&lt;/D&gt;&lt;D xsi:type="xsd:double"&gt;16.015255&lt;/D&gt;&lt;D xsi:type="xsd:double"&gt;12.414085&lt;/D&gt;&lt;D xsi:type="xsd:double"&gt;-0.99063516&lt;/D&gt;&lt;D xsi:type="xsd:double"&gt;-14.008945&lt;/D&gt;&lt;D xsi:type="xsd:double"&gt;-17.557585&lt;/D&gt;&lt;D xsi:type="xsd:double"&gt;-17.949736&lt;/D&gt;&lt;D xsi:type="xsd:double"&gt;-23.280876&lt;/D&gt;&lt;D xsi:type="xsd:double"&gt;-30.142159&lt;/D&gt;&lt;D xsi:type="xsd:double"&gt;-27.71874&lt;/D&gt;&lt;D xsi:type="xsd:double"&gt;-33.488834&lt;/D&gt;&lt;D xsi:type="xsd:double"&gt;-31.243134&lt;/D&gt;&lt;D xsi:type="xsd:double"&gt;-31.789333&lt;/D&gt;&lt;D xsi:type="xsd:double"&gt;-35.752052&lt;/D&gt;&lt;D xsi:type="xsd:double"&gt;-27.887249&lt;/D&gt;&lt;D xsi:type="xsd:double"&gt;-26.586788&lt;/D&gt;&lt;D xsi:type="xsd:double"&gt;-20.18298&lt;/D&gt;&lt;D xsi:type="xsd:double"&gt;-14.804113&lt;/D&gt;&lt;D xsi:type="xsd:double"&gt;-16.823757&lt;/D&gt;&lt;D xsi:type="xsd:double"&gt;-13.304913&lt;/D&gt;&lt;D xsi:type="xsd:double"&gt;-3.5930395&lt;/D&gt;&lt;D xsi:type="xsd:double"&gt;4.165399&lt;/D&gt;&lt;D xsi:type="xsd:double"&gt;10.3938465&lt;/D&gt;&lt;D xsi:type="xsd:double"&gt;7.0247054&lt;/D&gt;&lt;D xsi:type="xsd:double"&gt;14.376807&lt;/D&gt;&lt;D xsi:type="xsd:double"&gt;19.874477&lt;/D&gt;&lt;D xsi:type="xsd:double"&gt;8.5007305&lt;/D&gt;&lt;D xsi:type="xsd:double"&gt;9.17083&lt;/D&gt;&lt;D xsi:type="xsd:double"&gt;3.672886&lt;/D&gt;&lt;D xsi:type="xsd:double"&gt;4.169965&lt;/D&gt;&lt;D xsi:type="xsd:double"&gt;14.890039&lt;/D&gt;&lt;D xsi:type="xsd:double"&gt;12.730085&lt;/D&gt;&lt;D xsi:type="xsd:double"&gt;9.548723&lt;/D&gt;&lt;D xsi:type="xsd:double"&gt;0.8726716&lt;/D&gt;&lt;D xsi:type="xsd:double"&gt;10.725487&lt;/D&gt;&lt;D xsi:type="xsd:double"&gt;-0.6728649&lt;/D&gt;&lt;/FQL&gt;&lt;FQL&gt;&lt;Q&gt;EPHE^FG_FCF_YIELD_NTM(0)&lt;/Q&gt;&lt;R&gt;1&lt;/R&gt;&lt;C&gt;1&lt;/C&gt;&lt;D xsi:type="xsd:double"&gt;6.88494472053554&lt;/D&gt;&lt;/FQL&gt;&lt;FQL&gt;&lt;Q&gt;EWZ^FMA_ROE(NTMA,-20AY,NOW,FY,"PORTAGG","MEANR")&lt;/Q&gt;&lt;R&gt;20&lt;/R&gt;&lt;C&gt;1&lt;/C&gt;&lt;D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xsi:type="xsd:double"&gt;14.5230256231227&lt;/D&gt;&lt;D xsi:type="xsd:double"&gt;16.6192480648251&lt;/D&gt;&lt;D xsi:type="xsd:double"&gt;20.4610226165993&lt;/D&gt;&lt;D xsi:type="xsd:double"&gt;19.4095239233816&lt;/D&gt;&lt;D xsi:type="xsd:double"&gt;18.608684275209&lt;/D&gt;&lt;/FQL&gt;&lt;FQL&gt;&lt;Q&gt;USDINR^FG_PRICE_CHANGE(0,-6AM)&lt;/Q&gt;&lt;R&gt;1&lt;/R&gt;&lt;C&gt;1&lt;/C&gt;&lt;D xsi:type="xsd:double"&gt;1.1125326&lt;/D&gt;&lt;/FQL&gt;&lt;FQL&gt;&lt;Q&gt;USDBRL^FG_PRICE(0)&lt;/Q&gt;&lt;R&gt;1&lt;/R&gt;&lt;C&gt;1&lt;/C&gt;&lt;D xsi:type="xsd:double"&gt;5.49495&lt;/D&gt;&lt;/FQL&gt;&lt;FQL&gt;&lt;Q&gt;W-FDS^FG_PRICE_CHANGE(0,-6AM)&lt;/Q&gt;&lt;R&gt;1&lt;/R&gt;&lt;C&gt;1&lt;/C&gt;&lt;D xsi:type="xsd:double"&gt;-9.09090909090909&lt;/D&gt;&lt;/FQL&gt;&lt;FQL&gt;&lt;Q&gt;TIOS-FDS^FG_PRICE_CHANGE(0,-1AM)&lt;/Q&gt;&lt;R&gt;1&lt;/R&gt;&lt;C&gt;1&lt;/C&gt;&lt;D xsi:type="xsd:double"&gt;-8.83177992941816&lt;/D&gt;&lt;/FQL&gt;&lt;FQL&gt;&lt;Q&gt;EWM^FG_PRICE_MAVG(0,,,,60)&lt;/Q&gt;&lt;R&gt;1&lt;/R&gt;&lt;C&gt;1&lt;/C&gt;&lt;D xsi:type="xsd:double"&gt;23.067167&lt;/D&gt;&lt;/FQL&gt;&lt;FQL&gt;&lt;Q&gt;KSA^P_PRICE(0)/P_PRICE_HIGH_PR(0,,,,,,"PRICE","INTRA","52W")&lt;/Q&gt;&lt;R&gt;1&lt;/R&gt;&lt;C&gt;1&lt;/C&gt;&lt;D xsi:type="xsd:double"&gt;0.89965624&lt;/D&gt;&lt;/FQL&gt;&lt;FQL&gt;&lt;Q&gt;MCHI^PERCENT_CHANGE(FMA_EPS(+1,0,,,,"PORTAGG","MEAN"),FMA_EPS(+1,-1AM,,,,"PORTAGG","MEAN"))&lt;/Q&gt;&lt;R&gt;1&lt;/R&gt;&lt;C&gt;1&lt;/C&gt;&lt;D xsi:type="xsd:double"&gt;2.16465039017907&lt;/D&gt;&lt;/FQL&gt;&lt;FQL&gt;&lt;Q&gt;ECH^FG_TOTAL_RETURNC(0,-3AM)&lt;/Q&gt;&lt;R&gt;1&lt;/R&gt;&lt;C&gt;1&lt;/C&gt;&lt;D xsi:type="xsd:double"&gt;-6.733817&lt;/D&gt;&lt;/FQL&gt;&lt;FQL&gt;&lt;Q&gt;EIDO^SIZE(FG_CONSTITUENTS)&lt;/Q&gt;&lt;R&gt;1&lt;/R&gt;&lt;C&gt;1&lt;/C&gt;&lt;D xsi:type="xsd:long"&gt;72&lt;/D&gt;&lt;/FQL&gt;&lt;FQL&gt;&lt;Q&gt;TRYPL10Y-FDS^PCTCHG(FG_YIELD(0,,,,"YTM"),FG_YIELD(-3AM,,,,"YTM"))&lt;/Q&gt;&lt;R&gt;1&lt;/R&gt;&lt;C&gt;1&lt;/C&gt;&lt;D xsi:type="xsd:double"&gt;-6.9261656&lt;/D&gt;&lt;/FQL&gt;&lt;FQL&gt;&lt;Q&gt;UAE^JULIAN(FMA_DIV_YLD(NTMA,NOW,NOW,M,"PORTAGG","MEANR").DATES)&lt;/Q&gt;&lt;R&gt;1&lt;/R&gt;&lt;C&gt;1&lt;/C&gt;&lt;D xsi:type="xsd:long"&gt;45504&lt;/D&gt;&lt;/FQL&gt;&lt;FQL&gt;&lt;Q&gt;UAE^FG_COMPANY_NAME&lt;/Q&gt;&lt;R&gt;1&lt;/R&gt;&lt;C&gt;1&lt;/C&gt;&lt;D xsi:type="xsd:string"&gt;iShares MSCI UAE ETF&lt;/D&gt;&lt;/FQL&gt;&lt;FQL&gt;&lt;Q&gt;FC0000ZA^FMA_EPS(NTMA,-20AY,0,CY,,"PORTAGG","MEANR")&lt;/Q&gt;&lt;R&gt;20&lt;/R&gt;&lt;C&gt;1&lt;/C&gt;&lt;D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xsi:type="xsd:double"&gt;31.8782514095679&lt;/D&gt;&lt;D xsi:type="xsd:double"&gt;34.3748784508844&lt;/D&gt;&lt;D xsi:type="xsd:double"&gt;36.8513185592336&lt;/D&gt;&lt;D xsi:type="xsd:double"&gt;38.61484</t>
        </r>
      </text>
    </comment>
    <comment ref="A16" authorId="0" shapeId="0" xr:uid="{E068B4D8-2A9C-439A-AD14-393C56C806D8}">
      <text>
        <r>
          <rPr>
            <b/>
            <sz val="9"/>
            <color indexed="81"/>
            <rFont val="Tahoma"/>
            <charset val="1"/>
          </rPr>
          <t>57433268&lt;/D&gt;&lt;D xsi:type="xsd:double"&gt;33.9202192876108&lt;/D&gt;&lt;/FQL&gt;&lt;FQL&gt;&lt;Q&gt;CNYA^FMA_PE(LTMA,-10AY,0,AM,"PORTAGG","MEANR")&lt;/Q&gt;&lt;R&gt;121&lt;/R&gt;&lt;C&gt;1&lt;/C&gt;&lt;D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xsi:type="xsd:double"&gt;15.1082361886117&lt;/D&gt;&lt;D xsi:type="xsd:double"&gt;15.0071051559303&lt;/D&gt;&lt;D xsi:type="xsd:double"&gt;15.1771545864468&lt;/D&gt;&lt;D xsi:type="xsd:double"&gt;15.1525776973025&lt;/D&gt;&lt;D xsi:type="xsd:double"&gt;14.8818587193566&lt;/D&gt;&lt;D xsi:type="xsd:double"&gt;15.2024128108944&lt;/D&gt;&lt;D xsi:type="xsd:double"&gt;15.3002977339182&lt;/D&gt;&lt;D xsi:type="xsd:double"&gt;15.2384166333992&lt;/D&gt;&lt;D xsi:type="xsd:double"&gt;15.6342857470793&lt;/D&gt;&lt;D xsi:type="xsd:double"&gt;15.7901986592157&lt;/D&gt;&lt;D xsi:type="xsd:double"&gt;16.3693443058559&lt;/D&gt;&lt;D xsi:type="xsd:double"&gt;15.7402374483344&lt;/D&gt;&lt;D xsi:type="xsd:double"&gt;16.4958649321723&lt;/D&gt;&lt;D xsi:type="xsd:double"&gt;14.7150949069387&lt;/D&gt;&lt;D xsi:type="xsd:double"&gt;15.3200930822509&lt;/D&gt;&lt;D xsi:type="xsd:double"&gt;14.9483897449638&lt;/D&gt;&lt;D xsi:type="xsd:double"&gt;14.5280285464058&lt;/D&gt;&lt;D xsi:type="xsd:double"&gt;14.2373883460125&lt;/D&gt;&lt;D xsi:type="xsd:double"&gt;13.4259288559263&lt;/D&gt;&lt;D xsi:type="xsd:double"&gt;12.8456388786417&lt;/D&gt;&lt;D xsi:type="xsd:double"&gt;12.4893301921111&lt;/D&gt;&lt;D xsi:type="xsd:double"&gt;12.1843009248619&lt;/D&gt;&lt;D xsi:type="xsd:double"&gt;11.5849600189015&lt;/D&gt;&lt;D xsi:type="xsd:double"&gt;11.4483029226631&lt;/D&gt;&lt;D xsi:type="xsd:double"&gt;10.8349121943426&lt;/D&gt;&lt;D xsi:type="xsd:double"&gt;11.4474751813165&lt;/D&gt;&lt;D xsi:type="xsd:double"&gt;12.6588723728344&lt;/D&gt;&lt;D xsi:type="xsd:double"&gt;12.8539136871575&lt;/D&gt;&lt;D xsi:type="xsd:double"&gt;12.3365808793864&lt;/D&gt;&lt;D xsi:type="xsd:double"&gt;12.3708324477628&lt;/D&gt;&lt;D xsi:type="xsd:double"&gt;12.6373145454819&lt;/D&gt;&lt;D xsi:type="xsd:double"&gt;12.2475845027517&lt;/D&gt;&lt;D xsi:type="xsd:double"&gt;13.0436141976481&lt;/D&gt;&lt;D xsi:type="xsd:double"&gt;12.7453256120443&lt;/D&gt;&lt;D xsi:type="xsd:double"&gt;13.1107958222415&lt;/D&gt;&lt;D xsi:type="xsd:double"&gt;13.8786162387133&lt;/D&gt;&lt;D xsi:type="xsd:double"&gt;14.8631593561451&lt;/D&gt;&lt;D xsi:type="xsd:double"&gt;14.1227405468696&lt;/D&gt;&lt;D xsi:type="xsd:double"&gt;14.2778693435157&lt;/D&gt;&lt;D xsi:type="xsd:double"&gt;14.0753317819724&lt;/D&gt;&lt;D xsi:type="xsd:double"&gt;14.3836357718542&lt;/D&gt;&lt;D xsi:type="xsd:double"&gt;14.6611012754867&lt;/D&gt;&lt;D xsi:type="xsd:double"&gt;16.2766914408178&lt;/D&gt;&lt;D xsi:type="xsd:double"&gt;16.3558518918758&lt;/D&gt;&lt;D xsi:type="xsd:double"&gt;16.6121908909186&lt;/D&gt;&lt;D xsi:type="xsd:double"&gt;17.2354854567953&lt;/D&gt;&lt;D xsi:type="xsd:double"&gt;18.2372034120953&lt;/D&gt;&lt;D xsi:type="xsd:double"&gt;18.7779300188603&lt;/D&gt;&lt;D xsi:type="xsd:double"&gt;21.3677690871825&lt;/D&gt;&lt;D xsi:type="xsd:double"&gt;21.8997168945769&lt;/D&gt;&lt;D xsi:type="xsd:double"&gt;19.8434591404623&lt;/D&gt;&lt;D xsi:type="xsd:double"&gt;19.5582589648638&lt;/D&gt;&lt;D xsi:type="xsd:double"&gt;19.2077656394043&lt;/D&gt;&lt;D xsi:type="xsd:double"&gt;19.3183961267995&lt;/D&gt;&lt;D xsi:type="xsd:double"&gt;18.8322254701664&lt;/D&gt;&lt;D xsi:type="xsd:double"&gt;18.2998865669701&lt;/D&gt;&lt;D xsi:type="xsd:double"&gt;18.3163921268567&lt;/D&gt;&lt;D xsi:type="xsd:double"&gt;17.8549314202153&lt;/D&gt;&lt;D xsi:type="xsd:double"&gt;17.7854817688061&lt;/D&gt;&lt;D xsi:type="xsd:double"&gt;18.7612249804506&lt;/D&gt;&lt;D xsi:type="xsd:double"&gt;17.6306308665181&lt;/D&gt;&lt;D xsi:type="xsd:double"&gt;16.8182824987388&lt;/D&gt;&lt;D xsi:type="xsd:double"&gt;16.3892627885773&lt;/D&gt;&lt;D xsi:type="xsd:double"&gt;16.111586850647&lt;/D&gt;&lt;D xsi:type="xsd:double"&gt;15.5918297635271&lt;/D&gt;&lt;D xsi:type="xsd:double"&gt;15.7037154713488&lt;/D&gt;&lt;D xsi:type="xsd:double"&gt;15.8910181356149&lt;/D&gt;&lt;D xsi:type="xsd:double"&gt;15.2409418360416&lt;/D&gt;&lt;D xsi:type="xsd:double"&gt;15.0978754627925&lt;/D&gt;&lt;D xsi:type="xsd:double"&gt;14.12272571415&lt;/D&gt;&lt;D xsi:type="xsd:double"&gt;13.9727898426685&lt;/D&gt;&lt;D xsi:type="xsd:double"&gt;14.7445560464935&lt;/D&gt;&lt;D xsi:type="xsd:double"&gt;14.4994309445107&lt;/D&gt;&lt;D xsi:type="xsd:double"&gt;14.8809644432033&lt;/D&gt;&lt;D xsi:type="xsd:double"&gt;14.5312778523562&lt;/D&gt;&lt;D xsi:type="xsd:double"&gt;14.4570144225756&lt;/D&gt;&lt;D xsi:type="xsd:double"&gt;14.2786374170001&lt;/D&gt;&lt;D xsi:type="xsd:double"&gt;13.9816966910874&lt;/D&gt;&lt;D xsi:type="xsd:double"&gt;13.8056251448446&lt;/D&gt;&lt;D xsi:type="xsd:double"&gt;13.9913285269426&lt;/D&gt;&lt;D xsi:type="xsd:double"&gt;13.8492852905656&lt;/D&gt;&lt;D xsi:type="xsd:double"&gt;13.6112710097408&lt;/D&gt;&lt;D xsi:type="xsd:double"&gt;13.7179445003333&lt;/D&gt;&lt;D xsi:type="xsd:double"&gt;13.2820997120729&lt;/D&gt;&lt;D xsi:type="xsd:double"&gt;12.7482474315008&lt;/D&gt;&lt;D xsi:type="xsd:double"&gt;13.0113491299767&lt;/D&gt;&lt;D xsi:type="xsd:double"&gt;13.5770451813394&lt;/D&gt;&lt;D xsi:type="xsd:double"&gt;13.5792166975339&lt;/D&gt;&lt;D xsi:type="xsd:double"&gt;13.8200458396872&lt;/D&gt;&lt;D xsi:type="xsd:double"&gt;13.6204132594482&lt;/D&gt;&lt;D xsi:type="xsd:double"&gt;13.2977847423766&lt;/D&gt;&lt;D xsi:type="xsd:double"&gt;12.9272626413439&lt;/D&gt;&lt;/FQL&gt;&lt;FQL&gt;&lt;Q&gt;EZA^SIZE(FG_CONSTITUENTS)&lt;/Q&gt;&lt;R&gt;1&lt;/R&gt;&lt;C&gt;1&lt;/C&gt;&lt;D xsi:type="xsd:long"&gt;33&lt;/D&gt;&lt;/FQL&gt;&lt;FQL&gt;&lt;Q&gt;REFMXTON-FDS^PROPER_NAME(0,,,"SECURITY","NAME")&lt;/Q&gt;&lt;R&gt;1&lt;/R&gt;&lt;C&gt;1&lt;/C&gt;&lt;D xsi:type="xsd:string"&gt;Mexico Target Rate - Overnight&lt;/D&gt;&lt;/FQL&gt;&lt;FQL&gt;&lt;Q&gt;CAGDPY@TR^EE_ACTUAL_ANNUAL(MED,0)&lt;/Q&gt;&lt;R&gt;1&lt;/R&gt;&lt;C&gt;1&lt;/C&gt;&lt;D xsi:type="xsd:double"&gt;-5.06082493891602&lt;/D&gt;&lt;/FQL&gt;&lt;FQL&gt;&lt;Q&gt;USDPEN^STD(FG_PRICE_CHANGE(0,-1AY,AM))&lt;/Q&gt;&lt;R&gt;1&lt;/R&gt;&lt;C&gt;1&lt;/C&gt;&lt;D xsi:type="xsd:double"&gt;2.12542501695315&lt;/D&gt;&lt;/FQL&gt;&lt;FQL&gt;&lt;Q&gt;SET-BKK^FMA_DIV_YLD(NTMA,-10AY,0,AM,"PORTAGG","MEANR")&lt;/Q&gt;&lt;R&gt;121&lt;/R&gt;&lt;C&gt;1&lt;/C&gt;&lt;D xsi:type="xsd:double"&gt;5.79635066914485&lt;/D&gt;&lt;D xsi:type="xsd:double"&gt;3.33957364080305&lt;/D&gt;&lt;D xsi:type="xsd:double"&gt;3.41692034006389&lt;/D&gt;&lt;D xsi:type="xsd:double"&gt;3.34841574032127&lt;/D&gt;&lt;D xsi:type="xsd:double"&gt;3.39117897777429&lt;/D&gt;&lt;D xsi:type="xsd:double"&gt;3.40561961016822&lt;/D&gt;&lt;D xsi:type="xsd:double"&gt;3.17015521160309&lt;/D&gt;&lt;D xsi:type="xsd:double"&gt;3.28745447894157&lt;/D&gt;&lt;D xsi:type="xsd:double"&gt;3.37606165952043&lt;/D&gt;&lt;D xsi:type="xsd:double"&gt;3.41945434209236&lt;/D&gt;&lt;D xsi:type="xsd:double"&gt;3.46329655119072&lt;/D&gt;&lt;D xsi:type="xsd:double"&gt;3.47926260835734&lt;/D&gt;&lt;D xsi:type="xsd:double"&gt;3.5545145104586&lt;/D&gt;&lt;D xsi:type="xsd:double"&gt;3.59309793674451&lt;/D&gt;&lt;D xsi:type="xsd:double"&gt;3.58145347706555&lt;/D&gt;&lt;D xsi:type="xsd:double"&gt;3.62732986573503&lt;/D&gt;&lt;D xsi:type="xsd:double"&gt;3.90325772321495&lt;/D&gt;&lt;D xsi:type="xsd:double"&gt;3.93572179962&lt;/D&gt;&lt;D xsi:type="xsd:double"&gt;3.64868312264544&lt;/D&gt;&lt;D xsi:type="xsd:double"&gt;3.38616940914887&lt;/D&gt;&lt;D xsi:type="xsd:double"&gt;3.4600587112987&lt;/D&gt;&lt;D xsi:type="xsd:double"&gt;3.42164739541426&lt;/D&gt;&lt;D xsi:type="xsd:double"&gt;3.31040272897301&lt;/D&gt;&lt;D xsi:type="xsd:double"&gt;3.27860612508998&lt;/D&gt;&lt;D xsi:type="xsd:double"&gt;3.0943034869978&lt;/D&gt;&lt;D xsi:type="xsd:double"&gt;3.36633624538347&lt;/D&gt;&lt;D xsi:type="xsd:double"&gt;3.2632662226257&lt;/D&gt;&lt;D xsi:type="xsd:double"&gt;3.25164993476038&lt;/D&gt;&lt;D xsi:type="xsd:double"&gt;3.23289875036059&lt;/D&gt;&lt;D xsi:type="xsd:double"&gt;3.16129932169686&lt;/D&gt;&lt;D xsi:type="xsd:double"&gt;3.11546139500899&lt;/D&gt;&lt;D xsi:type="xsd:double"&gt;3.17776597494771&lt;/D&gt;&lt;D xsi:type="xsd:double"&gt;3.11240792611208&lt;/D&gt;&lt;D xsi:type="xsd:double"&gt;3.19131735089287&lt;/D&gt;&lt;D xsi:type="xsd:double"&gt;3.21129463397778&lt;/D&gt;&lt;D xsi:type="xsd:double"&gt;3.25021879791259&lt;/D&gt;&lt;D xsi:type="xsd:double"&gt;3.2447462337618&lt;/D&gt;&lt;D xsi:type="xsd:double"&gt;3.09678568126479&lt;/D&gt;&lt;D xsi:type="xsd:double"&gt;3.01248281290684&lt;/D&gt;&lt;D xsi:type="xsd:double"&gt;3.03229293000978&lt;/D&gt;&lt;D xsi:type="xsd:double"&gt;3.04582678247539&lt;/D&gt;&lt;D xsi:type="xsd:double"&gt;2.91682858033034&lt;/D&gt;&lt;D xsi:type="xsd:double"&gt;2.98188727448918&lt;/D&gt;&lt;D xsi:type="xsd:double"&gt;3.07884723657301&lt;/D&gt;&lt;D xsi:type="xsd:double"&gt;3.0982965884226&lt;/D&gt;&lt;D xsi:type="xsd:double"&gt;3.102106891705&lt;/D&gt;&lt;D xsi:type="xsd:double"&gt;3.19307979421679&lt;/D&gt;&lt;D xsi:type="xsd:double"&gt;3.40775155207258&lt;/D&gt;&lt;D xsi:type="xsd:double"&gt;3.21799771133822&lt;/D&gt;&lt;D xsi:type="xsd:double"&gt;3.27459024733606&lt;/D&gt;&lt;D xsi:type="xsd:double"&gt;3.31657340702224&lt;/D&gt;&lt;D xsi:type="xsd:double"&gt;3.36970551181616&lt;/D&gt;&lt;D xsi:type="xsd:double"&gt;3.43269357959303&lt;/D&gt;&lt;D xsi:type="xsd:double"&gt;3.49663439903389&lt;/D&gt;&lt;D xsi:type="xsd:double"&gt;3.30960596374922&lt;/D&gt;&lt;D xsi:type="xsd:double"&gt;3.3146508913698&lt;/D&gt;&lt;D xsi:type="xsd:double"&gt;3.27637332343168&lt;/D&gt;&lt;D xsi:type="xsd:double"&gt;3.30568461413843&lt;/D&gt;&lt;D xsi:type="xsd:double"&gt;3.25547245162159&lt;/D&gt;&lt;D xsi:type="xsd:double"&gt;3.12997687945419&lt;/D&gt;&lt;D xsi:type="xsd:double"&gt;3.27977989924838&lt;/D&gt;&lt;D xsi:type="xsd:double"&gt;3.20376969637537&lt;/D&gt;&lt;D xsi:type="xsd:double"&gt;3.33037302233871&lt;/D&gt;&lt;D xsi:type="xsd:double"&gt;3.18703284099119&lt;/D&gt;&lt;D xsi:type="xsd:double"&gt;3.31859468430184&lt;/D&gt;&lt;D xsi:type="xsd:double"&gt;3.23713530116047&lt;/D&gt;&lt;D xsi:type="xsd:double"&gt;3.32690879563384&lt;/D&gt;&lt;D xsi:type="xsd:double"&gt;3.93505429925368&lt;/D&gt;&lt;D xsi:type="xsd:double"&gt;3.71344539917287&lt;/D&gt;&lt;D xsi:type="xsd:double"&gt;3.36308235547733&lt;/D&gt;&lt;D xsi:type="xsd:double"&gt;2.95800547729064&lt;/D&gt;&lt;D xsi:type="xsd:double"&gt;2.98340818838146&lt;/D&gt;&lt;D xsi:type="xsd:double"&gt;3.08296738467511&lt;/D&gt;&lt;D xsi:type="xsd:double"&gt;3.14571888564393&lt;/D&gt;&lt;D xsi:type="xsd:double"&gt;3.1045039924218&lt;/D&gt;&lt;D xsi:type="xsd:double"&gt;3.0389411367186&lt;/D&gt;&lt;D xsi:type="xsd:double"&gt;2.71162945250264&lt;/D&gt;&lt;D xsi:type="xsd:double"&gt;2.65208644765323&lt;/D&gt;&lt;D xsi:type="xsd:double"&gt;2.75309102632376&lt;/D&gt;&lt;D xsi:type="xsd:double"&gt;2.76470762382909&lt;/D&gt;&lt;D xsi:type="xsd:double"&gt;2.82371721250598&lt;/D&gt;&lt;D xsi:type="xsd:double"&gt;2.87263527318942&lt;/D&gt;&lt;D xsi:type="xsd:double"&gt;2.79539054691249&lt;/D&gt;&lt;D xsi:type="xsd:double"&gt;2.97701438988637&lt;/D&gt;&lt;D xsi:type="xsd:double"&gt;3.00615187281576&lt;/D&gt;&lt;D xsi:type="xsd:double"&gt;2.83312643956358&lt;/D&gt;&lt;D xsi:type="xsd:double"&gt;2.81647074596193&lt;/D&gt;&lt;D xsi:type="xsd:double"&gt;2.81489875536079&lt;/D&gt;&lt;D xsi:type="xsd:double"&gt;2.91109912836828&lt;/D&gt;&lt;D xsi:type="xsd:double"&gt;2.8543673922832&lt;/D&gt;&lt;D xsi:type="xsd:double"&gt;2.83376302602364&lt;/D&gt;&lt;D xsi:type="xsd:double"&gt;2.97434856270767&lt;/D&gt;&lt;D xsi:type="xsd:double"&gt;2.9515284803165&lt;/D&gt;&lt;D xsi:type="xsd:double"&gt;3.11781553889103&lt;/D&gt;&lt;D xsi:type="xsd:double"&gt;3.02791097238545&lt;/D&gt;&lt;D xsi:type="xsd:double"&gt;3.17562032518318&lt;/D&gt;&lt;D xsi:type="xsd:double"&gt;3.1019105043083&lt;/D&gt;&lt;D xsi:type="xsd:double"&gt;3.04975393206726&lt;/D&gt;&lt;D xsi:type="xsd:double"&gt;3.18637869844692&lt;/D&gt;&lt;D xsi:type="xsd:double"&gt;3.08585906232259&lt;/D&gt;&lt;D xsi:type="xsd:double"&gt;3.05268036833471&lt;/D&gt;&lt;D xsi:type="xsd:double"&gt;2.92608821563263&lt;/D&gt;&lt;D xsi:type="xsd:double"&gt;3.0070560293721&lt;/D&gt;&lt;D xsi:type="xsd:double"&gt;3.09484229836165&lt;/D&gt;&lt;D xsi:type="xsd:double"&gt;3.14902998747068&lt;/D&gt;&lt;D xsi:type="xsd:double"&gt;3.17668694632685&lt;/D&gt;&lt;D xsi:type="xsd:double"&gt;3.11016230511903&lt;/D&gt;&lt;D xsi:type="xsd:double"&gt;3.21904718555055&lt;/D&gt;&lt;D xsi:type="xsd:double"&gt;3.11314326066732&lt;/D&gt;&lt;D xsi:type="xsd:double"&gt;3.10034743004456&lt;/D&gt;&lt;D xsi:type="xsd:double"&gt;3.36040264913381&lt;/D&gt;&lt;D xsi:type="xsd:double"&gt;3.42172177871512&lt;/D&gt;&lt;D xsi:type="xsd:double"&gt;3.43935380470292&lt;/D&gt;&lt;D xsi:type="xsd:double"&gt;3.39891485596145&lt;/D&gt;&lt;D xsi:type="xsd:double"&gt;3.49028786635014&lt;/D&gt;&lt;D xsi:type="xsd:double"&gt;3.45820506305775&lt;/D&gt;&lt;D xsi:type="xsd:double"&gt;3.45668664290674&lt;/D&gt;&lt;D xsi:type="xsd:double"&gt;3.63937451267733&lt;/D&gt;&lt;D xsi:type="xsd:double"&gt;3.76694255451933&lt;/D&gt;&lt;D xsi:type="xsd:double"&gt;3.78669945321792&lt;/D&gt;&lt;D xsi:type="xsd:double"&gt;3.86165053347603&lt;/D&gt;&lt;/FQL&gt;&lt;FQL&gt;&lt;Q&gt;MCHI^FMA_PCT_ABOVE_MAVG(200,0,,,,"PORTAGG")&lt;/Q&gt;&lt;R&gt;1&lt;/R&gt;&lt;C&gt;1&lt;/C&gt;&lt;D xsi:type="xsd:double"&gt;31.8952234206472&lt;/D&gt;&lt;/FQL&gt;&lt;FQL&gt;&lt;Q&gt;EWZ^FMA_PE(LTM,0,,,"PORTAGG","MEANR")&lt;/Q&gt;&lt;R&gt;1&lt;/R&gt;&lt;C&gt;1&lt;/C&gt;&lt;D xsi:type="xsd:double"&gt;7.07375571205747&lt;/D&gt;&lt;/FQL&gt;&lt;FQL&gt;&lt;Q&gt;USDIDR^FG_PRICE_CHANGE(0,-1AM)&lt;/Q&gt;&lt;R&gt;1&lt;/R&gt;&lt;C&gt;1&lt;/C&gt;&lt;D xsi:type="xsd:double"&gt;-1.9999981&lt;/D&gt;&lt;/FQL&gt;&lt;FQL&gt;&lt;Q&gt;EWZ^FG_TOTAL_RETURNC(0,-3AM)&lt;/Q&gt;&lt;R&gt;1&lt;/R&gt;&lt;C&gt;1&lt;/C&gt;&lt;D xsi:type="xsd:double"&gt;-5.3751173&lt;/D&gt;&lt;/FQL&gt;&lt;FQL&gt;&lt;Q&gt;EWW^FMA_ROE(NTMA,-20AY,NOW,FY,"PORTAGG","MEANR")&lt;/Q&gt;&lt;R&gt;20&lt;/R&gt;&lt;C&gt;1&lt;/C&gt;&lt;D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xsi:type="xsd:double"&gt;13.7129718327555&lt;/D&gt;&lt;/FQL&gt;&lt;FQL&gt;&lt;Q&gt;EZA^FMA_DIV_YLD(NTMA,-10AY,0,AM,"PORTAGG","MEANR")&lt;/Q&gt;&lt;R&gt;121&lt;/R&gt;&lt;C&gt;1&lt;/C&gt;&lt;D xsi:type="xsd:double"&gt;3.29592601860568&lt;/D&gt;&lt;D xsi:type="xsd:double"&gt;3.21957382160316&lt;/D&gt;&lt;D xsi:type="xsd:double"&gt;3.52365733812588&lt;/D&gt;&lt;D xsi:type="xsd:double"&gt;3.37558735339067&lt;/D&gt;&lt;D xsi:type="xsd:double"&gt;3.46397303430387&lt;/D&gt;&lt;D xsi:type="xsd:double"&gt;3.3274511758692&lt;/D&gt;&lt;D xsi:type="xsd:double"&gt;3.13104438659671&lt;/D&gt;&lt;D xsi:type="xsd:double"&gt;3.085925136717&lt;/D&gt;&lt;D xsi:type="xsd:double"&gt;2.97336021656064&lt;/D&gt;&lt;D xsi:type="xsd:double"&gt;3.08235661978713&lt;/D&gt;&lt;D xsi:type="xsd:double"&gt;3.29787522334656&lt;/D&gt;&lt;D xsi:type="xsd:double"&gt;3.2238683162915&lt;/D&gt;&lt;D xsi:type="xsd:double"&gt;3.22950215533487&lt;/D&gt;&lt;D xsi:type="xsd:double"&gt;3.46155947806821&lt;/D&gt;&lt;D xsi:type="xsd:double"&gt;3.21741411745345&lt;/D&gt;&lt;D xsi:type="xsd:double"&gt;3.2569870923053&lt;/D&gt;&lt;D xsi:type="xsd:double"&gt;3.5297132946975&lt;/D&gt;&lt;D xsi:type="xsd:double"&gt;3.71940110870788&lt;/D&gt;&lt;D xsi:type="xsd:double"&gt;3.69532507199311&lt;/D&gt;&lt;D xsi:type="xsd:double"&gt;3.40717006718918&lt;/D&gt;&lt;D xsi:type="xsd:double"&gt;3.28861190641936&lt;/D&gt;&lt;D xsi:type="xsd:double"&gt;3.42184450793711&lt;/D&gt;&lt;D xsi:type="xsd:double"&gt;3.16199172343341&lt;/D&gt;&lt;D xsi:type="xsd:double"&gt;3.1040350322767&lt;/D&gt;&lt;D xsi:type="xsd:double"&gt;2.95388284169083&lt;/D&gt;&lt;D xsi:type="xsd:double"&gt;3.05441117812587&lt;/D&gt;&lt;D xsi:type="xsd:double"&gt;3.18480627981028&lt;/D&gt;&lt;D xsi:type="xsd:double"&gt;3.28079210070869&lt;/D&gt;&lt;D xsi:type="xsd:double"&gt;3.29088990879991&lt;/D&gt;&lt;D xsi:type="xsd:double"&gt;3.18253868021754&lt;/D&gt;&lt;D xsi:type="xsd:double"&gt;3.19251430859127&lt;/D&gt;&lt;D xsi:type="xsd:double"&gt;3.22880290878318&lt;/D&gt;&lt;D xsi:type="xsd:double"&gt;3.20194724024992&lt;/D&gt;&lt;D xsi:type="xsd:double"&gt;3.06579258632292&lt;/D&gt;&lt;D xsi:type="xsd:double"&gt;3.34120703753508&lt;/D&gt;&lt;D xsi:type="xsd:double"&gt;3.39514749683625&lt;/D&gt;&lt;D xsi:type="xsd:double"&gt;3.14895880685299&lt;/D&gt;&lt;D xsi:type="xsd:double"&gt;3.2921777918887&lt;/D&gt;&lt;D xsi:type="xsd:double"&gt;3.2814451950606&lt;/D&gt;&lt;D xsi:type="xsd:double"&gt;3.20359753716891&lt;/D&gt;&lt;D xsi:type="xsd:double"&gt;3.50465491269449&lt;/D&gt;&lt;D xsi:type="xsd:double"&gt;3.33913351875724&lt;/D&gt;&lt;D xsi:type="xsd:double"&gt;3.5333758196255&lt;/D&gt;&lt;D xsi:type="xsd:double"&gt;3.16682487639612&lt;/D&gt;&lt;D xsi:type="xsd:double"&gt;3.31645952111772&lt;/D&gt;&lt;D xsi:type="xsd:double"&gt;3.32509963350589&lt;/D&gt;&lt;D xsi:type="xsd:double"&gt;3.43731697379297&lt;/D&gt;&lt;D xsi:type="xsd:double"&gt;3.47939245013278&lt;/D&gt;&lt;D xsi:type="xsd:double"&gt;3.55744932272491&lt;/D&gt;&lt;D xsi:type="xsd:double"&gt;3.68352452591338&lt;/D&gt;&lt;D xsi:type="xsd:double"&gt;3.98996852574173&lt;/D&gt;&lt;D xsi:type="xsd:double"&gt;3.9639395574585&lt;/D&gt;&lt;D xsi:type="xsd:double"&gt;3.94458445726107&lt;/D&gt;&lt;D xsi:type="xsd:double"&gt;3.76520450959563&lt;/D&gt;&lt;D xsi:type="xsd:double"&gt;3.79641493031864&lt;/D&gt;&lt;D xsi:type="xsd:double"&gt;3.96165282577594&lt;/D&gt;&lt;D xsi:type="xsd:double"&gt;3.74368590434144&lt;/D&gt;&lt;D xsi:type="xsd:double"&gt;3.86302636954049&lt;/D&gt;&lt;D xsi:type="xsd:double"&gt;3.7995436998965&lt;/D&gt;&lt;D xsi:type="xsd:double"&gt;3.87730642351107&lt;/D&gt;&lt;D xsi:type="xsd:double"&gt;4.01406276916453&lt;/D&gt;&lt;D xsi:type="xsd:double"&gt;4.03181792313249&lt;/D&gt;&lt;D xsi:type="xsd:double"&gt;4.34238252386838&lt;/D&gt;&lt;D xsi:type="xsd:double"&gt;4.16317277494473&lt;/D&gt;&lt;D xsi:type="xsd:double"&gt;3.90927731512495&lt;/D&gt;&lt;D xsi:type="xsd:double"&gt;3.76772604163491&lt;/D&gt;&lt;D xsi:type="xsd:double"&gt;3.75080321987911&lt;/D&gt;&lt;D xsi:type="xsd:double"&gt;4.65612694500481&lt;/D&gt;&lt;D xsi:type="xsd:double"&gt;4.63145551976247&lt;/D&gt;&lt;D xsi:type="xsd:double"&gt;3.4992138340277&lt;/D&gt;&lt;D xsi:type="xsd:double"&gt;3.32744241014466&lt;/D&gt;&lt;D xsi:type="xsd:double"&gt;3.40800220725014&lt;/D&gt;&lt;D xsi:type="xsd:double"&gt;3.44746626560692&lt;/D&gt;&lt;D xsi:type="xsd:double"&gt;3.38827104147376&lt;/D&gt;&lt;D xsi:type="xsd:double"&gt;3.54469237111355&lt;/D&gt;&lt;D xsi:type="xsd:double"&gt;3.47065296519364&lt;/D&gt;&lt;D xsi:type="xsd:double"&gt;3.8538289191379&lt;/D&gt;&lt;D xsi:type="xsd:double"&gt;3.7708484333417&lt;/D&gt;&lt;D xsi:type="xsd:double"&gt;3.80176075717557&lt;/D&gt;&lt;D xsi:type="xsd:double"&gt;3.82061439241382&lt;/D&gt;&lt;D xsi:type="xsd:double"&gt;4.06373291210782&lt;/D&gt;&lt;D xsi:type="xsd:double"&gt;4.27681973147964&lt;/D&gt;&lt;D xsi:type="xsd:double"&gt;4.10600276176323&lt;/D&gt;&lt;D xsi:type="xsd:double"&gt;4.50346388171618&lt;/D&gt;&lt;D xsi:type="xsd:double"&gt;4.51897436221845&lt;/D&gt;&lt;D xsi:type="xsd:double"&gt;5.10550626033576&lt;/D&gt;&lt;D xsi:type="xsd:double"&gt;4.70459219142626&lt;/D&gt;&lt;D xsi:type="xsd:double"&gt;4.6078889385637&lt;/D&gt;&lt;D xsi:type="xsd:double"&gt;4.67737098864455&lt;/D&gt;&lt;D xsi:type="xsd:double"&gt;4.54550882296138&lt;/D&gt;&lt;D xsi:type="xsd:double"&gt;4.31698002158774&lt;/D&gt;&lt;D xsi:type="xsd:double"&gt;4.50820937348969&lt;/D&gt;&lt;D xsi:type="xsd:double"&gt;4.44773139353285&lt;/D&gt;&lt;D xsi:type="xsd:double"&gt;5.15104846137089&lt;/D&gt;&lt;D xsi:type="xsd:double"&gt;5.17397545591507&lt;/D&gt;&lt;D xsi:type="xsd:double"&gt;4.81120458033603&lt;/D&gt;&lt;D xsi:type="xsd:double"&gt;4.90799854506667&lt;/D&gt;&lt;D xsi:type="xsd:double"&gt;5.13817021016793&lt;/D&gt;&lt;D xsi:type="xsd:double"&gt;5.45225166858253&lt;/D&gt;&lt;D xsi:type="xsd:double"&gt;5.09525121858705&lt;/D&gt;&lt;D xsi:type="xsd:double"&gt;4.85923884984286&lt;/D&gt;&lt;D xsi:type="xsd:double"&gt;4.6464628762892&lt;/D&gt;&lt;D xsi:type="xsd:double"&gt;4.61376563124525&lt;/D&gt;&lt;D xsi:type="xsd:double"&gt;4.75879133071647&lt;/D&gt;&lt;D xsi:type="xsd:double"&gt;4.55890839221298&lt;/D&gt;&lt;D xsi:type="xsd:double"&gt;4.56648959041705&lt;/D&gt;&lt;D xsi:type="xsd:double"&gt;4.59951008727204&lt;/D&gt;&lt;D xsi:type="xsd:double"&gt;4.44822084591189&lt;/D&gt;&lt;D xsi:type="xsd:double"&gt;4.26829857061729&lt;/D&gt;&lt;D xsi:type="xsd:double"&gt;4.40444060671828&lt;/D&gt;&lt;D xsi:type="xsd:double"&gt;4.602624063182&lt;/D&gt;&lt;D xsi:type="xsd:double"&gt;4.47213074009453&lt;/D&gt;&lt;D xsi:type="xsd:double"&gt;4.29793529669644&lt;/D&gt;&lt;D xsi:type="xsd:double"&gt;4.31531464774079&lt;/D&gt;&lt;D xsi:type="xsd:double"&gt;4.33569019291415&lt;/D&gt;&lt;D xsi:type="xsd:double"&gt;4.20689879999091&lt;/D&gt;&lt;D xsi:type="xsd:double"&gt;4.05601756245297&lt;/D&gt;&lt;D xsi:type="xsd:double"&gt;4.03843609304288&lt;/D&gt;&lt;D xsi:type="xsd:double"&gt;4.17799081022186&lt;/D&gt;&lt;D xsi:type="xsd:double"&gt;3.95541798415508&lt;/D&gt;&lt;D xsi:type="xsd:double"&gt;3.95571507339107&lt;/D&gt;&lt;/FQL&gt;&lt;FQL&gt;&lt;Q&gt;EZA^FG_PRICE_MAVG(0,,,,30)&lt;/Q&gt;&lt;R&gt;1&lt;/R&gt;&lt;C&gt;1&lt;/C&gt;&lt;D xsi:type="xsd:double"&gt;43.831&lt;/D&gt;&lt;/FQL&gt;&lt;FQL&gt;&lt;Q&gt;EWM^P_PRICE(0)/P_PRICE_HIGH_PR(0,,,,,,"PRICE","INTRA","52W")&lt;/Q&gt;&lt;R&gt;1&lt;/R&gt;&lt;C&gt;1&lt;/C&gt;&lt;D xsi:type="xsd:double"&gt;0.9908713&lt;/D&gt;&lt;/FQL&gt;&lt;FQL&gt;&lt;Q&gt;URTH^PERCENT_CHANGE(FMA_EPS(+1,0,,,,"PORTAGG","MEAN"),FMA_EPS(+1,-3AM,,,,"PORTAGG","MEAN"))&lt;/Q&gt;&lt;R&gt;1&lt;/R&gt;&lt;C&gt;1&lt;/C&gt;&lt;D xsi:type="xsd:double"&gt;-0.684019925319903&lt;/D&gt;&lt;/FQL&gt;&lt;FQL&gt;&lt;Q&gt;KSA^FMA_RBICS_REV_CURRENT(30, LOC, "PORTAGG")&lt;/Q&gt;&lt;R&gt;1&lt;/R&gt;&lt;C&gt;1&lt;/C&gt;&lt;D xsi:type="xsd:double"&gt;43.1686677814303&lt;/D&gt;&lt;/FQL&gt;&lt;FQL&gt;&lt;Q&gt;TIPSCL10Y-FDS^PCTCHG(FG_YIELD(0,,,,"YTM"),FG_YIELD(-1AM,,,,"YTM"))&lt;/Q&gt;&lt;R&gt;1&lt;/R&gt;&lt;C&gt;1&lt;/C&gt;&lt;D xsi:type="xsd:double"&gt;-16.452036&lt;/D&gt;&lt;/FQL&gt;&lt;FQL&gt;&lt;Q&gt;KSA^FMA_EVAL_EBIT(LTMA,NOW,NOW,M,"PORTAGG","MEANR")&lt;/Q&gt;&lt;R&gt;1&lt;/R&gt;&lt;C&gt;1&lt;/C&gt;&lt;D xsi:type="xsd:double"&gt;20.9730252469512&lt;/D&gt;&lt;/FQL&gt;&lt;FQL&gt;&lt;Q&gt;EPOL^FG_FCF_YIELD_NTM(0)&lt;/Q&gt;&lt;R&gt;0&lt;/R&gt;&lt;C&gt;0&lt;/C&gt;&lt;/FQL&gt;&lt;FQL&gt;&lt;Q&gt;QAT^FG_COMPANY_NAME&lt;/Q&gt;&lt;R&gt;1&lt;/R&gt;&lt;C&gt;1&lt;/C&gt;&lt;D xsi:type="xsd:string"&gt;iShares MSCI Qatar ETF&lt;/D&gt;&lt;/FQL&gt;&lt;FQL&gt;&lt;Q&gt;CAGDPY@ID^EE_ACTUAL_ANNUAL(MED,0)&lt;/Q&gt;&lt;R&gt;1&lt;/R&gt;&lt;C&gt;1&lt;/C&gt;&lt;D xsi:type="xsd:double"&gt;-0.14&lt;/D&gt;&lt;/FQL&gt;&lt;FQL&gt;&lt;Q&gt;USDAED^STD(FG_PRICE_CHANGE(0,-1AY,AM))&lt;/Q&gt;&lt;R&gt;1&lt;/R&gt;&lt;C&gt;1&lt;/C&gt;&lt;D xsi:type="xsd:double"&gt;0.0089636390018292&lt;/D&gt;&lt;/FQL&gt;&lt;FQL&gt;&lt;Q&gt;USDINR^FG_COMPANY_NAME&lt;/Q&gt;&lt;R&gt;1&lt;/R&gt;&lt;C&gt;1&lt;/C&gt;&lt;D xsi:type="xsd:string"&gt;Indian Rupee per U.S. Dollar&lt;/D&gt;&lt;/FQL&gt;&lt;FQL&gt;&lt;Q&gt;USDTWD^STD(FG_PRICE_CHANGE(0,-3AY,M))&lt;/Q&gt;&lt;R&gt;1&lt;/R&gt;&lt;C&gt;1&lt;/C&gt;&lt;D xsi:type="xsd:double"&gt;1.69205123372098&lt;/D&gt;&lt;/FQL&gt;&lt;FQL&gt;&lt;Q&gt;USDCLP^FG_PRICE_CHANGE(0,-6AM)&lt;/Q&gt;&lt;R&gt;1&lt;/R&gt;&lt;C&gt;1&lt;/C&gt;&lt;D xsi:type="xsd:double"&gt;-4.4630947&lt;/D&gt;&lt;/FQL&gt;&lt;FQL&gt;&lt;Q&gt;QAT^P_PRICE_RETURNS_PR('52W',2,-10AY,0,AM)&lt;/Q&gt;&lt;R&gt;121&lt;/R&gt;&lt;C&gt;1&lt;/C&gt;&lt;D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xsi:type="xsd:double"&gt;-3.1878948&lt;/D&gt;&lt;D xsi:type="xsd:double"&gt;-9.7954035&lt;/D&gt;&lt;D xsi:type="xsd:double"&gt;-6.1354694&lt;/D&gt;&lt;D xsi:type="xsd:double"&gt;-8.045858&lt;/D&gt;&lt;D xsi:type="xsd:double"&gt;-16.309183&lt;/D&gt;&lt;D xsi:type="xsd:double"&gt;-14.581042&lt;/D&gt;&lt;D xsi:type="xsd:double"&gt;-18.305784&lt;/D&gt;&lt;D xsi:type="xsd:double"&gt;-20.45977&lt;/D&gt;&lt;D xsi:type="xsd:double"&gt;-23.350502&lt;/D&gt;&lt;D xsi:type="xsd:double"&gt;-23.636072&lt;/D&gt;&lt;D xsi:type="xsd:double"&gt;-16.447903&lt;/D&gt;&lt;D xsi:type="xsd:double"&gt;-15.372687&lt;/D&gt;&lt;D xsi:type="xsd:double"&gt;-21.250975&lt;/D&gt;&lt;D xsi:type="xsd:double"&gt;-16.628521&lt;/D&gt;&lt;D xsi:type="xsd:double"&gt;-14.269322&lt;/D&gt;&lt;D xsi:type="xsd:double"&gt;-6.5573397&lt;/D&gt;&lt;D xsi:type="xsd:double"&gt;-6.0667095&lt;/D&gt;&lt;D xsi:type="xsd:double"&gt;-9.194016&lt;/D&gt;&lt;D xsi:type="xsd:double"&gt;-4.434842&lt;/D&gt;&lt;D xsi:type="xsd:double"&gt;4.877734&lt;/D&gt;&lt;D xsi:type="xsd:double"&gt;13.634146&lt;/D&gt;&lt;D xsi:type="xsd:double"&gt;14.042234&lt;/D&gt;&lt;D xsi:type="xsd:double"&gt;4.2339325&lt;/D&gt;&lt;D xsi:type="xsd:double"&gt;6.184089&lt;/D&gt;&lt;D xsi:type="xsd:double"&gt;3.7021399&lt;/D&gt;&lt;D xsi:type="xsd:double"&gt;-2.9972494&lt;/D&gt;&lt;D xsi:type="xsd:double"&gt;-6.2805834&lt;/D&gt;&lt;D xsi:type="xsd:double"&gt;-9.851819&lt;/D&gt;&lt;D xsi:type="xsd:double"&gt;-14.592385&lt;/D&gt;&lt;D xsi:type="xsd:double"&gt;-16.018206&lt;/D&gt;&lt;D xsi:type="xsd:double"&gt;-21.133596&lt;/D&gt;&lt;D xsi:type="xsd:double"&gt;-19.08924&lt;/D&gt;&lt;D xsi:type="xsd:double"&gt;-10.918808&lt;/D&gt;&lt;D xsi:type="xsd:double"&gt;-15.4056015&lt;/D&gt;&lt;D xsi:type="xsd:double"&gt;-17.402912&lt;/D&gt;&lt;D xsi:type="xsd:double"&gt;-10.758615&lt;/D&gt;&lt;D xsi:type="xsd:double"&gt;-6.969839&lt;/D&gt;&lt;D xsi:type="xsd:double"&gt;6.2013984&lt;/D&gt;&lt;D xsi:type="xsd:double"&gt;6.7070127&lt;/D&gt;&lt;D xsi:type="xsd:double"&gt;9.298456&lt;/D&gt;&lt;D xsi:type="xsd:double"&gt;13.051248&lt;/D&gt;&lt;D xsi:type="xsd:double"&gt;20.135212&lt;/D&gt;&lt;D xsi:type="xsd:double"&gt;36.90629&lt;/D&gt;&lt;D xsi:type="xsd:double"&gt;42.55196&lt;/D&gt;&lt;D xsi:type="xsd:double"&gt;21.311617&lt;/D&gt;&lt;D xsi:type="xsd:double"&gt;24.141586&lt;/D&gt;&lt;D xsi:type="xsd:double"&gt;21.76255&lt;/D&gt;&lt;D xsi:type="xsd:double"&gt;15.476454&lt;/D&gt;&lt;D xsi:type="xsd:double"&gt;14.978802&lt;/D&gt;&lt;D xsi:type="xsd:double"&gt;8.944237&lt;/D&gt;&lt;D xsi:type="xsd:double"&gt;12.0000725&lt;/D&gt;&lt;D xsi:type="xsd:double"&gt;-2.7074218&lt;/D&gt;&lt;D xsi:type="xsd:double"&gt;5.5184364&lt;/D&gt;&lt;D xsi:type="xsd:double"&gt;2.5472283&lt;/D&gt;&lt;D xsi:type="xsd:double"&gt;-2.3925304&lt;/D&gt;&lt;D xsi:type="xsd:double"&gt;-3.7816763&lt;/D&gt;&lt;D xsi:type="xsd:double"&gt;-4.6251297&lt;/D&gt;&lt;D xsi:type="xsd:double"&gt;-3.7440538&lt;/D&gt;&lt;D xsi:type="xsd:double"&gt;-19.202602&lt;/D&gt;&lt;D xsi:type="xsd:double"&gt;-9.768999&lt;/D&gt;&lt;D xsi:type="xsd:double"&gt;-9.2843&lt;/D&gt;&lt;D xsi:type="xsd:double"&gt;-4.950756&lt;/D&gt;&lt;D xsi:type="xsd:double"&gt;-4.438096&lt;/D&gt;&lt;D xsi:type="xsd:double"&gt;3.1536818&lt;/D&gt;&lt;D xsi:type="xsd:double"&gt;2.5913596&lt;/D&gt;&lt;D xsi:type="xsd:double"&gt;7.5077534&lt;/D&gt;&lt;D xsi:type="xsd:double"&gt;4.3026805&lt;/D&gt;&lt;D xsi:type="xsd:double"&gt;6.3595057&lt;/D&gt;&lt;D xsi:type="xsd:double"&gt;10.90163&lt;/D&gt;&lt;D xsi:type="xsd:double"&gt;10.598696&lt;/D&gt;&lt;D xsi:type="xsd:double"&gt;33.653355&lt;/D&gt;&lt;D xsi:type="xsd:double"&gt;21.09791&lt;/D&gt;&lt;D xsi:type="xsd:double"&gt;27.681614&lt;/D&gt;&lt;D xsi:type="xsd:double"&gt;18.18037&lt;/D&gt;&lt;D xsi:type="xsd:double"&gt;18.333828&lt;/D&gt;&lt;D xsi:type="xsd:double"&gt;14.750767&lt;/D&gt;&lt;D xsi:type="xsd:double"&gt;15.493464&lt;/D&gt;&lt;D xsi:type="xsd:double"&gt;17.069603&lt;/D&gt;&lt;D xsi:type="xsd:double"&gt;20.700085&lt;/D&gt;&lt;D xsi:type="xsd:double"&gt;12.814856&lt;/D&gt;&lt;D xsi:type="xsd:double"&gt;14.153088&lt;/D&gt;&lt;D xsi:type="xsd:double"&gt;23.369062&lt;/D&gt;&lt;D xsi:type="xsd:double"&gt;35.71503&lt;/D&gt;&lt;D xsi:type="xsd:double"&gt;34.401012&lt;/D&gt;&lt;D xsi:type="xsd:double"&gt;23.414124&lt;/D&gt;&lt;D xsi:type="xsd:double"&gt;20.268785&lt;/D&gt;&lt;D xsi:type="xsd:double"&gt;12.582743&lt;/D&gt;&lt;D xsi:type="xsd:double"&gt;24.768389&lt;/D&gt;&lt;D xsi:type="xsd:double"&gt;15.528429&lt;/D&gt;&lt;D xsi:type="xsd:double"&gt;9.619129&lt;/D&gt;&lt;D xsi:type="xsd:double"&gt;5.7181954&lt;/D&gt;&lt;D xsi:type="xsd:double"&gt;0.0032544136&lt;/D&gt;&lt;D xsi:type="xsd:double"&gt;-1.7382681&lt;/D&gt;&lt;D xsi:type="xsd:double"&gt;-18.010265&lt;/D&gt;&lt;D xsi:type="xsd:double"&gt;-19.08421&lt;/D&gt;&lt;D xsi:type="xsd:double"&gt;-21.860117&lt;/D&gt;&lt;D xsi:type="xsd:double"&gt;-14.123451&lt;/D&gt;&lt;D xsi:type="xsd:double"&gt;-13.40931&lt;/D&gt;&lt;D xsi:type="xsd:double"&gt;-9.353227&lt;/D&gt;&lt;D xsi:type="xsd:double"&gt;-15.945864&lt;/D&gt;&lt;D xsi:type="xsd:double"&gt;-14.615715&lt;/D&gt;&lt;D xsi:type="xsd:double"&gt;-18.88175&lt;/D&gt;&lt;D xsi:type="xsd:double"&gt;-17.105705&lt;/D&gt;&lt;D xsi:type="xsd:double"&gt;-10.382915&lt;/D&gt;&lt;D xsi:type="xsd:double"&gt;-5.068946&lt;/D&gt;&lt;D xsi:type="xsd:double"&gt;0.2380848&lt;/D&gt;&lt;D xsi:type="xsd:double"&gt;-0.19689798&lt;/D&gt;&lt;D xsi:type="xsd:double"&gt;0.63648224&lt;/D&gt;&lt;D xsi:type="xsd:double"&gt;-9.05081&lt;/D&gt;&lt;D xsi:type="xsd:double"&gt;-6.788087&lt;/D&gt;&lt;D xsi:type="xsd:double"&gt;1.3616443&lt;/D&gt;&lt;D xsi:type="xsd:double"&gt;-0.757283&lt;/D&gt;&lt;/FQL&gt;&lt;FQL&gt;&lt;Q&gt;QAT^FMA_PE(LTMA,-10AY,0,AM,"PORTAGG","MEANR")&lt;/Q&gt;&lt;R&gt;121&lt;/R&gt;&lt;C&gt;1&lt;/C&gt;&lt;D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xsi:type="xsd:double"&gt;15.1767181351022&lt;/D&gt;&lt;D xsi:type="xsd:double"&gt;15.2669943761371&lt;/D&gt;&lt;D xsi:type="xsd:double"&gt;15.0154517110205&lt;/D&gt;&lt;D xsi:type="xsd:double"&gt;14.8208112799673&lt;/D&gt;&lt;D xsi:type="xsd:double"&gt;14.891671307752&lt;/D&gt;&lt;D xsi:type="xsd:double"&gt;14.590076225418&lt;/D&gt;&lt;D xsi:type="xsd:double"&gt;14.4653461143355&lt;/D&gt;&lt;D xsi:type="xsd:double"&gt;14.4730297841277&lt;/D&gt;&lt;D xsi:type="xsd:double"&gt;14.2311333062698&lt;/D&gt;&lt;D xsi:type="xsd:double"&gt;14.085834049733&lt;/D&gt;&lt;D xsi:type="xsd:double"&gt;13.4113207723217&lt;/D&gt;&lt;D xsi:type="xsd:double"&gt;11.9806997368504&lt;/D&gt;&lt;D xsi:type="xsd:double"&gt;11.5713196066494&lt;/D&gt;&lt;D xsi:type="xsd:double"&gt;12.0224700808424&lt;/D&gt;&lt;D xsi:type="xsd:double"&gt;12.036887227337&lt;/D&gt;&lt;D xsi:type="xsd:double"&gt;12.0978290290109&lt;/D&gt;&lt;D xsi:type="xsd:double"&gt;12.1676842302204&lt;/D&gt;&lt;D xsi:type="xsd:double"&gt;12.2241900749896&lt;/D&gt;&lt;D xsi:type="xsd:double"&gt;12.2877449966344&lt;/D&gt;&lt;D xsi:type="xsd:double"&gt;13.1024579194683&lt;/D&gt;&lt;D xsi:type="xsd:double"&gt;13.0636349670536&lt;/D&gt;&lt;D xsi:type="xsd:double"&gt;13.2252439052226&lt;/D&gt;&lt;D xsi:type="xsd:double"&gt;13.2350004228234&lt;/D&gt;&lt;D xsi:type="xsd:double"&gt;13.5248542717417&lt;/D&gt;&lt;D xsi:type="xsd:double"&gt;14.789016894705&lt;/D&gt;&lt;D xsi:type="xsd:double"&gt;14.4909749912317&lt;/D&gt;&lt;D xsi:type="xsd:double"&gt;14.8071333705179&lt;/D&gt;&lt;D xsi:type="xsd:double"&gt;14.6541294360242&lt;/D&gt;&lt;D xsi:type="xsd:double"&gt;14.4975233398302&lt;/D&gt;&lt;D xsi:type="xsd:double"&gt;14.1671053383338&lt;/D&gt;&lt;D xsi:type="xsd:double"&gt;13.7976956887809&lt;/D&gt;&lt;D xsi:type="xsd:double"&gt;14.1578821540824&lt;/D&gt;&lt;D xsi:type="xsd:double"&gt;13.2263327019452&lt;/D&gt;&lt;D xsi:type="xsd:double"&gt;12.5855485096461&lt;/D&gt;&lt;D xsi:type="xsd:double"&gt;12.5459827122732&lt;/D&gt;&lt;D xsi:type="xsd:double"&gt;12.3860717792664&lt;/D&gt;&lt;D xsi:type="xsd:double"&gt;13.4922939059153&lt;/D&gt;&lt;D xsi:type="xsd:double"&gt;13.2550946604651&lt;/D&gt;&lt;D xsi:type="xsd:double"&gt;12.6774727100469&lt;/D&gt;&lt;D xsi:type="xsd:double"&gt;12.7503955280972&lt;/D&gt;&lt;D xsi:type="xsd:double"&gt;12.5402863210199&lt;/D&gt;&lt;D xsi:type="xsd:double"&gt;12.678455861631999&lt;/D&gt;&lt;D xsi:type="xsd:double"&gt;12.5094620106801&lt;/D&gt;&lt;D xsi:type="xsd:double"&gt;13.1889398710321&lt;/D&gt;&lt;D xsi:type="xsd:double"&gt;13.1790396580981&lt;/D&gt;&lt;D xsi:type="xsd:double"&gt;13.1713695190444&lt;/D&gt;&lt;D xsi:type="xsd:double"&gt;13.735609739817&lt;/D&gt;&lt;D xsi:type="xsd:double"&gt;14.2238173090572&lt;/D&gt;&lt;D xsi:type="xsd:double"&gt;14.3449867435092&lt;/D&gt;&lt;D xsi:type="xsd:double"&gt;14.188033518848&lt;/D&gt;&lt;D xsi:type="xsd:double"&gt;13.5309934945078&lt;/D&gt;&lt;D xsi:type="xsd:double"&gt;13.5753344820865&lt;/D&gt;&lt;D xsi:type="xsd:double"&gt;13.5018918415039&lt;/D&gt;&lt;D xsi:type="xsd:double"&gt;13.6319385850192&lt;/D&gt;&lt;D xsi:type="xsd:double"&gt;13.7413363420521&lt;/D&gt;&lt;D xsi:type="xsd:double"&gt;13.3550946592377&lt;/D&gt;&lt;D xsi:type="xsd:double"&gt;13.7947773784984&lt;/D&gt;&lt;D xsi:type="xsd:double"&gt;13.9510961196444&lt;/D&gt;&lt;D xsi:type="xsd:double"&gt;14.1385570342886&lt;/D&gt;&lt;D xsi:type="xsd:double"&gt;14.2101593152311&lt;/D&gt;&lt;D xsi:type="xsd:double"&gt;14.7263446855487&lt;/D&gt;&lt;D xsi:type="xsd:double"&gt;14.6564601848101&lt;/D&gt;&lt;D xsi:type="xsd:double"&gt;13.5283443970533&lt;/D&gt;&lt;D xsi:type="xsd:double"&gt;13.7204125232888&lt;/D&gt;&lt;D xsi:type="xsd:double"&gt;14.0752263873509&lt;/D&gt;&lt;D xsi:type="xsd:double"&gt;14.7358440712073&lt;/D&gt;&lt;D xsi:type="xsd:double"&gt;15.1910146627348&lt;/D&gt;&lt;D xsi:type="xsd:double"&gt;15.7225446914523&lt;/D&gt;&lt;D xsi:type="xsd:double"&gt;15.747893870176&lt;/D&gt;&lt;D xsi:type="xsd:double"&gt;16.5075278942476&lt;/D&gt;&lt;D xsi:type="xsd:double"&gt;17.1115758508047&lt;/D&gt;&lt;D xsi:type="xsd:double"&gt;17.7948647644193&lt;/D&gt;&lt;D xsi:type="xsd:double"&gt;17.7188531278398&lt;/D&gt;&lt;D xsi:type="xsd:double"&gt;17.2150314224732&lt;/D&gt;&lt;D xsi:type="xsd:double"&gt;16.8024585070035&lt;/D&gt;&lt;D xsi:type="xsd:double"&gt;16.6673290589665&lt;/D&gt;&lt;D xsi:type="xsd:double"&gt;16.4982735354662&lt;/D&gt;&lt;D xsi:type="xsd:double"&gt;16.0278169694136&lt;/D&gt;&lt;D xsi:type="xsd:double"&gt;15.8037189673579&lt;/D&gt;&lt;D xsi:type="xsd:double"&gt;15.4825388789249&lt;/D&gt;&lt;D xsi:type="xsd:double"&gt;15.490803056392&lt;/D&gt;&lt;D xsi:type="xsd:double"&gt;15.4893832853082&lt;/D&gt;&lt;D xsi:type="xsd:double"&gt;15.7567153048169&lt;/D&gt;&lt;D xsi:type="xsd:double"&gt;15.0601975857653&lt;/D&gt;&lt;D xsi:type="xsd:double"&gt;14.9122696221494&lt;/D&gt;&lt;D xsi:type="xsd:double"&gt;16.3710124477087&lt;/D&gt;&lt;D xsi:type="xsd:double"&gt;16.3047708692881&lt;/D&gt;&lt;D xsi:type="xsd:double"&gt;16.1267273870344&lt;/D&gt;&lt;D xsi:type="xsd:double"&gt;15.7837217213586&lt;/D&gt;&lt;D xsi:type="xsd:double"&gt;15.1591044148007&lt;/D&gt;&lt;D xsi:type="xsd:double"&gt;14.6358749845703&lt;/D&gt;&lt;D xsi:type="xsd:double"&gt;15.3110711165558&lt;/D&gt;&lt;D xsi:type="xsd:double"&gt;14.5464334698366&lt;/D&gt;&lt;D xsi:type="xsd:double"&gt;14.5719426879004&lt;/D&gt;&lt;D xsi:type="xsd:double"&gt;14.1434823030484&lt;/D&gt;&lt;D xsi:type="xsd:double"&gt;12.9289373213745&lt;/D&gt;&lt;D xsi:type="xsd:double"&gt;12.9281043413538&lt;/D&gt;&lt;D xsi:type="xsd:double"&gt;11.8285531881783&lt;/D&gt;&lt;D xsi:type="xsd:double"&gt;11.8266395213076&lt;/D&gt;&lt;D xsi:type="xsd:double"&gt;11.7686098040859&lt;/D&gt;&lt;D xsi:type="xsd:double"&gt;11.8804583203732&lt;/D&gt;&lt;D xsi:type="xsd:double"&gt;11.7879987017826&lt;/D&gt;&lt;D xsi:type="xsd:double"&gt;11.8082293658099&lt;/D&gt;&lt;D xsi:type="xsd:double"&gt;12.1885828165011&lt;/D&gt;&lt;D xsi:type="xsd:double"&gt;11.6604748628071&lt;/D&gt;&lt;D xsi:type="xsd:double"&gt;11.2462777235&lt;/D&gt;&lt;D xsi:type="xsd:double"&gt;11.5241240701719&lt;/D&gt;&lt;D xsi:type="xsd:double"&gt;11.2664559365661&lt;/D&gt;&lt;D xsi:type="xsd:double"&gt;11.7465591275341&lt;/D&gt;&lt;D xsi:type="xsd:double"&gt;11.0566656332319&lt;/D&gt;&lt;D xsi:type="xsd:double"&gt;11.4812753579244&lt;/D&gt;&lt;D xsi:type="xsd:double"&gt;11.2963931655183&lt;/D&gt;&lt;D xsi:type="xsd:double"&gt;11.0828842303016&lt;/D&gt;&lt;D xsi:type="xsd:double"&gt;10.8770531864848&lt;/D&gt;&lt;D xsi:type="xsd:double"&gt;11.0785421619638&lt;/D&gt;&lt;D xsi:type="xsd:double"&gt;11.0429699635542&lt;/D&gt;&lt;/FQL&gt;&lt;FQL&gt;&lt;Q&gt;NI-FDS^FG_PRICE_MAVG(0,,,,30)&lt;/Q&gt;&lt;R&gt;1&lt;/R&gt;&lt;C&gt;1&lt;/C&gt;&lt;D xsi:type="xsd:double"&gt;16302.167&lt;/D&gt;&lt;/FQL&gt;&lt;FQL&gt;&lt;Q&gt;COPP-FDS^FG_PRICE_MAVG(0,,,,30)&lt;/Q&gt;&lt;R&gt;1&lt;/R&gt;&lt;C&gt;1&lt;/C&gt;&lt;D xsi:type="xsd:double"&gt;4.2717834&lt;/D&gt;&lt;/FQL&gt;&lt;FQL&gt;&lt;Q&gt;CNYA^FG_PRICE_MAVG(0,,,,200)&lt;/Q&gt;&lt;R&gt;1&lt;/R&gt;&lt;C&gt;1&lt;/C&gt;&lt;D xsi:type="xsd:double"&gt;25.996372&lt;/D&gt;&lt;/FQL&gt;&lt;FQL&gt;&lt;Q&gt;SET-BKK^PERCENT_CHANGE(FMA_EPS(+1,0,,,,"PORTAGG","MEAN"),FMA_EPS(+1,-1AM,,,,"PORTAGG","MEAN"))&lt;/Q&gt;&lt;R&gt;1&lt;/R&gt;&lt;C&gt;1&lt;/C&gt;&lt;D xsi:type="xsd:double"&gt;-0.93451840063676&lt;/D&gt;&lt;/FQL&gt;&lt;FQL&gt;&lt;Q&gt;EZA^P_PRICE(0)/P_PRICE_HIGH_PR(0,,,,,,"PRICE","INTRA","52W")&lt;/Q&gt;&lt;R&gt;1&lt;/R&gt;&lt;C&gt;1&lt;/C&gt;&lt;D xsi:type="xsd:double"&gt;0.96629465&lt;/D&gt;&lt;/FQL&gt;&lt;FQL&gt;&lt;Q&gt;CNYA^P_PRICE(0)/P_PRICE_LOW_PR(0,,,,,,"PRICE","INTRA","52W")-1&lt;/Q&gt;&lt;R&gt;1&lt;/R&gt;&lt;C&gt;1&lt;/C&gt;&lt;D xsi:type="xsd:double"&gt;0.080329895&lt;/D&gt;&lt;/FQL&gt;&lt;FQL&gt;&lt;Q&gt;EZA^FMA_COS_UP("EPS","1M",+1,NOW,,,"PORTAGG","MEANR")&lt;/Q&gt;&lt;R&gt;1&lt;/R&gt;&lt;C&gt;1&lt;/C&gt;&lt;D xsi:type="xsd:double"&gt;15&lt;/D&gt;&lt;/FQL&gt;&lt;FQL&gt;&lt;Q&gt;REFINREPO-FDS^(SUBARRAY(NOT_NA(NO_REPEAT_F(FG_YIELD(NOW,-10AY,D))),0,1)-SUBARRAY(NOT_NA(NO_REPEAT_F(FG_YIELD(NOW,-10AY,D))),1,1))*100&lt;/Q&gt;&lt;R&gt;1&lt;/R&gt;&lt;C&gt;1&lt;/C&gt;&lt;D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xsi:type="xsd:double"&gt;25&lt;/D&gt;&lt;/FQL&gt;&lt;FQL&gt;&lt;Q&gt;TRYTH10Y-FDS^PCTCHG(FG_YIELD(0,,,,"YTM"),FG_YIELD(-3AM,,,,"YTM"))&lt;/Q&gt;&lt;R&gt;1&lt;/R&gt;&lt;C&gt;1&lt;/C&gt;&lt;D xsi:type="xsd:double"&gt;-6.4888916&lt;/D&gt;&lt;/FQL&gt;&lt;FQL&gt;&lt;Q&gt;EWY^FMA_DIV_YLD(NTMA,NOW,NOW,M,"PORTAGG","MEANR")&lt;/Q&gt;&lt;R&gt;1&lt;/R&gt;&lt;C&gt;1&lt;/C&gt;&lt;D xsi:type="xsd:double"&gt;2.13094665854195&lt;/D&gt;&lt;/FQL&gt;&lt;FQL&gt;&lt;Q&gt;EWT^FMA_ROE(NTMA,-20AY,NOW,FY,"PORTAGG","MEANR")&lt;/Q&gt;&lt;R&gt;20&lt;/R&gt;&lt;C&gt;1&lt;/C&gt;&lt;D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xsi:type="xsd:double"&gt;10.8983134753281&lt;/D&gt;&lt;D xsi:type="xsd:double"&gt;11.6209108979006&lt;/D&gt;&lt;D xsi:type="xsd:double"&gt;14.7244119977575&lt;/D&gt;&lt;D xsi:type="xsd:double"&gt;12.9407920770438&lt;/D&gt;&lt;D xsi:type="xsd:double"&gt;11.9161173230849&lt;/D&gt;&lt;/FQL&gt;&lt;FQL&gt;&lt;Q&gt;TRYTW10Y-FDS^FG_YIELD(-10AY,0,Y,,"YTM")&lt;/Q&gt;&lt;R&gt;10&lt;/R&gt;&lt;C&gt;1&lt;/C&gt;&lt;D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xsi:type="xsd:double"&gt;1.211&lt;/D&gt;&lt;/FQL&gt;&lt;FQL&gt;&lt;Q&gt;USDEUR^STD(FG_PRICE_CHANGE(0,-1AY,AM))&lt;/Q&gt;&lt;R&gt;1&lt;/R&gt;&lt;C&gt;1&lt;/C&gt;&lt;D xsi:type="xsd:double"&gt;1.29424368142269&lt;/D&gt;&lt;/FQL&gt;&lt;FQL&gt;&lt;Q&gt;EWZ^FMA_DIV_YLD(NTMA,-10AY,0,AM,"PORTAGG","MEANR")&lt;/Q&gt;&lt;R&gt;121&lt;/R&gt;&lt;C&gt;1&lt;/C&gt;&lt;D xsi:type="xsd:double"&gt;3.93114916566892&lt;/D&gt;&lt;D xsi:type="xsd:double"&gt;3.67653316513004&lt;/D&gt;&lt;D xsi:type="xsd:double"&gt;3.65908676167623&lt;/D&gt;&lt;D xsi:type="xsd:double"&gt;3.79739439961144&lt;/D&gt;&lt;D xsi:type="xsd:double"&gt;4.29305265435378&lt;/D&gt;&lt;D xsi:type="xsd:double"&gt;4.14118924102</t>
        </r>
      </text>
    </comment>
    <comment ref="A17" authorId="0" shapeId="0" xr:uid="{928CD6F3-8BC6-40BD-AC44-8E45EAA50588}">
      <text>
        <r>
          <rPr>
            <b/>
            <sz val="9"/>
            <color indexed="81"/>
            <rFont val="Tahoma"/>
            <charset val="1"/>
          </rPr>
          <t>676&lt;/D&gt;&lt;D xsi:type="xsd:double"&gt;4.07218614516742&lt;/D&gt;&lt;D xsi:type="xsd:double"&gt;4.14830814378329&lt;/D&gt;&lt;D xsi:type="xsd:double"&gt;3.69971868960402&lt;/D&gt;&lt;D xsi:type="xsd:double"&gt;3.54993428807767&lt;/D&gt;&lt;D xsi:type="xsd:double"&gt;3.9380670263406&lt;/D&gt;&lt;D xsi:type="xsd:double"&gt;3.90130057007296&lt;/D&gt;&lt;D xsi:type="xsd:double"&gt;3.95201910926006&lt;/D&gt;&lt;D xsi:type="xsd:double"&gt;4.30143594457726&lt;/D&gt;&lt;D xsi:type="xsd:double"&gt;3.89842736236992&lt;/D&gt;&lt;D xsi:type="xsd:double"&gt;3.98866497295471&lt;/D&gt;&lt;D xsi:type="xsd:double"&gt;3.99008996757214&lt;/D&gt;&lt;D xsi:type="xsd:double"&gt;4.37777819640709&lt;/D&gt;&lt;D xsi:type="xsd:double"&gt;4.36847916935134&lt;/D&gt;&lt;D xsi:type="xsd:double"&gt;3.61562965636204&lt;/D&gt;&lt;D xsi:type="xsd:double"&gt;3.22312394042022&lt;/D&gt;&lt;D xsi:type="xsd:double"&gt;3.43727445461657&lt;/D&gt;&lt;D xsi:type="xsd:double"&gt;3.35650346259167&lt;/D&gt;&lt;D xsi:type="xsd:double"&gt;3.15125013059254&lt;/D&gt;&lt;D xsi:type="xsd:double"&gt;3.05048311254001&lt;/D&gt;&lt;D xsi:type="xsd:double"&gt;3.12750321291608&lt;/D&gt;&lt;D xsi:type="xsd:double"&gt;3.03683164855616&lt;/D&gt;&lt;D xsi:type="xsd:double"&gt;2.99032876507229&lt;/D&gt;&lt;D xsi:type="xsd:double"&gt;3.48007747699577&lt;/D&gt;&lt;D xsi:type="xsd:double"&gt;3.45149985619218&lt;/D&gt;&lt;D xsi:type="xsd:double"&gt;3.36315948966862&lt;/D&gt;&lt;D xsi:type="xsd:double"&gt;3.59630275133446&lt;/D&gt;&lt;D xsi:type="xsd:double"&gt;3.66660022485437&lt;/D&gt;&lt;D xsi:type="xsd:double"&gt;3.5663968128277&lt;/D&gt;&lt;D xsi:type="xsd:double"&gt;3.65323784485767&lt;/D&gt;&lt;D xsi:type="xsd:double"&gt;3.72494597175509&lt;/D&gt;&lt;D xsi:type="xsd:double"&gt;3.41043501376825&lt;/D&gt;&lt;D xsi:type="xsd:double"&gt;3.214551372405&lt;/D&gt;&lt;D xsi:type="xsd:double"&gt;3.1654780282305&lt;/D&gt;&lt;D xsi:type="xsd:double"&gt;3.45051544466542&lt;/D&gt;&lt;D xsi:type="xsd:double"&gt;3.64074353544067&lt;/D&gt;&lt;D xsi:type="xsd:double"&gt;3.36032631301867&lt;/D&gt;&lt;D xsi:type="xsd:double"&gt;3.42816763194967&lt;/D&gt;&lt;D xsi:type="xsd:double"&gt;3.3686282750797&lt;/D&gt;&lt;D xsi:type="xsd:double"&gt;3.5808081408479&lt;/D&gt;&lt;D xsi:type="xsd:double"&gt;3.74346478937257&lt;/D&gt;&lt;D xsi:type="xsd:double"&gt;4.31749663647394&lt;/D&gt;&lt;D xsi:type="xsd:double"&gt;4.37443536469346&lt;/D&gt;&lt;D xsi:type="xsd:double"&gt;4.24660599994902&lt;/D&gt;&lt;D xsi:type="xsd:double"&gt;4.43025693453945&lt;/D&gt;&lt;D xsi:type="xsd:double"&gt;4.00566041599941&lt;/D&gt;&lt;D xsi:type="xsd:double"&gt;3.96726290687913&lt;/D&gt;&lt;D xsi:type="xsd:double"&gt;3.91378119406893&lt;/D&gt;&lt;D xsi:type="xsd:double"&gt;3.80751370065834&lt;/D&gt;&lt;D xsi:type="xsd:double"&gt;3.50945498710742&lt;/D&gt;&lt;D xsi:type="xsd:double"&gt;3.54335673715704&lt;/D&gt;&lt;D xsi:type="xsd:double"&gt;3.3610010067981&lt;/D&gt;&lt;D xsi:type="xsd:double"&gt;3.46287834847766&lt;/D&gt;&lt;D xsi:type="xsd:double"&gt;3.18228877617312&lt;/D&gt;&lt;D xsi:type="xsd:double"&gt;3.09327875265223&lt;/D&gt;&lt;D xsi:type="xsd:double"&gt;3.21254640518551&lt;/D&gt;&lt;D xsi:type="xsd:double"&gt;3.25438688572372&lt;/D&gt;&lt;D xsi:type="xsd:double"&gt;3.32217478301938&lt;/D&gt;&lt;D xsi:type="xsd:double"&gt;3.28223602137397&lt;/D&gt;&lt;D xsi:type="xsd:double"&gt;3.18336534499463&lt;/D&gt;&lt;D xsi:type="xsd:double"&gt;3.12588588500963&lt;/D&gt;&lt;D xsi:type="xsd:double"&gt;3.13218345815115&lt;/D&gt;&lt;D xsi:type="xsd:double"&gt;4.20099824822169&lt;/D&gt;&lt;D xsi:type="xsd:double"&gt;4.19794848062548&lt;/D&gt;&lt;D xsi:type="xsd:double"&gt;3.70171790430492&lt;/D&gt;&lt;D xsi:type="xsd:double"&gt;2.84304821762351&lt;/D&gt;&lt;D xsi:type="xsd:double"&gt;2.80201151507882&lt;/D&gt;&lt;D xsi:type="xsd:double"&gt;2.76607188247095&lt;/D&gt;&lt;D xsi:type="xsd:double"&gt;3.11108082391837&lt;/D&gt;&lt;D xsi:type="xsd:double"&gt;3.46399386886845&lt;/D&gt;&lt;D xsi:type="xsd:double"&gt;3.43712336513855&lt;/D&gt;&lt;D xsi:type="xsd:double"&gt;3.34469970779948&lt;/D&gt;&lt;D xsi:type="xsd:double"&gt;3.22984481438231&lt;/D&gt;&lt;D xsi:type="xsd:double"&gt;3.7214041416255&lt;/D&gt;&lt;D xsi:type="xsd:double"&gt;4.2498207672057&lt;/D&gt;&lt;D xsi:type="xsd:double"&gt;4.44563988379823&lt;/D&gt;&lt;D xsi:type="xsd:double"&gt;4.73973557377622&lt;/D&gt;&lt;D xsi:type="xsd:double"&gt;4.62192232299676&lt;/D&gt;&lt;D xsi:type="xsd:double"&gt;5.22082050328822&lt;/D&gt;&lt;D xsi:type="xsd:double"&gt;5.69372074797126&lt;/D&gt;&lt;D xsi:type="xsd:double"&gt;6.52602585900062&lt;/D&gt;&lt;D xsi:type="xsd:double"&gt;6.48326266173083&lt;/D&gt;&lt;D xsi:type="xsd:double"&gt;7.55555870111661&lt;/D&gt;&lt;D xsi:type="xsd:double"&gt;7.62966286525309&lt;/D&gt;&lt;D xsi:type="xsd:double"&gt;7.65177960265038&lt;/D&gt;&lt;D xsi:type="xsd:double"&gt;6.86209206935066&lt;/D&gt;&lt;D xsi:type="xsd:double"&gt;8.67735602962307&lt;/D&gt;&lt;D xsi:type="xsd:double"&gt;8.33543880793324&lt;/D&gt;&lt;D xsi:type="xsd:double"&gt;9.50653898371247&lt;/D&gt;&lt;D xsi:type="xsd:double"&gt;10.2533935568276&lt;/D&gt;&lt;D xsi:type="xsd:double"&gt;11.2288728527634&lt;/D&gt;&lt;D xsi:type="xsd:double"&gt;10.3239421082907&lt;/D&gt;&lt;D xsi:type="xsd:double"&gt;10.2954619304991&lt;/D&gt;&lt;D xsi:type="xsd:double"&gt;9.46589093713263&lt;/D&gt;&lt;D xsi:type="xsd:double"&gt;8.53198104628867&lt;/D&gt;&lt;D xsi:type="xsd:double"&gt;7.16434828239094&lt;/D&gt;&lt;D xsi:type="xsd:double"&gt;6.74933105782457&lt;/D&gt;&lt;D xsi:type="xsd:double"&gt;6.53168791770726&lt;/D&gt;&lt;D xsi:type="xsd:double"&gt;7.33189915176968&lt;/D&gt;&lt;D xsi:type="xsd:double"&gt;6.8305263741318&lt;/D&gt;&lt;D xsi:type="xsd:double"&gt;6.73526461435778&lt;/D&gt;&lt;D xsi:type="xsd:double"&gt;6.12427178902167&lt;/D&gt;&lt;D xsi:type="xsd:double"&gt;6.06014408174574&lt;/D&gt;&lt;D xsi:type="xsd:double"&gt;5.88210687862765&lt;/D&gt;&lt;D xsi:type="xsd:double"&gt;6.01026004940503&lt;/D&gt;&lt;D xsi:type="xsd:double"&gt;6.19562075385779&lt;/D&gt;&lt;D xsi:type="xsd:double"&gt;6.16307637637938&lt;/D&gt;&lt;D xsi:type="xsd:double"&gt;6.07111773329035&lt;/D&gt;&lt;D xsi:type="xsd:double"&gt;5.69582500897416&lt;/D&gt;&lt;D xsi:type="xsd:double"&gt;5.88642288971085&lt;/D&gt;&lt;D xsi:type="xsd:double"&gt;6.23933307312458&lt;/D&gt;&lt;D xsi:type="xsd:double"&gt;6.04683808490562&lt;/D&gt;&lt;D xsi:type="xsd:double"&gt;6.62201218666167&lt;/D&gt;&lt;D xsi:type="xsd:double"&gt;7.3570695542974&lt;/D&gt;&lt;D xsi:type="xsd:double"&gt;6.79333922633771&lt;/D&gt;&lt;D xsi:type="xsd:double"&gt;6.81913765853644&lt;/D&gt;&lt;/FQL&gt;&lt;FQL&gt;&lt;Q&gt;TIOS-FDS^MAX(FG_PRICE(0,-5AY))&lt;/Q&gt;&lt;R&gt;1&lt;/R&gt;&lt;C&gt;1&lt;/C&gt;&lt;D xsi:type="xsd:double"&gt;219.77&lt;/D&gt;&lt;/FQL&gt;&lt;FQL&gt;&lt;Q&gt;EZA^FG_PRICE(0)&lt;/Q&gt;&lt;R&gt;1&lt;/R&gt;&lt;C&gt;1&lt;/C&gt;&lt;D xsi:type="xsd:double"&gt;44.15&lt;/D&gt;&lt;/FQL&gt;&lt;FQL&gt;&lt;Q&gt;EWZ^PERCENT_CHANGE(FMA_EPS(+1,0,,,,"PORTAGG","MEAN"),FMA_EPS(+1,-3AM,,,,"PORTAGG","MEAN"))&lt;/Q&gt;&lt;R&gt;1&lt;/R&gt;&lt;C&gt;1&lt;/C&gt;&lt;D xsi:type="xsd:double"&gt;-9.74714443000036&lt;/D&gt;&lt;/FQL&gt;&lt;FQL&gt;&lt;Q&gt;EWM^FG_TOTAL_RETURNC(0,-6AM)&lt;/Q&gt;&lt;R&gt;1&lt;/R&gt;&lt;C&gt;1&lt;/C&gt;&lt;D xsi:type="xsd:double"&gt;15.1518345&lt;/D&gt;&lt;/FQL&gt;&lt;FQL&gt;&lt;Q&gt;QAT^FMA_RBICS_REV_CURRENT(30, LOC, "PORTAGG")&lt;/Q&gt;&lt;R&gt;1&lt;/R&gt;&lt;C&gt;1&lt;/C&gt;&lt;D xsi:type="xsd:double"&gt;60.7439603557901&lt;/D&gt;&lt;/FQL&gt;&lt;FQL&gt;&lt;Q&gt;TRYID10Y-FDS^FG_YIELD(0,,,,"YTM")&lt;/Q&gt;&lt;R&gt;1&lt;/R&gt;&lt;C&gt;1&lt;/C&gt;&lt;D xsi:type="xsd:double"&gt;6.80453&lt;/D&gt;&lt;/FQL&gt;&lt;FQL&gt;&lt;Q&gt;KSA^FMA_EVAL_EBITDA(NTMA,0,,,"PORTAGG","MEANR")&lt;/Q&gt;&lt;R&gt;1&lt;/R&gt;&lt;C&gt;1&lt;/C&gt;&lt;D xsi:type="xsd:double"&gt;10.5755442767067&lt;/D&gt;&lt;/FQL&gt;&lt;FQL&gt;&lt;Q&gt;EPOL^FMA_DIV_YLD(NTMA,NOW,NOW,M,"PORTAGG","MEANR")&lt;/Q&gt;&lt;R&gt;1&lt;/R&gt;&lt;C&gt;1&lt;/C&gt;&lt;D xsi:type="xsd:double"&gt;5.34520378261493&lt;/D&gt;&lt;/FQL&gt;&lt;FQL&gt;&lt;Q&gt;MCHI^FG_COMPANY_NAME&lt;/Q&gt;&lt;R&gt;1&lt;/R&gt;&lt;C&gt;1&lt;/C&gt;&lt;D xsi:type="xsd:string"&gt;iShares MSCI China ETF&lt;/D&gt;&lt;/FQL&gt;&lt;FQL&gt;&lt;Q&gt;EPU^FMA_ROE(NTMA,-20AY,NOW,FY,"PORTAGG","MEANR")&lt;/Q&gt;&lt;R&gt;20&lt;/R&gt;&lt;C&gt;1&lt;/C&gt;&lt;D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xsi:type="xsd:double"&gt;11.9146021952872&lt;/D&gt;&lt;D xsi:type="xsd:double"&gt;12.0860263580498&lt;/D&gt;&lt;D xsi:type="xsd:double"&gt;15.0555657723641&lt;/D&gt;&lt;D xsi:type="xsd:double"&gt;13.6225814449299&lt;/D&gt;&lt;D xsi:type="xsd:double"&gt;12.9324474268757&lt;/D&gt;&lt;/FQL&gt;&lt;FQL&gt;&lt;Q&gt;USDAED^FG_PRICE_CHANGE(0,-6AM)&lt;/Q&gt;&lt;R&gt;1&lt;/R&gt;&lt;C&gt;1&lt;/C&gt;&lt;D xsi:type="xsd:double"&gt;0.0027298927&lt;/D&gt;&lt;/FQL&gt;&lt;FQL&gt;&lt;Q&gt;USDTWD^STD(FG_PRICE_CHANGE(0,-1AY,AM))&lt;/Q&gt;&lt;R&gt;1&lt;/R&gt;&lt;C&gt;1&lt;/C&gt;&lt;D xsi:type="xsd:double"&gt;1.27827813627035&lt;/D&gt;&lt;/FQL&gt;&lt;FQL&gt;&lt;Q&gt;USDCLP^FG_PRICE_CHANGE(0,-3AM)&lt;/Q&gt;&lt;R&gt;1&lt;/R&gt;&lt;C&gt;1&lt;/C&gt;&lt;D xsi:type="xsd:double"&gt;-0.20695925&lt;/D&gt;&lt;/FQL&gt;&lt;FQL&gt;&lt;Q&gt;MCHI^P_PRICE_RETURNS_PR('52W',2,-10AY,0,AM)&lt;/Q&gt;&lt;R&gt;121&lt;/R&gt;&lt;C&gt;1&lt;/C&gt;&lt;D xsi:type="xsd:double"&gt;19.1733&lt;/D&gt;&lt;D xsi:type="xsd:double"&gt;11.917734&lt;/D&gt;&lt;D xsi:type="xsd:double"&gt;3.788793&lt;/D&gt;&lt;D xsi:type="xsd:double"&gt;7.5904727&lt;/D&gt;&lt;D xsi:type="xsd:double"&gt;0.2019167&lt;/D&gt;&lt;D xsi:type="xsd:double"&gt;15.595781&lt;/D&gt;&lt;D xsi:type="xsd:double"&gt;18.952538&lt;/D&gt;&lt;D xsi:type="xsd:double"&gt;16.950058&lt;/D&gt;&lt;D xsi:type="xsd:double"&gt;39.159466&lt;/D&gt;&lt;D xsi:type="xsd:double"&gt;45.64923&lt;/D&gt;&lt;D xsi:type="xsd:double"&gt;29.69222&lt;/D&gt;&lt;D xsi:type="xsd:double"&gt;6.7423224&lt;/D&gt;&lt;D xsi:type="xsd:double"&gt;2.7810335&lt;/D&gt;&lt;D xsi:type="xsd:double"&gt;-12.45656&lt;/D&gt;&lt;D xsi:type="xsd:double"&gt;1.5065432&lt;/D&gt;&lt;D xsi:type="xsd:double"&gt;-0.7332921&lt;/D&gt;&lt;D xsi:type="xsd:double"&gt;-5.506301&lt;/D&gt;&lt;D xsi:type="xsd:double"&gt;-20.451223&lt;/D&gt;&lt;D xsi:type="xsd:double"&gt;-27.267885&lt;/D&gt;&lt;D xsi:type="xsd:double"&gt;-19.342876&lt;/D&gt;&lt;D xsi:type="xsd:double"&gt;-29.266518&lt;/D&gt;&lt;D xsi:type="xsd:double"&gt;-33.4688&lt;/D&gt;&lt;D xsi:type="xsd:double"&gt;-26.237791&lt;/D&gt;&lt;D xsi:type="xsd:double"&gt;-8.651525&lt;/D&gt;&lt;D xsi:type="xsd:double"&gt;-7.111841&lt;/D&gt;&lt;D xsi:type="xsd:double"&gt;10.486269&lt;/D&gt;&lt;D xsi:type="xsd:double"&gt;5.296147&lt;/D&gt;&lt;D xsi:type="xsd:double"&gt;0.29900074&lt;/D&gt;&lt;D xsi:type="xsd:double"&gt;4.3951154&lt;/D&gt;&lt;D xsi:type="xsd:double"&gt;15.773832&lt;/D&gt;&lt;D xsi:type="xsd:double"&gt;36.46369&lt;/D&gt;&lt;D xsi:type="xsd:double"&gt;22.20893&lt;/D&gt;&lt;D xsi:type="xsd:double"&gt;24.422491&lt;/D&gt;&lt;D xsi:type="xsd:double"&gt;31.258905&lt;/D&gt;&lt;D xsi:type="xsd:double"&gt;31.337357&lt;/D&gt;&lt;D xsi:type="xsd:double"&gt;31.968641&lt;/D&gt;&lt;D xsi:type="xsd:double"&gt;35.707176&lt;/D&gt;&lt;D xsi:type="xsd:double"&gt;26.587284&lt;/D&gt;&lt;D xsi:type="xsd:double"&gt;35.213577&lt;/D&gt;&lt;D xsi:type="xsd:double"&gt;46.434605&lt;/D&gt;&lt;D xsi:type="xsd:double"&gt;42.71022&lt;/D&gt;&lt;D xsi:type="xsd:double"&gt;58.594048&lt;/D&gt;&lt;D xsi:type="xsd:double"&gt;38.35126&lt;/D&gt;&lt;D xsi:type="xsd:double"&gt;51.622604&lt;/D&gt;&lt;D xsi:type="xsd:double"&gt;35.306694&lt;/D&gt;&lt;D xsi:type="xsd:double"&gt;35.14154&lt;/D&gt;&lt;D xsi:type="xsd:double"&gt;29.511892&lt;/D&gt;&lt;D xsi:type="xsd:double"&gt;22.550415&lt;/D&gt;&lt;D xsi:type="xsd:double"&gt;5.1409364&lt;/D&gt;&lt;D xsi:type="xsd:double"&gt;-5.040473&lt;/D&gt;&lt;D xsi:type="xsd:double"&gt;-13.816839&lt;/D&gt;&lt;D xsi:type="xsd:double"&gt;-18.15362&lt;/D&gt;&lt;D xsi:type="xsd:double"&gt;-12.366634&lt;/D&gt;&lt;D xsi:type="xsd:double"&gt;-21.127546&lt;/D&gt;&lt;D xsi:type="xsd:double"&gt;-8.822239&lt;/D&gt;&lt;D xsi:type="xsd:double"&gt;-13.92926&lt;/D&gt;&lt;D xsi:type="xsd:double"&gt;-1.9550323&lt;/D&gt;&lt;D xsi:type="xsd:double"&gt;-11.667114&lt;/D&gt;&lt;D xsi:type="xsd:double"&gt;-20.588392&lt;/D&gt;&lt;D xsi:type="xsd:double"&gt;-8.696103&lt;/D&gt;&lt;D xsi:type="xsd:double"&gt;-11.462248&lt;/D&gt;&lt;D xsi:type="xsd:double"&gt;2.8682232&lt;/D&gt;&lt;D xsi:type="xsd:double"&gt;3.0534983&lt;/D&gt;&lt;D xsi:type="xsd:double"&gt;11.93006&lt;/D&gt;&lt;D xsi:type="xsd:double"&gt;10.102118&lt;/D&gt;&lt;D xsi:type="xsd:double"&gt;21.543194&lt;/D&gt;&lt;D xsi:type="xsd:double"&gt;8.896744&lt;/D&gt;&lt;D xsi:type="xsd:double"&gt;1.6642094&lt;/D&gt;&lt;D xsi:type="xsd:double"&gt;-8.51273&lt;/D&gt;&lt;D xsi:type="xsd:double"&gt;2.0635366&lt;/D&gt;&lt;D xsi:type="xsd:double"&gt;17.245697&lt;/D&gt;&lt;D xsi:type="xsd:double"&gt;29.378532&lt;/D&gt;&lt;D xsi:type="xsd:double"&gt;34.08544&lt;/D&gt;&lt;D xsi:type="xsd:double"&gt;26.784563&lt;/D&gt;&lt;D xsi:type="xsd:double"&gt;38.544655&lt;/D&gt;&lt;D xsi:type="xsd:double"&gt;35.961987&lt;/D&gt;&lt;D xsi:type="xsd:double"&gt;33.82316&lt;/D&gt;&lt;D xsi:type="xsd:double"&gt;32.253883&lt;/D&gt;&lt;D xsi:type="xsd:double"&gt;51.483665&lt;/D&gt;&lt;D xsi:type="xsd:double"&gt;43.40235&lt;/D&gt;&lt;D xsi:type="xsd:double"&gt;40.968204&lt;/D&gt;&lt;D xsi:type="xsd:double"&gt;37.00211&lt;/D&gt;&lt;D xsi:type="xsd:double"&gt;27.701902&lt;/D&gt;&lt;D xsi:type="xsd:double"&gt;4.5936465&lt;/D&gt;&lt;D xsi:type="xsd:double"&gt;0.4290223&lt;/D&gt;&lt;D xsi:type="xsd:double"&gt;-0.62407255&lt;/D&gt;&lt;D xsi:type="xsd:double"&gt;-8.521485&lt;/D&gt;&lt;D xsi:type="xsd:double"&gt;-16.600763&lt;/D&gt;&lt;D xsi:type="xsd:double"&gt;-16.013735&lt;/D&gt;&lt;D xsi:type="xsd:double"&gt;-24.368006&lt;/D&gt;&lt;D xsi:type="xsd:double"&gt;-31.42218&lt;/D&gt;&lt;D xsi:type="xsd:double"&gt;-35.867344&lt;/D&gt;&lt;D xsi:type="xsd:double"&gt;-34.97019&lt;/D&gt;&lt;D xsi:type="xsd:double"&gt;-42.776077&lt;/D&gt;&lt;D xsi:type="xsd:double"&gt;-33.447426&lt;/D&gt;&lt;D xsi:type="xsd:double"&gt;-25.730377&lt;/D&gt;&lt;D xsi:type="xsd:double"&gt;-31.051218&lt;/D&gt;&lt;D xsi:type="xsd:double"&gt;-32.080524&lt;/D&gt;&lt;D xsi:type="xsd:double"&gt;-36.372574&lt;/D&gt;&lt;D xsi:type="xsd:double"&gt;-41.57289&lt;/D&gt;&lt;D xsi:type="xsd:double"&gt;-25.054688&lt;/D&gt;&lt;D xsi:type="xsd:double"&gt;-13.633484&lt;/D&gt;&lt;D xsi:type="xsd:double"&gt;-16.031582&lt;/D&gt;&lt;D xsi:type="xsd:double"&gt;-11.353481&lt;/D&gt;&lt;D xsi:type="xsd:double"&gt;-6.030816&lt;/D&gt;&lt;D xsi:type="xsd:double"&gt;5.3085685&lt;/D&gt;&lt;D xsi:type="xsd:double"&gt;-12.595404&lt;/D&gt;&lt;D xsi:type="xsd:double"&gt;-17.850471&lt;/D&gt;&lt;D xsi:type="xsd:double"&gt;-1.8622816&lt;/D&gt;&lt;D xsi:type="xsd:double"&gt;-5.197263&lt;/D&gt;&lt;D xsi:type="xsd:double"&gt;2.401638&lt;/D&gt;&lt;D xsi:type="xsd:double"&gt;11.705518&lt;/D&gt;&lt;D xsi:type="xsd:double"&gt;-15.530598&lt;/D&gt;&lt;D xsi:type="xsd:double"&gt;-24.061&lt;/D&gt;&lt;D xsi:type="xsd:double"&gt;-26.043022&lt;/D&gt;&lt;D xsi:type="xsd:double"&gt;-16.645628&lt;/D&gt;&lt;D xsi:type="xsd:double"&gt;-15.703034&lt;/D&gt;&lt;D xsi:type="xsd:double"&gt;-1.6199589&lt;/D&gt;&lt;D xsi:type="xsd:double"&gt;-0.63477755&lt;/D&gt;&lt;D xsi:type="xsd:double"&gt;-1.7176867&lt;/D&gt;&lt;D xsi:type="xsd:double"&gt;-8.833742&lt;/D&gt;&lt;/FQL&gt;&lt;FQL&gt;&lt;Q&gt;PLATI-FDS^FG_PRICE_CHANGE(0,-1AY)&lt;/Q&gt;&lt;R&gt;1&lt;/R&gt;&lt;C&gt;1&lt;/C&gt;&lt;D xsi:type="xsd:double"&gt;2.8888888888889&lt;/D&gt;&lt;/FQL&gt;&lt;FQL&gt;&lt;Q&gt;SET-BKK^FMA_PCT_ABOVE_MAVG(200,0,,,,"PORTAGG")&lt;/Q&gt;&lt;R&gt;1&lt;/R&gt;&lt;C&gt;1&lt;/C&gt;&lt;D xsi:type="xsd:double"&gt;20.5052005943536&lt;/D&gt;&lt;/FQL&gt;&lt;FQL&gt;&lt;Q&gt;CNYA^P_PRICE(0)/P_PRICE_HIGH_PR(0,,,,,,"PRICE","INTRA","52W")&lt;/Q&gt;&lt;R&gt;1&lt;/R&gt;&lt;C&gt;1&lt;/C&gt;&lt;D xsi:type="xsd:double"&gt;0.8109517&lt;/D&gt;&lt;/FQL&gt;&lt;FQL&gt;&lt;Q&gt;EWZ^SIZE(FG_CONSTITUENTS)&lt;/Q&gt;&lt;R&gt;1&lt;/R&gt;&lt;C&gt;1&lt;/C&gt;&lt;D xsi:type="xsd:long"&gt;50&lt;/D&gt;&lt;/FQL&gt;&lt;FQL&gt;&lt;Q&gt;TRYDE10Y-FDS^FG_YIELD(-10AY,0,Y,,"YTM")&lt;/Q&gt;&lt;R&gt;10&lt;/R&gt;&lt;C&gt;1&lt;/C&gt;&lt;D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xsi:type="xsd:double"&gt;2.004&lt;/D&gt;&lt;/FQL&gt;&lt;FQL&gt;&lt;Q&gt;USDEUR^FG_PRICE_CHANGE(0,-6AM)&lt;/Q&gt;&lt;R&gt;1&lt;/R&gt;&lt;C&gt;1&lt;/C&gt;&lt;D xsi:type="xsd:double"&gt;-1.2496591&lt;/D&gt;&lt;/FQL&gt;&lt;FQL&gt;&lt;Q&gt;EWY^FMA_DIV_YLD(NTMA,-10AY,0,AM,"PORTAGG","MEANR")&lt;/Q&gt;&lt;R&gt;121&lt;/R&gt;&lt;C&gt;1&lt;/C&gt;&lt;D xsi:type="xsd:double"&gt;1.28916143776412&lt;/D&gt;&lt;D xsi:type="xsd:double"&gt;1.30413644212265&lt;/D&gt;&lt;D xsi:type="xsd:double"&gt;1.42484105973657&lt;/D&gt;&lt;D xsi:type="xsd:double"&gt;1.43684795335588&lt;/D&gt;&lt;D xsi:type="xsd:double"&gt;1.37375776702509&lt;/D&gt;&lt;D xsi:type="xsd:double"&gt;1.51055430724817&lt;/D&gt;&lt;D xsi:type="xsd:double"&gt;1.59128033865873&lt;/D&gt;&lt;D xsi:type="xsd:double"&gt;1.5770970443651&lt;/D&gt;&lt;D xsi:type="xsd:double"&gt;1.54493002185136&lt;/D&gt;&lt;D xsi:type="xsd:double"&gt;1.56719751002297&lt;/D&gt;&lt;D xsi:type="xsd:double"&gt;1.63855450112112&lt;/D&gt;&lt;D xsi:type="xsd:double"&gt;1.70948974743596&lt;/D&gt;&lt;D xsi:type="xsd:double"&gt;1.78348018469263&lt;/D&gt;&lt;D xsi:type="xsd:double"&gt;1.83206119680131&lt;/D&gt;&lt;D xsi:type="xsd:double"&gt;1.73435089087929&lt;/D&gt;&lt;D xsi:type="xsd:double"&gt;1.83557689304488&lt;/D&gt;&lt;D xsi:type="xsd:double"&gt;1.94465912356585&lt;/D&gt;&lt;D xsi:type="xsd:double"&gt;2.01998090053482&lt;/D&gt;&lt;D xsi:type="xsd:double"&gt;1.96017755035859&lt;/D&gt;&lt;D xsi:type="xsd:double"&gt;1.94295256994843&lt;/D&gt;&lt;D xsi:type="xsd:double"&gt;1.94340641468918&lt;/D&gt;&lt;D xsi:type="xsd:double"&gt;1.97111814405597&lt;/D&gt;&lt;D xsi:type="xsd:double"&gt;1.92154524086688&lt;/D&gt;&lt;D xsi:type="xsd:double"&gt;1.9869352087131&lt;/D&gt;&lt;D xsi:type="xsd:double"&gt;1.89141218333386&lt;/D&gt;&lt;D xsi:type="xsd:double"&gt;1.87396700145522&lt;/D&gt;&lt;D xsi:type="xsd:double"&gt;1.88866707321758&lt;/D&gt;&lt;D xsi:type="xsd:double"&gt;1.99746903150425&lt;/D&gt;&lt;D xsi:type="xsd:double"&gt;1.93988795688581&lt;/D&gt;&lt;D xsi:type="xsd:double"&gt;1.95685461585614&lt;/D&gt;&lt;D xsi:type="xsd:double"&gt;1.93742660856034&lt;/D&gt;&lt;D xsi:type="xsd:double"&gt;1.92901173607314&lt;/D&gt;&lt;D xsi:type="xsd:double"&gt;1.91703998202899&lt;/D&gt;&lt;D xsi:type="xsd:double"&gt;1.82155316347531&lt;/D&gt;&lt;D xsi:type="xsd:double"&gt;1.75810547243886&lt;/D&gt;&lt;D xsi:type="xsd:double"&gt;1.77976923600939&lt;/D&gt;&lt;D xsi:type="xsd:double"&gt;1.8236964317939&lt;/D&gt;&lt;D xsi:type="xsd:double"&gt;1.84795954072743&lt;/D&gt;&lt;D xsi:type="xsd:double"&gt;1.79601010236213&lt;/D&gt;&lt;D xsi:type="xsd:double"&gt;1.94740266516754&lt;/D&gt;&lt;D xsi:type="xsd:double"&gt;2.03988860610318&lt;/D&gt;&lt;D xsi:type="xsd:double"&gt;2.01669237386925&lt;/D&gt;&lt;D xsi:type="xsd:double"&gt;2.21057012731831&lt;/D&gt;&lt;D xsi:type="xsd:double"&gt;2.18133554339334&lt;/D&gt;&lt;D xsi:type="xsd:double"&gt;2.22625116933992&lt;/D&gt;&lt;D xsi:type="xsd:double"&gt;2.2542187157863&lt;/D&gt;&lt;D xsi:type="xsd:double"&gt;2.21708949957528&lt;/D&gt;&lt;D xsi:type="xsd:double"&gt;2.38730636563948&lt;/D&gt;&lt;D xsi:type="xsd:double"&gt;2.37298118930785&lt;/D&gt;&lt;D xsi:type="xsd:double"&gt;2.42368390145729&lt;/D&gt;&lt;D xsi:type="xsd:double"&gt;2.46206743742051&lt;/D&gt;&lt;D xsi:type="xsd:double"&gt;2.60403624918519&lt;/D&gt;&lt;D xsi:type="xsd:double"&gt;2.60235771407161&lt;/D&gt;&lt;D xsi:type="xsd:double"&gt;2.64067202845112&lt;/D&gt;&lt;D xsi:type="xsd:double"&gt;2.49018628390269&lt;/D&gt;&lt;D xsi:type="xsd:double"&gt;2.54471885912783&lt;/D&gt;&lt;D xsi:type="xsd:double"&gt;2.45100267507968&lt;/D&gt;&lt;D xsi:type="xsd:double"&gt;2.56018474051276&lt;/D&gt;&lt;D xsi:type="xsd:double"&gt;2.57580441312723&lt;/D&gt;&lt;D xsi:type="xsd:double"&gt;2.57497301505622&lt;/D&gt;&lt;D xsi:type="xsd:double"&gt;2.7022913204829&lt;/D&gt;&lt;D xsi:type="xsd:double"&gt;2.56292844633478&lt;/D&gt;&lt;D xsi:type="xsd:double"&gt;2.53016816496743&lt;/D&gt;&lt;D xsi:type="xsd:double"&gt;2.40815127894407&lt;/D&gt;&lt;D xsi:type="xsd:double"&gt;2.44028792282929&lt;/D&gt;&lt;D xsi:type="xsd:double"&gt;2.34211274428853&lt;/D&gt;&lt;D xsi:type="xsd:double"&gt;2.26457171884786&lt;/D&gt;&lt;D xsi:type="xsd:double"&gt;2.58155140106476&lt;/D&gt;&lt;D xsi:type="xsd:double"&gt;2.68630085164652&lt;/D&gt;&lt;D xsi:type="xsd:double"&gt;2.46342869049833&lt;/D&gt;&lt;D xsi:type="xsd:double"&gt;2.19888432909798&lt;/D&gt;&lt;D xsi:type="xsd:double"&gt;2.23311541857686&lt;/D&gt;&lt;D xsi:type="xsd:double"&gt;2.08856281246751&lt;/D&gt;&lt;D xsi:type="xsd:double"&gt;2.13468325077863&lt;/D&gt;&lt;D xsi:type="xsd:double"&gt;2.09457107369691&lt;/D&gt;&lt;D xsi:type="xsd:double"&gt;2.0818596008664&lt;/D&gt;&lt;D xsi:type="xsd:double"&gt;1.83108641575534&lt;/D&gt;&lt;D xsi:type="xsd:double"&gt;1.62061978212682&lt;/D&gt;&lt;D xsi:type="xsd:double"&gt;1.65115385367754&lt;/D&gt;&lt;D xsi:type="xsd:double"&gt;1.71426047005112&lt;/D&gt;&lt;D xsi:type="xsd:double"&gt;1.68308722039529&lt;/D&gt;&lt;D xsi:type="xsd:double"&gt;1.72491070141915&lt;/D&gt;&lt;D xsi:type="xsd:double"&gt;1.69892443365675&lt;/D&gt;&lt;D xsi:type="xsd:double"&gt;1.71155615014392&lt;/D&gt;&lt;D xsi:type="xsd:double"&gt;1.73983438425604&lt;/D&gt;&lt;D xsi:type="xsd:double"&gt;1.84581195512593&lt;/D&gt;&lt;D xsi:type="xsd:double"&gt;1.96297548022221&lt;/D&gt;&lt;D xsi:type="xsd:double"&gt;1.97981741577111&lt;/D&gt;&lt;D xsi:type="xsd:double"&gt;1.9158279593391&lt;/D&gt;&lt;D xsi:type="xsd:double"&gt;1.97395164438442&lt;/D&gt;&lt;D xsi:type="xsd:double"&gt;2.19828054723433&lt;/D&gt;&lt;D xsi:type="xsd:double"&gt;2.31162846508268&lt;/D&gt;&lt;D xsi:type="xsd:double"&gt;2.26277333116351&lt;/D&gt;&lt;D xsi:type="xsd:double"&gt;2.37062827693499&lt;/D&gt;&lt;D xsi:type="xsd:double"&gt;2.35282802213756&lt;/D&gt;&lt;D xsi:type="xsd:double"&gt;2.63901535556688&lt;/D&gt;&lt;D xsi:type="xsd:double"&gt;2.49559095846044&lt;/D&gt;&lt;D xsi:type="xsd:double"&gt;2.6524572290267&lt;/D&gt;&lt;D xsi:type="xsd:double"&gt;2.77510680436126&lt;/D&gt;&lt;D xsi:type="xsd:double"&gt;2.52713732465951&lt;/D&gt;&lt;D xsi:type="xsd:double"&gt;2.51719935152003&lt;/D&gt;&lt;D xsi:type="xsd:double"&gt;2.53698687990649&lt;/D&gt;&lt;D xsi:type="xsd:double"&gt;2.44319474695405&lt;/D&gt;&lt;D xsi:type="xsd:double"&gt;2.48319714308621&lt;/D&gt;&lt;D xsi:type="xsd:double"&gt;2.41543819324178&lt;/D&gt;&lt;D xsi:type="xsd:double"&gt;2.41213389569978&lt;/D&gt;&lt;D xsi:type="xsd:double"&gt;2.27114565166767&lt;/D&gt;&lt;D xsi:type="xsd:double"&gt;2.41126056921824&lt;/D&gt;&lt;D xsi:type="xsd:double"&gt;2.35923076900388&lt;/D&gt;&lt;D xsi:type="xsd:double"&gt;2.39163275987925&lt;/D&gt;&lt;D xsi:type="xsd:double"&gt;2.54795999342783&lt;/D&gt;&lt;D xsi:type="xsd:double"&gt;2.53252350737861&lt;/D&gt;&lt;D xsi:type="xsd:double"&gt;2.36144523754321&lt;/D&gt;&lt;D xsi:type="xsd:double"&gt;2.32756247644778&lt;/D&gt;&lt;D xsi:type="xsd:double"&gt;2.23656428141387&lt;/D&gt;&lt;D xsi:type="xsd:double"&gt;2.22632390905338&lt;/D&gt;&lt;D xsi:type="xsd:double"&gt;2.18502867912069&lt;/D&gt;&lt;D xsi:type="xsd:double"&gt;2.17994615803712&lt;/D&gt;&lt;D xsi:type="xsd:double"&gt;2.14556660926064&lt;/D&gt;&lt;D xsi:type="xsd:double"&gt;2.02996687294633&lt;/D&gt;&lt;D xsi:type="xsd:double"&gt;2.33461669920524&lt;/D&gt;&lt;/FQL&gt;&lt;FQL&gt;&lt;Q&gt;GREK^FMA_PE(LTMA,-10AY,0,AM,"PORTAGG","MEANR")&lt;/Q&gt;&lt;R&gt;121&lt;/R&gt;&lt;C&gt;1&lt;/C&gt;&lt;D xsi:type="xsd:double"&gt;21.6340818875149&lt;/D&gt;&lt;D xsi:type="xsd:double"&gt;20.2897163330138&lt;/D&gt;&lt;D xsi:type="xsd:double"&gt;17.8262649911408&lt;/D&gt;&lt;D xsi:type="xsd:double"&gt;17.3677970434112&lt;/D&gt;&lt;D xsi:type="xsd:double"&gt;17.7181143942993&lt;/D&gt;&lt;D xsi:type="xsd:double"&gt;12.5597503481357&lt;/D&gt;&lt;D xsi:type="xsd:double"&gt;12.69735536883&lt;/D&gt;&lt;D xsi:type="xsd:double"&gt;17.8012249453617&lt;/D&gt;&lt;D xsi:type="xsd:double"&gt;16.6137449637391&lt;/D&gt;&lt;D xsi:type="xsd:double"&gt;15.5683180712668&lt;/D&gt;&lt;D xsi:type="xsd:double"&gt;14.3496309483822&lt;/D&gt;&lt;D xsi:type="xsd:double"&gt;13.3505754781423&lt;/D&gt;&lt;D xsi:type="xsd:double"&gt;12.1125274369734&lt;/D&gt;&lt;D xsi:type="xsd:double"&gt;10.8182364692066&lt;/D&gt;&lt;D xsi:type="xsd:double"&gt;11.7428323538399&lt;/D&gt;&lt;D xsi:type="xsd:double"&gt;10.3434211856145&lt;/D&gt;&lt;D xsi:type="xsd:double"&gt;-2.29596696311369&lt;/D&gt;&lt;D xsi:type="xsd:double"&gt;-1.85225930886359&lt;/D&gt;&lt;D xsi:type="xsd:double"&gt;-0.486781866461038&lt;/D&gt;&lt;D xsi:type="xsd:double"&gt;0.203587738797838&lt;/D&gt;&lt;D xsi:type="xsd:double"&gt;1.15890110070207&lt;/D&gt;&lt;D xsi:type="xsd:double"&gt;2.93462711293262&lt;/D&gt;&lt;D xsi:type="xsd:double"&gt;4.3833997073104&lt;/D&gt;&lt;D xsi:type="xsd:double"&gt;4.54699570903979&lt;/D&gt;&lt;D xsi:type="xsd:double"&gt;6.23225661502892&lt;/D&gt;&lt;D xsi:type="xsd:double"&gt;7.97732429011586&lt;/D&gt;&lt;D xsi:type="xsd:double"&gt;10.0414736979842&lt;/D&gt;&lt;D xsi:type="xsd:double"&gt;11.2152555998335&lt;/D&gt;&lt;D xsi:type="xsd:double"&gt;14.870410618164&lt;/D&gt;&lt;D xsi:type="xsd:double"&gt;14.9088551628927&lt;/D&gt;&lt;D xsi:type="xsd:double"&gt;13.3141943844144&lt;/D&gt;&lt;D xsi:type="xsd:double"&gt;14.2689907755661&lt;/D&gt;&lt;D xsi:type="xsd:double"&gt;14.3666678808946&lt;/D&gt;&lt;D xsi:type="xsd:double"&gt;15.0618292129824&lt;/D&gt;&lt;D xsi:type="xsd:double"&gt;15.2761568546349&lt;/D&gt;&lt;D xsi:type="xsd:double"&gt;15.2034692448228&lt;/D&gt;&lt;D xsi:type="xsd:double"&gt;15.4235029129796&lt;/D&gt;&lt;D xsi:type="xsd:double"&gt;14.7709824523562&lt;/D&gt;&lt;D xsi:type="xsd:double"&gt;15.9234462150697&lt;/D&gt;&lt;D xsi:type="xsd:double"&gt;17.0012830888326&lt;/D&gt;&lt;D xsi:type="xsd:double"&gt;18.0761503758952&lt;/D&gt;&lt;D xsi:type="xsd:double"&gt;21.6382056278205&lt;/D&gt;&lt;D xsi:type="xsd:double"&gt;22.774474794118&lt;/D&gt;&lt;D xsi:type="xsd:double"&gt;23.6408704681033&lt;/D&gt;&lt;D xsi:type="xsd:double"&gt;22.7887740002632&lt;/D&gt;&lt;D xsi:type="xsd:double"&gt;22.3738094823865&lt;/D&gt;&lt;D xsi:type="xsd:double"&gt;21.689884640526&lt;/D&gt;&lt;D xsi:type="xsd:double"&gt;21.3981501448756&lt;/D&gt;&lt;D xsi:type="xsd:double"&gt;21.7195946594229&lt;/D&gt;&lt;D xsi:type="xsd:double"&gt;20.9264385230269&lt;/D&gt;&lt;D xsi:type="xsd:double"&gt;19.2759368430195&lt;/D&gt;&lt;D xsi:type="xsd:double"&gt;18.8149425005691&lt;/D&gt;&lt;D xsi:type="xsd:double"&gt;19.1637819669319&lt;/D&gt;&lt;D xsi:type="xsd:double"&gt;15.385150681769&lt;/D&gt;&lt;D xsi:type="xsd:double"&gt;17.5131157840009&lt;/D&gt;&lt;D xsi:type="xsd:double"&gt;18.6526538525698&lt;/D&gt;&lt;D xsi:type="xsd:double"&gt;18.4850845565482&lt;/D&gt;&lt;D xsi:type="xsd:double"&gt;17.9299644011727&lt;/D&gt;&lt;D xsi:type="xsd:double"&gt;17.8890330815886&lt;/D&gt;&lt;D xsi:type="xsd:double"&gt;18.2196469216892&lt;/D&gt;&lt;D xsi:type="xsd:double"&gt;17.3828202148147&lt;/D&gt;&lt;D xsi:type="xsd:double"&gt;19.1940778437241&lt;/D&gt;&lt;D xsi:type="xsd:double"&gt;17.3560813014611&lt;/D&gt;&lt;D xsi:type="xsd:double"&gt;15.3510337835447&lt;/D&gt;&lt;D xsi:type="xsd:double"&gt;16.4930036173885&lt;/D&gt;&lt;D xsi:type="xsd:double"&gt;18.4559448131254&lt;/D&gt;&lt;D xsi:type="xsd:double"&gt;16.0699731187932&lt;/D&gt;&lt;D xsi:type="xsd:double"&gt;12.068932972281&lt;/D&gt;&lt;D xsi:type="xsd:double"&gt;11.8413353917889&lt;/D&gt;&lt;D xsi:type="xsd:double"&gt;12.1254356755209&lt;/D&gt;&lt;D xsi:type="xsd:double"&gt;13.2318664774478&lt;/D&gt;&lt;D xsi:type="xsd:double"&gt;15.2642516681349&lt;/D&gt;&lt;D xsi:type="xsd:double"&gt;14.8759172285484&lt;/D&gt;&lt;D xsi:type="xsd:double"&gt;15.1974812781057&lt;/D&gt;&lt;D xsi:type="xsd:double"&gt;15.7756517966262&lt;/D&gt;&lt;D xsi:type="xsd:double"&gt;15.2873077101998&lt;/D&gt;&lt;D xsi:type="xsd:double"&gt;20.1793366004858&lt;/D&gt;&lt;D xsi:type="xsd:double"&gt;18.7170247949698&lt;/D&gt;&lt;D xsi:type="xsd:double"&gt;16.8215797044476&lt;/D&gt;&lt;D xsi:type="xsd:double"&gt;17.7648414414708&lt;/D&gt;&lt;D xsi:type="xsd:double"&gt;17.3526079620951&lt;/D&gt;&lt;D xsi:type="xsd:double"&gt;17.354826562202&lt;/D&gt;&lt;D xsi:type="xsd:double"&gt;17.4159067729151&lt;/D&gt;&lt;D xsi:type="xsd:double"&gt;16.4701291596748&lt;/D&gt;&lt;D xsi:type="xsd:double"&gt;16.220921159993&lt;/D&gt;&lt;D xsi:type="xsd:double"&gt;14.3371383460882&lt;/D&gt;&lt;D xsi:type="xsd:double"&gt;13.6696510256742&lt;/D&gt;&lt;D xsi:type="xsd:double"&gt;15.9380702670914&lt;/D&gt;&lt;D xsi:type="xsd:double"&gt;12.8746932023237&lt;/D&gt;&lt;D xsi:type="xsd:double"&gt;12.5713882503428&lt;/D&gt;&lt;D xsi:type="xsd:double"&gt;-124.053075584337&lt;/D&gt;&lt;D xsi:type="xsd:double"&gt;-93.5928458664608&lt;/D&gt;&lt;D xsi:type="xsd:double"&gt;-82.7991785267528&lt;/D&gt;&lt;D xsi:type="xsd:double"&gt;-72.287350103939&lt;/D&gt;&lt;D xsi:type="xsd:double"&gt;-61.3488416056216&lt;/D&gt;&lt;D xsi:type="xsd:double"&gt;-52.1353848220425&lt;/D&gt;&lt;D xsi:type="xsd:double"&gt;-40.9327729124908&lt;/D&gt;&lt;D xsi:type="xsd:double"&gt;-31.5189552222626&lt;/D&gt;&lt;D xsi:type="xsd:double"&gt;-22.2246892101226&lt;/D&gt;&lt;D xsi:type="xsd:double"&gt;-11.3189670699039&lt;/D&gt;&lt;D xsi:type="xsd:double"&gt;-1.25526881025327&lt;/D&gt;&lt;D xsi:type="xsd:double"&gt;6.12694858143435&lt;/D&gt;&lt;D xsi:type="xsd:double"&gt;7.68685167590234&lt;/D&gt;&lt;D xsi:type="xsd:double"&gt;7.75992491458963&lt;/D&gt;&lt;D xsi:type="xsd:double"&gt;7.63414826117679&lt;/D&gt;&lt;D xsi:type="xsd:double"&gt;7.58551046938935&lt;/D&gt;&lt;D xsi:type="xsd:double"&gt;7.80759497607942&lt;/D&gt;&lt;D xsi:type="xsd:double"&gt;7.86011433999095&lt;/D&gt;&lt;D xsi:type="xsd:double"&gt;7.84580983214646&lt;/D&gt;&lt;D xsi:type="xsd:double"&gt;7.24306466054478&lt;/D&gt;&lt;D xsi:type="xsd:double"&gt;6.45390011269753&lt;/D&gt;&lt;D xsi:type="xsd:double"&gt;6.67936750984971&lt;/D&gt;&lt;D xsi:type="xsd:double"&gt;6.34483826506129&lt;/D&gt;&lt;D xsi:type="xsd:double"&gt;6.39014121976432&lt;/D&gt;&lt;D xsi:type="xsd:double"&gt;6.76279885194106&lt;/D&gt;&lt;D xsi:type="xsd:double"&gt;6.79378064726842&lt;/D&gt;&lt;D xsi:type="xsd:double"&gt;6.76845364781849&lt;/D&gt;&lt;D xsi:type="xsd:double"&gt;6.84467346811998&lt;/D&gt;&lt;D xsi:type="xsd:double"&gt;6.91102153562271&lt;/D&gt;&lt;D xsi:type="xsd:double"&gt;6.75488754080258&lt;/D&gt;&lt;D xsi:type="xsd:double"&gt;6.52913093713271&lt;/D&gt;&lt;/FQL&gt;&lt;FQL&gt;&lt;Q&gt;TIOS-FDS^FG_PRICE(0)/MAX(FG_PRICE(0,-1AY))&lt;/Q&gt;&lt;R&gt;1&lt;/R&gt;&lt;C&gt;1&lt;/C&gt;&lt;D xsi:type="xsd:double"&gt;0.698876248612653&lt;/D&gt;&lt;/FQL&gt;&lt;FQL&gt;&lt;Q&gt;EWZ^PERCENT_CHANGE(FMA_EPS(+1,0,,,,"PORTAGG","MEAN"),FMA_EPS(+1,-1AM,,,,"PORTAGG","MEAN"))&lt;/Q&gt;&lt;R&gt;1&lt;/R&gt;&lt;C&gt;1&lt;/C&gt;&lt;D xsi:type="xsd:double"&gt;-3.03735585120039&lt;/D&gt;&lt;/FQL&gt;&lt;FQL&gt;&lt;Q&gt;SPY^SIZE(FG_CONSTITUENTS)&lt;/Q&gt;&lt;R&gt;1&lt;/R&gt;&lt;C&gt;1&lt;/C&gt;&lt;D xsi:type="xsd:long"&gt;503&lt;/D&gt;&lt;/FQL&gt;&lt;FQL&gt;&lt;Q&gt;REFZAREPO-FDS^PROPER_NAME(0,,,"SECURITY","NAME")&lt;/Q&gt;&lt;R&gt;1&lt;/R&gt;&lt;C&gt;1&lt;/C&gt;&lt;D xsi:type="xsd:string"&gt;South Africa Repo Rate&lt;/D&gt;&lt;/FQL&gt;&lt;FQL&gt;&lt;Q&gt;CC_TH^IMF_IFS_RCPI_Q(0)&lt;/Q&gt;&lt;R&gt;0&lt;/R&gt;&lt;C&gt;0&lt;/C&gt;&lt;/FQL&gt;&lt;FQL&gt;&lt;Q&gt;EPOL^FMA_ROE(NTMA,-20AY,NOW,FY,"PORTAGG","MEANR")&lt;/Q&gt;&lt;R&gt;20&lt;/R&gt;&lt;C&gt;1&lt;/C&gt;&lt;D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xsi:type="xsd:double"&gt;12.3945793275799&lt;/D&gt;&lt;/FQL&gt;&lt;FQL&gt;&lt;Q&gt;USDAED^FG_PRICE_CHANGE(0,-3AM)&lt;/Q&gt;&lt;R&gt;1&lt;/R&gt;&lt;C&gt;1&lt;/C&gt;&lt;D xsi:type="xsd:double"&gt;0.0040888786&lt;/D&gt;&lt;/FQL&gt;&lt;FQL&gt;&lt;Q&gt;USDTWD^FG_PRICE_CHANGE(0,-6AM)&lt;/Q&gt;&lt;R&gt;1&lt;/R&gt;&lt;C&gt;1&lt;/C&gt;&lt;D xsi:type="xsd:double"&gt;3.4328818&lt;/D&gt;&lt;/FQL&gt;&lt;FQL&gt;&lt;Q&gt;INDA^P_PRICE_RETURNS_PR('52W',2,-10AY,0,AM)&lt;/Q&gt;&lt;R&gt;121&lt;/R&gt;&lt;C&gt;1&lt;/C&gt;&lt;D xsi:type="xsd:double"&gt;33.18515&lt;/D&gt;&lt;D xsi:type="xsd:double"&gt;42.308403&lt;/D&gt;&lt;D xsi:type="xsd:double"&gt;29.661644&lt;/D&gt;&lt;D xsi:type="xsd:double"&gt;35.618805&lt;/D&gt;&lt;D xsi:type="xsd:double"&gt;23.562967&lt;/D&gt;&lt;D xsi:type="xsd:double"&gt;28.165304&lt;/D&gt;&lt;D xsi:type="xsd:double"&gt;34.54194&lt;/D&gt;&lt;D xsi:type="xsd:double"&gt;29.949999&lt;/D&gt;&lt;D xsi:type="xsd:double"&gt;23.237251&lt;/D&gt;&lt;D xsi:type="xsd:double"&gt;16.266655&lt;/D&gt;&lt;D xsi:type="xsd:double"&gt;-5.2768526&lt;/D&gt;&lt;D xsi:type="xsd:double"&gt;0.80600977&lt;/D&gt;&lt;D xsi:type="xsd:double"&gt;7.061279&lt;/D&gt;&lt;D xsi:type="xsd:double"&gt;-13.209969&lt;/D&gt;&lt;D xsi:type="xsd:double"&gt;-1.4259815&lt;/D&gt;&lt;D xsi:type="xsd:double"&gt;-13.51329&lt;/D&gt;&lt;D xsi:type="xsd:double"&gt;-14.355737&lt;/D&gt;&lt;D xsi:type="xsd:double"&gt;-13.94313&lt;/D&gt;&lt;D xsi:type="xsd:double"&gt;-21.047306&lt;/D&gt;&lt;D xsi:type="xsd:double"&gt;-18.826878&lt;/D&gt;&lt;D xsi:type="xsd:double"&gt;-19.720572&lt;/D&gt;&lt;D xsi:type="xsd:double"&gt;-9.961534&lt;/D&gt;&lt;D xsi:type="xsd:double"&gt;-1.1751175&lt;/D&gt;&lt;D xsi:type="xsd:double"&gt;-4.2027416&lt;/D&gt;&lt;D xsi:type="xsd:double"&gt;-3.3991277&lt;/D&gt;&lt;D xsi:type="xsd:double"&gt;10.2653265&lt;/D&gt;&lt;D xsi:type="xsd:double"&gt;2.0709872&lt;/D&gt;&lt;D xsi:type="xsd:double"&gt;5.1421285&lt;/D&gt;&lt;D xsi:type="xsd:double"&gt;6.146157&lt;/D&gt;&lt;D xsi:type="xsd:double"&gt;5.5440784&lt;/D&gt;&lt;D xsi:type="xsd:double"&gt;19.768345&lt;/D&gt;&lt;D xsi:type="xsd:double"&gt;15.556156&lt;/D&gt;&lt;D xsi:type="xsd:double"&gt;24.069775&lt;/D&gt;&lt;D xsi:type="xsd:double"&gt;19.992245&lt;/D&gt;&lt;D xsi:type="xsd:double"&gt;17.944014&lt;/D&gt;&lt;D xsi:type="xsd:double"&gt;17.443407&lt;/D&gt;&lt;D xsi:type="xsd:double"&gt;14.940047&lt;/D&gt;&lt;D xsi:type="xsd:double"&gt;13.527334&lt;/D&gt;&lt;D xsi:type="xsd:double"&gt;13.274347&lt;/D&gt;&lt;D xsi:type="xsd:double"&gt;23.830652&lt;/D&gt;&lt;D xsi:type="xsd:double"&gt;28.508722&lt;/D&gt;&lt;D xsi:type="xsd:double"&gt;38.02879&lt;/D&gt;&lt;D xsi:type="xsd:double"&gt;21.730495&lt;/D&gt;&lt;D xsi:type="xsd:double"&gt;16.821503&lt;/D&gt;&lt;D xsi:type="xsd:double"&gt;9.340286&lt;/D&gt;&lt;D xsi:type="xsd:double"&gt;8.196581&lt;/D&gt;&lt;D xsi:type="xsd:double"&gt;3.891027&lt;/D&gt;&lt;D xsi:type="xsd:double"&gt;4.35822&lt;/D&gt;&lt;D xsi:type="xsd:double"&gt;6.310773&lt;/D&gt;&lt;D xsi:type="xsd:double"&gt;1.7323732&lt;/D&gt;&lt;D xsi:type="xsd:double"&gt;-10.426796&lt;/D&gt;&lt;D xsi:type="xsd:double"&gt;-9.253347&lt;/D&gt;&lt;D xsi:type="xsd:double"&gt;-8.048498&lt;/D&gt;&lt;D xsi:type="xsd:double"&gt;-9.842366&lt;/D&gt;&lt;D xsi:type="xsd:double"&gt;-3.937459&lt;/D&gt;&lt;D xsi:type="xsd:double"&gt;-0.860399&lt;/D&gt;&lt;D xsi:type="xsd:double"&gt;3.8698673&lt;/D&gt;&lt;D xsi:type="xsd:double"&gt;-1.1470139&lt;/D&gt;&lt;D xsi:type="xsd:double"&gt;7.6839566&lt;/D&gt;&lt;D xsi:type="xsd:double"&gt;5.0461173&lt;/D&gt;&lt;D xsi:type="xsd:double"&gt;-7.8396616&lt;/D&gt;&lt;D xsi:type="xsd:double"&gt;-5.521125&lt;/D&gt;&lt;D xsi:type="xsd:double"&gt;11.577618&lt;/D&gt;&lt;D xsi:type="xsd:double"&gt;11.620331&lt;/D&gt;&lt;D xsi:type="xsd:double"&gt;11.301792&lt;/D&gt;&lt;D xsi:type="xsd:double"&gt;8.770763&lt;/D&gt;&lt;D xsi:type="xsd:double"&gt;6.5722585&lt;/D&gt;&lt;D xsi:type="xsd:double"&gt;-12.403339&lt;/D&gt;&lt;D xsi:type="xsd:double"&gt;-27.660656&lt;/D&gt;&lt;D xsi:type="xsd:double"&gt;-20.42606&lt;/D&gt;&lt;D xsi:type="xsd:double"&gt;-18.76486&lt;/D&gt;&lt;D xsi:type="xsd:double"&gt;-11.360741&lt;/D&gt;&lt;D xsi:type="xsd:double"&gt;3.5277843&lt;/D&gt;&lt;D xsi:type="xsd:double"&gt;4.9881935&lt;/D&gt;&lt;D xsi:type="xsd:double"&gt;9.452736&lt;/D&gt;&lt;D xsi:type="xsd:double"&gt;6.2829137&lt;/D&gt;&lt;D xsi:type="xsd:double"&gt;11.167669&lt;/D&gt;&lt;D xsi:type="xsd:double"&gt;19.573868&lt;/D&gt;&lt;D xsi:type="xsd:double"&gt;21.768713&lt;/D&gt;&lt;D xsi:type="xsd:double"&gt;49.144627&lt;/D&gt;&lt;D xsi:type="xsd:double"&gt;64.32432&lt;/D&gt;&lt;D xsi:type="xsd:double"&gt;63.82992&lt;/D&gt;&lt;D xsi:type="xsd:double"&gt;57.28867&lt;/D&gt;&lt;D xsi:type="xsd:double"&gt;44.320415&lt;/D&gt;&lt;D xsi:type="xsd:double"&gt;39.056515&lt;/D&gt;&lt;D xsi:type="xsd:double"&gt;46.98236&lt;/D&gt;&lt;D xsi:type="xsd:double"&gt;40.147675&lt;/D&gt;&lt;D xsi:type="xsd:double"&gt;38.073277&lt;/D&gt;&lt;D xsi:type="xsd:double"&gt;26.14479&lt;/D&gt;&lt;D xsi:type="xsd:double"&gt;23.378695&lt;/D&gt;&lt;D xsi:type="xsd:double"&gt;14.493608&lt;/D&gt;&lt;D xsi:type="xsd:double"&gt;5.38646&lt;/D&gt;&lt;D xsi:type="xsd:double"&gt;16.533983&lt;/D&gt;&lt;D xsi:type="xsd:double"&gt;3.1814218&lt;/D&gt;&lt;D xsi:type="xsd:double"&gt;-3.8158834&lt;/D&gt;&lt;D xsi:type="xsd:double"&gt;-2.4760306&lt;/D&gt;&lt;D xsi:type="xsd:double"&gt;0.6850004&lt;/D&gt;&lt;D xsi:type="xsd:double"&gt;-5.4460945&lt;/D&gt;&lt;D xsi:type="xsd:double"&gt;-12.736917&lt;/D&gt;&lt;D xsi:type="xsd:double"&gt;-9.207857&lt;/D&gt;&lt;D xsi:type="xsd:double"&gt;-5.7299376&lt;/D&gt;&lt;D xsi:type="xsd:double"&gt;-10.534692&lt;/D&gt;&lt;D xsi:type="xsd:double"&gt;-11.843258&lt;/D&gt;&lt;D xsi:type="xsd:double"&gt;-7.0875406&lt;/D&gt;&lt;D xsi:type="xsd:double"&gt;-12.3519125&lt;/D&gt;&lt;D xsi:type="xsd:double"&gt;0.24172068&lt;/D&gt;&lt;D xsi:type="xsd:double"&gt;3.5837412&lt;/D&gt;&lt;D xsi:type="xsd:double"&gt;8.393229&lt;/D&gt;&lt;D xsi:type="xsd:double"&gt;2.5223969999999998&lt;/D&gt;&lt;D xsi:type="xsd:double"&gt;3.003335&lt;/D&gt;&lt;D xsi:type="xsd:double"&gt;9.353638&lt;/D&gt;&lt;D xsi:type="xsd:double"&gt;3.019619&lt;/D&gt;&lt;D xsi:type="xsd:double"&gt;9.341394&lt;/D&gt;&lt;D xsi:type="xsd:double"&gt;16.073524&lt;/D&gt;&lt;D xsi:type="xsd:double"&gt;26.188076&lt;/D&gt;&lt;D xsi:type="xsd:double"&gt;30.198597&lt;/D&gt;&lt;D xsi:type="xsd:double"&gt;31.462215&lt;/D&gt;&lt;D xsi:type="xsd:double"&gt;24.590183&lt;/D&gt;&lt;D xsi:type="xsd:double"&gt;27.545475&lt;/D&gt;&lt;D xsi:type="xsd:double"&gt;30.389904&lt;/D&gt;&lt;D xsi:type="xsd:double"&gt;26.968597&lt;/D&gt;&lt;/FQL&gt;&lt;FQL&gt;&lt;Q&gt;EWZ^FG_PRICE_MAVG(0,,,,30)&lt;/Q&gt;&lt;R&gt;1&lt;/R&gt;&lt;C&gt;1&lt;/C&gt;&lt;D xsi:type="xsd:double"&gt;28.063334&lt;/D&gt;&lt;/FQL&gt;&lt;FQL&gt;&lt;Q&gt;EPU^FG_TOTAL_RETURNC(0,-3AM)&lt;/Q&gt;&lt;R&gt;1&lt;/R&gt;&lt;C&gt;1&lt;/C&gt;&lt;D xsi:type="xsd:double"&gt;-4.798311&lt;/D&gt;&lt;/FQL&gt;&lt;FQL&gt;&lt;Q&gt;TRYMX10Y-FDS^FG_YIELD_NAME&lt;/Q&gt;&lt;R&gt;1&lt;/R&gt;&lt;C&gt;1&lt;/C&gt;&lt;D xsi:type="xsd:string"&gt;Treasury - Mexico Benchmark Bond 10Y&lt;/D&gt;&lt;/FQL&gt;&lt;FQL&gt;&lt;Q&gt;TRYQA10Y-FDS^PCTCHG(FG_YIELD(0,,,,"YTM"),FG_YIELD(-3AM,,,,"YTM"))&lt;/Q&gt;&lt;R&gt;0&lt;/R&gt;&lt;C&gt;0&lt;/C&gt;&lt;/FQL&gt;&lt;FQL&gt;&lt;Q&gt;INDA^FMA_DIV_YLD(NTMA,NOW,NOW,M,"PORTAGG","MEANR")&lt;/Q&gt;&lt;R&gt;1&lt;/R&gt;&lt;C&gt;1&lt;/C&gt;&lt;D xsi:type="xsd:double"&gt;1.22569747143224&lt;/D&gt;&lt;/FQL&gt;&lt;FQL&gt;&lt;Q&gt;TRYKR10Y-FDS^FG_YIELD(-10AY,0,Y,,"YTM")&lt;/Q&gt;&lt;R&gt;10&lt;/R&gt;&lt;C&gt;1&lt;/C&gt;&lt;D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xsi:type="xsd:double"&gt;2.21780503538487&lt;/D&gt;&lt;D xsi:type="xsd:double"&gt;2.16663080171142&lt;/D&gt;&lt;D xsi:type="xsd:double"&gt;2.12695864315298&lt;/D&gt;&lt;D xsi:type="xsd:double"&gt;2.06875775861884&lt;/D&gt;&lt;D xsi:type="xsd:double"&gt;2.09006262334001&lt;/D&gt;&lt;D xsi:type="xsd:double"&gt;2.09856306356019&lt;/D&gt;&lt;D xsi:type="xsd:double"&gt;2.12297095811059&lt;/D&gt;&lt;D xsi:type="xsd:double"&gt;2.02740906035227&lt;/D&gt;&lt;D xsi:type="xsd:double"&gt;2.1042064633238&lt;/D&gt;&lt;D xsi:type="xsd:double"&gt;2.09407283114189&lt;/D&gt;&lt;D xsi:type="xsd:double"&gt;2.15452610768524&lt;/D&gt;&lt;D xsi:type="xsd:double"&gt;2.26402505017209&lt;/D&gt;&lt;D xsi:type="xsd:double"&gt;2.39645281634783&lt;/D&gt;&lt;D xsi:type="xsd:double"&gt;2</t>
        </r>
      </text>
    </comment>
    <comment ref="A18" authorId="0" shapeId="0" xr:uid="{68B49618-9AAD-4AE5-A952-7F2313B54788}">
      <text>
        <r>
          <rPr>
            <b/>
            <sz val="9"/>
            <color indexed="81"/>
            <rFont val="Tahoma"/>
            <charset val="1"/>
          </rPr>
          <t>.36908344195858&lt;/D&gt;&lt;D xsi:type="xsd:double"&gt;2.45613322641634&lt;/D&gt;&lt;D xsi:type="xsd:double"&gt;2.35740937410749&lt;/D&gt;&lt;D xsi:type="xsd:double"&gt;2.40203232095029&lt;/D&gt;&lt;D xsi:type="xsd:double"&gt;2.47624585674491&lt;/D&gt;&lt;D xsi:type="xsd:double"&gt;2.43962836419299&lt;/D&gt;&lt;D xsi:type="xsd:double"&gt;2.39762340016935&lt;/D&gt;&lt;D xsi:type="xsd:double"&gt;2.4718783494157&lt;/D&gt;&lt;D xsi:type="xsd:double"&gt;2.4731243349933&lt;/D&gt;&lt;D xsi:type="xsd:double"&gt;2.52520386747573&lt;/D&gt;&lt;D xsi:type="xsd:double"&gt;2.58893541428835&lt;/D&gt;&lt;D xsi:type="xsd:double"&gt;2.4596848414597&lt;/D&gt;&lt;D xsi:type="xsd:double"&gt;2.62195133916102&lt;/D&gt;&lt;D xsi:type="xsd:double"&gt;2.54861241545404&lt;/D&gt;&lt;D xsi:type="xsd:double"&gt;2.61683537288663&lt;/D&gt;&lt;D xsi:type="xsd:double"&gt;2.80953740079479&lt;/D&gt;&lt;D xsi:type="xsd:double"&gt;2.93071348030009&lt;/D&gt;&lt;D xsi:type="xsd:double"&gt;2.67236691168309&lt;/D&gt;&lt;D xsi:type="xsd:double"&gt;2.71885233097148&lt;/D&gt;&lt;D xsi:type="xsd:double"&gt;2.81465562192371&lt;/D&gt;&lt;D xsi:type="xsd:double"&gt;2.8498177595029&lt;/D&gt;&lt;D xsi:type="xsd:double"&gt;3.29127802214487&lt;/D&gt;&lt;D xsi:type="xsd:double"&gt;3.45777015654907&lt;/D&gt;&lt;D xsi:type="xsd:double"&gt;3.29662709601325&lt;/D&gt;&lt;D xsi:type="xsd:double"&gt;3.31360707152669&lt;/D&gt;&lt;D xsi:type="xsd:double"&gt;3.50156037134182&lt;/D&gt;&lt;D xsi:type="xsd:double"&gt;3.27171217225451&lt;/D&gt;&lt;D xsi:type="xsd:double"&gt;3.4818887779142&lt;/D&gt;&lt;D xsi:type="xsd:double"&gt;3.52550298500527&lt;/D&gt;&lt;D xsi:type="xsd:double"&gt;3.58064473018583&lt;/D&gt;&lt;D xsi:type="xsd:double"&gt;3.83116348580862&lt;/D&gt;&lt;D xsi:type="xsd:double"&gt;3.62371869450427&lt;/D&gt;&lt;D xsi:type="xsd:double"&gt;3.62753626208813&lt;/D&gt;&lt;D xsi:type="xsd:double"&gt;3.49651028346583&lt;/D&gt;&lt;D xsi:type="xsd:double"&gt;3.63392679645805&lt;/D&gt;&lt;D xsi:type="xsd:double"&gt;3.46110708552462&lt;/D&gt;&lt;D xsi:type="xsd:double"&gt;3.46311273404557&lt;/D&gt;&lt;D xsi:type="xsd:double"&gt;3.8707051725927&lt;/D&gt;&lt;D xsi:type="xsd:double"&gt;4.42562920669722&lt;/D&gt;&lt;D xsi:type="xsd:double"&gt;3.56838308984362&lt;/D&gt;&lt;D xsi:type="xsd:double"&gt;2.92753818294772&lt;/D&gt;&lt;D xsi:type="xsd:double"&gt;3.13811026287224&lt;/D&gt;&lt;D xsi:type="xsd:double"&gt;3.00966504701894&lt;/D&gt;&lt;D xsi:type="xsd:double"&gt;3.26124481555957&lt;/D&gt;&lt;D xsi:type="xsd:double"&gt;3.22082907732556&lt;/D&gt;&lt;D xsi:type="xsd:double"&gt;3.29180239524227&lt;/D&gt;&lt;D xsi:type="xsd:double"&gt;3.43414768507198&lt;/D&gt;&lt;D xsi:type="xsd:double"&gt;3.29694937628093&lt;/D&gt;&lt;D xsi:type="xsd:double"&gt;3.44225971600332&lt;/D&gt;&lt;D xsi:type="xsd:double"&gt;3.41076505642174&lt;/D&gt;&lt;D xsi:type="xsd:double"&gt;3.32708510580047&lt;/D&gt;&lt;D xsi:type="xsd:double"&gt;3.12795823126663&lt;/D&gt;&lt;D xsi:type="xsd:double"&gt;3.07599085265959&lt;/D&gt;&lt;D xsi:type="xsd:double"&gt;3.15743715998326&lt;/D&gt;&lt;D xsi:type="xsd:double"&gt;3.17933115872963&lt;/D&gt;&lt;D xsi:type="xsd:double"&gt;3.14478032342083&lt;/D&gt;&lt;D xsi:type="xsd:double"&gt;3.33030730653893&lt;/D&gt;&lt;D xsi:type="xsd:double"&gt;3.43005934390156&lt;/D&gt;&lt;D xsi:type="xsd:double"&gt;3.48383243978322&lt;/D&gt;&lt;D xsi:type="xsd:double"&gt;3.39584317737533&lt;/D&gt;&lt;D xsi:type="xsd:double"&gt;3.62442064023722&lt;/D&gt;&lt;D xsi:type="xsd:double"&gt;3.57309355895089&lt;/D&gt;&lt;D xsi:type="xsd:double"&gt;3.500027679328&lt;/D&gt;&lt;D xsi:type="xsd:double"&gt;3.95006233596007&lt;/D&gt;&lt;D xsi:type="xsd:double"&gt;3.98896046801288&lt;/D&gt;&lt;D xsi:type="xsd:double"&gt;4.07459688896535&lt;/D&gt;&lt;D xsi:type="xsd:double"&gt;4.08928512455734&lt;/D&gt;&lt;D xsi:type="xsd:double"&gt;4.10386745207145&lt;/D&gt;&lt;D xsi:type="xsd:double"&gt;4.19873193520114&lt;/D&gt;&lt;D xsi:type="xsd:double"&gt;3.74945648224872&lt;/D&gt;&lt;D xsi:type="xsd:double"&gt;3.86968310979349&lt;/D&gt;&lt;D xsi:type="xsd:double"&gt;3.70706930739167&lt;/D&gt;&lt;D xsi:type="xsd:double"&gt;3.68693591775302&lt;/D&gt;&lt;D xsi:type="xsd:double"&gt;3.69283783377703&lt;/D&gt;&lt;D xsi:type="xsd:double"&gt;3.71065250765707&lt;/D&gt;&lt;D xsi:type="xsd:double"&gt;3.55347266890043&lt;/D&gt;&lt;D xsi:type="xsd:double"&gt;3.69425511932386&lt;/D&gt;&lt;D xsi:type="xsd:double"&gt;3.84956118461655&lt;/D&gt;&lt;D xsi:type="xsd:double"&gt;3.94076978255503&lt;/D&gt;&lt;D xsi:type="xsd:double"&gt;4.09946503403705&lt;/D&gt;&lt;D xsi:type="xsd:double"&gt;4.35524926819443&lt;/D&gt;&lt;D xsi:type="xsd:double"&gt;4.22612955643329&lt;/D&gt;&lt;D xsi:type="xsd:double"&gt;3.97186264233577&lt;/D&gt;&lt;D xsi:type="xsd:double"&gt;3.96054994019908&lt;/D&gt;&lt;D xsi:type="xsd:double"&gt;3.76431102524186&lt;/D&gt;&lt;D xsi:type="xsd:double"&gt;4.10860928560089&lt;/D&gt;&lt;D xsi:type="xsd:double"&gt;3.96485279297456&lt;/D&gt;&lt;D xsi:type="xsd:double"&gt;4.11374190451865&lt;/D&gt;&lt;D xsi:type="xsd:double"&gt;4.6672049816744&lt;/D&gt;&lt;D xsi:type="xsd:double"&gt;4.4562686277098&lt;/D&gt;&lt;D xsi:type="xsd:double"&gt;4.53546974927214&lt;/D&gt;&lt;/FQL&gt;&lt;FQL&gt;&lt;Q&gt;QAT^PERCENT_CHANGE(FMA_EPS(+1,0,,,,"PORTAGG","MEAN"),FMA_EPS(+1,-3AM,,,,"PORTAGG","MEAN"))&lt;/Q&gt;&lt;R&gt;1&lt;/R&gt;&lt;C&gt;1&lt;/C&gt;&lt;D xsi:type="xsd:double"&gt;-5.71071419619347&lt;/D&gt;&lt;/FQL&gt;&lt;FQL&gt;&lt;Q&gt;EWY^SIZE(FG_CONSTITUENTS)&lt;/Q&gt;&lt;R&gt;1&lt;/R&gt;&lt;C&gt;1&lt;/C&gt;&lt;D xsi:type="xsd:long"&gt;101&lt;/D&gt;&lt;/FQL&gt;&lt;FQL&gt;&lt;Q&gt;REFBRSELIC-FDS^(SUBARRAY(NOT_NA(NO_REPEAT_F(FG_YIELD(NOW,-10AY,D))),0,1)-SUBARRAY(NOT_NA(NO_REPEAT_F(FG_YIELD(NOW,-10AY,D))),1,1))*100&lt;/Q&gt;&lt;R&gt;1&lt;/R&gt;&lt;C&gt;1&lt;/C&gt;&lt;D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xsi:type="xsd:double"&gt;-25&lt;/D&gt;&lt;/FQL&gt;&lt;FQL&gt;&lt;Q&gt;GREK^FG_COMPANY_NAME&lt;/Q&gt;&lt;R&gt;1&lt;/R&gt;&lt;C&gt;1&lt;/C&gt;&lt;D xsi:type="xsd:string"&gt;Global X MSCI Greece ETF&lt;/D&gt;&lt;/FQL&gt;&lt;FQL&gt;&lt;Q&gt;USDAED^FG_PRICE_CHANGE(0,-1AM)&lt;/Q&gt;&lt;R&gt;1&lt;/R&gt;&lt;C&gt;1&lt;/C&gt;&lt;D xsi:type="xsd:double"&gt;-0.0013649464&lt;/D&gt;&lt;/FQL&gt;&lt;FQL&gt;&lt;Q&gt;USDTWD^FG_PRICE_CHANGE(0,-3AM)&lt;/Q&gt;&lt;R&gt;1&lt;/R&gt;&lt;C&gt;1&lt;/C&gt;&lt;D xsi:type="xsd:double"&gt;-0.0723958&lt;/D&gt;&lt;/FQL&gt;&lt;FQL&gt;&lt;Q&gt;ECH^JULIAN(P_PRICE_RETURNS_PR('52W',2,-10AY,0,AM).DATES)&lt;/Q&gt;&lt;R&gt;121&lt;/R&gt;&lt;C&gt;1&lt;/C&gt;&lt;D xsi:type="xsd:long"&gt;41859&lt;/D&gt;&lt;D xsi:type="xsd:long"&gt;41891&lt;/D&gt;&lt;D xsi:type="xsd:long"&gt;41921&lt;/D&gt;&lt;D xsi:type="xsd:long"&gt;41950&lt;/D&gt;&lt;D xsi:type="xsd:long"&gt;41982&lt;/D&gt;&lt;D xsi:type="xsd:long"&gt;42013&lt;/D&gt;&lt;D xsi:type="xsd:long"&gt;42044&lt;/D&gt;&lt;D xsi:type="xsd:long"&gt;42072&lt;/D&gt;&lt;D xsi:type="xsd:long"&gt;42103&lt;/D&gt;&lt;D xsi:type="xsd:long"&gt;42132&lt;/D&gt;&lt;D xsi:type="xsd:long"&gt;42164&lt;/D&gt;&lt;D xsi:type="xsd:long"&gt;42194&lt;/D&gt;&lt;D xsi:type="xsd:long"&gt;42223&lt;/D&gt;&lt;D xsi:type="xsd:long"&gt;42256&lt;/D&gt;&lt;D xsi:type="xsd:long"&gt;42286&lt;/D&gt;&lt;D xsi:type="xsd:long"&gt;42317&lt;/D&gt;&lt;D xsi:type="xsd:long"&gt;42347&lt;/D&gt;&lt;D xsi:type="xsd:long"&gt;42377&lt;/D&gt;&lt;D xsi:type="xsd:long"&gt;42409&lt;/D&gt;&lt;D xsi:type="xsd:long"&gt;42438&lt;/D&gt;&lt;D xsi:type="xsd:long"&gt;42468&lt;/D&gt;&lt;D xsi:type="xsd:long"&gt;42499&lt;/D&gt;&lt;D xsi:type="xsd:long"&gt;42530&lt;/D&gt;&lt;D xsi:type="xsd:long"&gt;42559&lt;/D&gt;&lt;D xsi:type="xsd:long"&gt;42591&lt;/D&gt;&lt;D xsi:type="xsd:long"&gt;42622&lt;/D&gt;&lt;D xsi:type="xsd:long"&gt;42650&lt;/D&gt;&lt;D xsi:type="xsd:long"&gt;42683&lt;/D&gt;&lt;D xsi:type="xsd:long"&gt;42713&lt;/D&gt;&lt;D xsi:type="xsd:long"&gt;42744&lt;/D&gt;&lt;D xsi:type="xsd:long"&gt;42775&lt;/D&gt;&lt;D xsi:type="xsd:long"&gt;42803&lt;/D&gt;&lt;D xsi:type="xsd:long"&gt;42832&lt;/D&gt;&lt;D xsi:type="xsd:long"&gt;42864&lt;/D&gt;&lt;D xsi:type="xsd:long"&gt;42895&lt;/D&gt;&lt;D xsi:type="xsd:long"&gt;42923&lt;/D&gt;&lt;D xsi:type="xsd:long"&gt;42956&lt;/D&gt;&lt;D xsi:type="xsd:long"&gt;42986&lt;/D&gt;&lt;D xsi:type="xsd:long"&gt;43017&lt;/D&gt;&lt;D xsi:type="xsd:long"&gt;43048&lt;/D&gt;&lt;D xsi:type="xsd:long"&gt;43077&lt;/D&gt;&lt;D xsi:type="xsd:long"&gt;43109&lt;/D&gt;&lt;D xsi:type="xsd:long"&gt;43140&lt;/D&gt;&lt;D xsi:type="xsd:long"&gt;43168&lt;/D&gt;&lt;D xsi:type="xsd:long"&gt;43199&lt;/D&gt;&lt;D xsi:type="xsd:long"&gt;43229&lt;/D&gt;&lt;D xsi:type="xsd:long"&gt;43259&lt;/D&gt;&lt;D xsi:type="xsd:long"&gt;43290&lt;/D&gt;&lt;D xsi:type="xsd:long"&gt;43321&lt;/D&gt;&lt;D xsi:type="xsd:long"&gt;43350&lt;/D&gt;&lt;D xsi:type="xsd:long"&gt;43382&lt;/D&gt;&lt;D xsi:type="xsd:long"&gt;43413&lt;/D&gt;&lt;D xsi:type="xsd:long"&gt;43441&lt;/D&gt;&lt;D xsi:type="xsd:long"&gt;43474&lt;/D&gt;&lt;D xsi:type="xsd:long"&gt;43504&lt;/D&gt;&lt;D xsi:type="xsd:long"&gt;43532&lt;/D&gt;&lt;D xsi:type="xsd:long"&gt;43564&lt;/D&gt;&lt;D xsi:type="xsd:long"&gt;43594&lt;/D&gt;&lt;D xsi:type="xsd:long"&gt;43623&lt;/D&gt;&lt;D xsi:type="xsd:long"&gt;43655&lt;/D&gt;&lt;D xsi:type="xsd:long"&gt;43686&lt;/D&gt;&lt;D xsi:type="xsd:long"&gt;43717&lt;/D&gt;&lt;D xsi:type="xsd:long"&gt;43747&lt;/D&gt;&lt;D xsi:type="xsd:long"&gt;43777&lt;/D&gt;&lt;D xsi:type="xsd:long"&gt;43808&lt;/D&gt;&lt;D xsi:type="xsd:long"&gt;43839&lt;/D&gt;&lt;D xsi:type="xsd:long"&gt;43868&lt;/D&gt;&lt;D xsi:type="xsd:long"&gt;43899&lt;/D&gt;&lt;D xsi:type="xsd:long"&gt;43930&lt;/D&gt;&lt;D xsi:type="xsd:long"&gt;43959&lt;/D&gt;&lt;D xsi:type="xsd:long"&gt;43991&lt;/D&gt;&lt;D xsi:type="xsd:long"&gt;44021&lt;/D&gt;&lt;D xsi:type="xsd:long"&gt;44050&lt;/D&gt;&lt;D xsi:type="xsd:long"&gt;44083&lt;/D&gt;&lt;D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xsi:type="xsd:long"&gt;44568&lt;/D&gt;&lt;D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xsi:type="xsd:long"&gt;45421&lt;/D&gt;&lt;D xsi:type="xsd:long"&gt;45450&lt;/D&gt;&lt;D xsi:type="xsd:long"&gt;45482&lt;/D&gt;&lt;D xsi:type="xsd:long"&gt;45513&lt;/D&gt;&lt;/FQL&gt;&lt;FQL&gt;&lt;Q&gt;PLATI-FDS^FG_PRICE_CHANGE(0,-3AM)&lt;/Q&gt;&lt;R&gt;1&lt;/R&gt;&lt;C&gt;1&lt;/C&gt;&lt;D xsi:type="xsd:double"&gt;-5.41368743615934&lt;/D&gt;&lt;/FQL&gt;&lt;FQL&gt;&lt;Q&gt;UAE^FG_PRICE_MAVG(0,,,,30)&lt;/Q&gt;&lt;R&gt;1&lt;/R&gt;&lt;C&gt;1&lt;/C&gt;&lt;D xsi:type="xsd:double"&gt;14.176086&lt;/D&gt;&lt;/FQL&gt;&lt;FQL&gt;&lt;Q&gt;EWW^FG_PRICE_MAVG(0,,,,30)&lt;/Q&gt;&lt;R&gt;1&lt;/R&gt;&lt;C&gt;1&lt;/C&gt;&lt;D xsi:type="xsd:double"&gt;57.277668&lt;/D&gt;&lt;/FQL&gt;&lt;FQL&gt;&lt;Q&gt;VNM^FG_TOTAL_RETURNC(0,-3AM)&lt;/Q&gt;&lt;R&gt;1&lt;/R&gt;&lt;C&gt;1&lt;/C&gt;&lt;D xsi:type="xsd:double"&gt;-6.624609&lt;/D&gt;&lt;/FQL&gt;&lt;FQL&gt;&lt;Q&gt;EWY^P_PRICE(0)/P_PRICE_LOW_PR(0,,,,,,"PRICE","INTRA","52W")-1&lt;/Q&gt;&lt;R&gt;1&lt;/R&gt;&lt;C&gt;1&lt;/C&gt;&lt;D xsi:type="xsd:double"&gt;0.14186084&lt;/D&gt;&lt;/FQL&gt;&lt;FQL&gt;&lt;Q&gt;EPU^FG_TOTAL_RETURNC(0,-1AM)&lt;/Q&gt;&lt;R&gt;1&lt;/R&gt;&lt;C&gt;1&lt;/C&gt;&lt;D xsi:type="xsd:double"&gt;-6.1068654&lt;/D&gt;&lt;/FQL&gt;&lt;FQL&gt;&lt;Q&gt;EWW^FMA_RBICS_REV_CURRENT(30, LOC, "PORTAGG")&lt;/Q&gt;&lt;R&gt;1&lt;/R&gt;&lt;C&gt;1&lt;/C&gt;&lt;D xsi:type="xsd:double"&gt;27.0716490421407&lt;/D&gt;&lt;/FQL&gt;&lt;FQL&gt;&lt;Q&gt;TRYQA10Y-FDS^PCTCHG(FG_YIELD(0,,,,"YTM"),FG_YIELD(-1AM,,,,"YTM"))&lt;/Q&gt;&lt;R&gt;0&lt;/R&gt;&lt;C&gt;0&lt;/C&gt;&lt;/FQL&gt;&lt;FQL&gt;&lt;Q&gt;EWY^JULIAN(FMA_DIV_YLD(NTMA,NOW,NOW,M,"PORTAGG","MEANR").DATES)&lt;/Q&gt;&lt;R&gt;1&lt;/R&gt;&lt;C&gt;1&lt;/C&gt;&lt;D xsi:type="xsd:long"&gt;45504&lt;/D&gt;&lt;/FQL&gt;&lt;FQL&gt;&lt;Q&gt;EIDO^FMA_DIV_YLD(NTMA,NOW,NOW,M,"PORTAGG","MEANR")&lt;/Q&gt;&lt;R&gt;1&lt;/R&gt;&lt;C&gt;1&lt;/C&gt;&lt;D xsi:type="xsd:double"&gt;4.41376115769013&lt;/D&gt;&lt;/FQL&gt;&lt;FQL&gt;&lt;Q&gt;USDEUR^FG_PRICE_CHANGE(0,-1AM)&lt;/Q&gt;&lt;R&gt;1&lt;/R&gt;&lt;C&gt;1&lt;/C&gt;&lt;D xsi:type="xsd:double"&gt;-0.97958446&lt;/D&gt;&lt;/FQL&gt;&lt;FQL&gt;&lt;Q&gt;USDPEN^FG_PRICE_CHANGE(0,-6AM)&lt;/Q&gt;&lt;R&gt;1&lt;/R&gt;&lt;C&gt;1&lt;/C&gt;&lt;D xsi:type="xsd:double"&gt;-3.623569&lt;/D&gt;&lt;/FQL&gt;&lt;FQL&gt;&lt;Q&gt;USDCLP^FG_COMPANY_NAME&lt;/Q&gt;&lt;R&gt;1&lt;/R&gt;&lt;C&gt;1&lt;/C&gt;&lt;D xsi:type="xsd:string"&gt;Chilean Peso per U.S. Dollar&lt;/D&gt;&lt;/FQL&gt;&lt;FQL&gt;&lt;Q&gt;EWT^FMA_DIV_YLD(NTMA,-10AY,0,AM,"PORTAGG","MEANR")&lt;/Q&gt;&lt;R&gt;121&lt;/R&gt;&lt;C&gt;1&lt;/C&gt;&lt;D xsi:type="xsd:double"&gt;3.30696067980866&lt;/D&gt;&lt;D xsi:type="xsd:double"&gt;3.23196788354157&lt;/D&gt;&lt;D xsi:type="xsd:double"&gt;3.47160171996748&lt;/D&gt;&lt;D xsi:type="xsd:double"&gt;3.49005851523045&lt;/D&gt;&lt;D xsi:type="xsd:double"&gt;3.4277079609371&lt;/D&gt;&lt;D xsi:type="xsd:double"&gt;3.50731180701791&lt;/D&gt;&lt;D xsi:type="xsd:double"&gt;3.45600877568348&lt;/D&gt;&lt;D xsi:type="xsd:double"&gt;3.43118430893276&lt;/D&gt;&lt;D xsi:type="xsd:double"&gt;3.57044376436155&lt;/D&gt;&lt;D xsi:type="xsd:double"&gt;3.56368334827792&lt;/D&gt;&lt;D xsi:type="xsd:double"&gt;3.89993213736379&lt;/D&gt;&lt;D xsi:type="xsd:double"&gt;4.06849007785769&lt;/D&gt;&lt;D xsi:type="xsd:double"&gt;4.22854839397203&lt;/D&gt;&lt;D xsi:type="xsd:double"&gt;4.27075502196306&lt;/D&gt;&lt;D xsi:type="xsd:double"&gt;4.1901665111306&lt;/D&gt;&lt;D xsi:type="xsd:double"&gt;4.0483706761141&lt;/D&gt;&lt;D xsi:type="xsd:double"&gt;4.2493608041537&lt;/D&gt;&lt;D xsi:type="xsd:double"&gt;4.57441680455149&lt;/D&gt;&lt;D xsi:type="xsd:double"&gt;4.41158935188685&lt;/D&gt;&lt;D xsi:type="xsd:double"&gt;4.21939123094227&lt;/D&gt;&lt;D xsi:type="xsd:double"&gt;4.26678112511372&lt;/D&gt;&lt;D xsi:type="xsd:double"&gt;4.59234755529453&lt;/D&gt;&lt;D xsi:type="xsd:double"&gt;4.15346964035505&lt;/D&gt;&lt;D xsi:type="xsd:double"&gt;4.20038428649545&lt;/D&gt;&lt;D xsi:type="xsd:double"&gt;3.99674784776571&lt;/D&gt;&lt;D xsi:type="xsd:double"&gt;4.06023120483024&lt;/D&gt;&lt;D xsi:type="xsd:double"&gt;3.99142095579977&lt;/D&gt;&lt;D xsi:type="xsd:double"&gt;4.18867378079426&lt;/D&gt;&lt;D xsi:type="xsd:double"&gt;4.12114093886764&lt;/D&gt;&lt;D xsi:type="xsd:double"&gt;4.17166519212619&lt;/D&gt;&lt;D xsi:type="xsd:double"&gt;4.10861047947897&lt;/D&gt;&lt;D xsi:type="xsd:double"&gt;4.19540361646335&lt;/D&gt;&lt;D xsi:type="xsd:double"&gt;4.13597746435259&lt;/D&gt;&lt;D xsi:type="xsd:double"&gt;4.08080059066187&lt;/D&gt;&lt;D xsi:type="xsd:double"&gt;4.02614692215934&lt;/D&gt;&lt;D xsi:type="xsd:double"&gt;4.02397884543989&lt;/D&gt;&lt;D xsi:type="xsd:double"&gt;3.9754716744633&lt;/D&gt;&lt;D xsi:type="xsd:double"&gt;4.0323548707032&lt;/D&gt;&lt;D xsi:type="xsd:double"&gt;4.09048046001914&lt;/D&gt;&lt;D xsi:type="xsd:double"&gt;4.07121774594811&lt;/D&gt;&lt;D xsi:type="xsd:double"&gt;4.19090580025075&lt;/D&gt;&lt;D xsi:type="xsd:double"&gt;4.11359520029895&lt;/D&gt;&lt;D xsi:type="xsd:double"&gt;4.35048167723218&lt;/D&gt;&lt;D xsi:type="xsd:double"&gt;4.19102286665311&lt;/D&gt;&lt;D xsi:type="xsd:double"&gt;4.19141737311563&lt;/D&gt;&lt;D xsi:type="xsd:double"&gt;4.3914164468036&lt;/D&gt;&lt;D xsi:type="xsd:double"&gt;4.25809655157415&lt;/D&gt;&lt;D xsi:type="xsd:double"&gt;4.48155003833578&lt;/D&gt;&lt;D xsi:type="xsd:double"&gt;4.3503652951821&lt;/D&gt;&lt;D xsi:type="xsd:double"&gt;4.41664830227167&lt;/D&gt;&lt;D xsi:type="xsd:double"&gt;4.65870545969434&lt;/D&gt;&lt;D xsi:type="xsd:double"&gt;4.92176811740058&lt;/D&gt;&lt;D xsi:type="xsd:double"&gt;4.97931644698951&lt;/D&gt;&lt;D xsi:type="xsd:double"&gt;4.8773095705605&lt;/D&gt;&lt;D xsi:type="xsd:double"&gt;4.63045321361352&lt;/D&gt;&lt;D xsi:type="xsd:double"&gt;4.53293066132826&lt;/D&gt;&lt;D xsi:type="xsd:double"&gt;4.19852750008532&lt;/D&gt;&lt;D xsi:type="xsd:double"&gt;4.3040363837096&lt;/D&gt;&lt;D xsi:type="xsd:double"&gt;4.52802906781549&lt;/D&gt;&lt;D xsi:type="xsd:double"&gt;4.36948504269053&lt;/D&gt;&lt;D xsi:type="xsd:double"&gt;4.45131125417571&lt;/D&gt;&lt;D xsi:type="xsd:double"&gt;4.25848186563586&lt;/D&gt;&lt;D xsi:type="xsd:double"&gt;4.27123067645707&lt;/D&gt;&lt;D xsi:type="xsd:double"&gt;4.03135518860082&lt;/D&gt;&lt;D xsi:type="xsd:double"&gt;4.09146577280911&lt;/D&gt;&lt;D xsi:type="xsd:double"&gt;4.0256554371406&lt;/D&gt;&lt;D xsi:type="xsd:double"&gt;4.10713021214708&lt;/D&gt;&lt;D xsi:type="xsd:double"&gt;4.34192673395499&lt;/D&gt;&lt;D xsi:type="xsd:double"&gt;4.49229074809999&lt;/D&gt;&lt;D xsi:type="xsd:double"&gt;4.11325328223773&lt;/D&gt;&lt;D xsi:type="xsd:double"&gt;3.88861639418707&lt;/D&gt;&lt;D xsi:type="xsd:double"&gt;3.70664560297645&lt;/D&gt;&lt;D xsi:type="xsd:double"&gt;3.60792125464583&lt;/D&gt;&lt;D xsi:type="xsd:double"&gt;3.86708744259669&lt;/D&gt;&lt;D xsi:type="xsd:double"&gt;3.82378281928934&lt;/D&gt;&lt;D xsi:type="xsd:double"&gt;3.83881723419734&lt;/D&gt;&lt;D xsi:type="xsd:double"&gt;3.63726729825462&lt;/D&gt;&lt;D xsi:type="xsd:double"&gt;3.45831748862842&lt;/D&gt;&lt;D xsi:type="xsd:double"&gt;3.54971517179604&lt;/D&gt;&lt;D xsi:type="xsd:double"&gt;3.6643659703128&lt;/D&gt;&lt;D xsi:type="xsd:double"&gt;3.6922335052726&lt;/D&gt;&lt;D xsi:type="xsd:double"&gt;3.83280307453634&lt;/D&gt;&lt;D xsi:type="xsd:double"&gt;4.06647801669866&lt;/D&gt;&lt;D xsi:type="xsd:double"&gt;4.05626655475033&lt;/D&gt;&lt;D xsi:type="xsd:double"&gt;4.15921894150658&lt;/D&gt;&lt;D xsi:type="xsd:double"&gt;4.2435816431423&lt;/D&gt;&lt;D xsi:type="xsd:double"&gt;4.46641858029629&lt;/D&gt;&lt;D xsi:type="xsd:double"&gt;4.28061343992536&lt;/D&gt;&lt;D xsi:type="xsd:double"&gt;4.18540396072238&lt;/D&gt;&lt;D xsi:type="xsd:double"&gt;4.18736714767837&lt;/D&gt;&lt;D xsi:type="xsd:double"&gt;4.28498268292094&lt;/D&gt;&lt;D xsi:type="xsd:double"&gt;4.59508569823005&lt;/D&gt;&lt;D xsi:type="xsd:double"&gt;4.57617465854033&lt;/D&gt;&lt;D xsi:type="xsd:double"&gt;4.9062265958874&lt;/D&gt;&lt;D xsi:type="xsd:double"&gt;4.65547903731298&lt;/D&gt;&lt;D xsi:type="xsd:double"&gt;5.35078836455424&lt;/D&gt;&lt;D xsi:type="xsd:double"&gt;5.02766682255662&lt;/D&gt;&lt;D xsi:type="xsd:double"&gt;5.10367486619694&lt;/D&gt;&lt;D xsi:type="xsd:double"&gt;5.28818093007448&lt;/D&gt;&lt;D xsi:type="xsd:double"&gt;4.86100790322296&lt;/D&gt;&lt;D xsi:type="xsd:double"&gt;4.37870762130283&lt;/D&gt;&lt;D xsi:type="xsd:double"&gt;4.32435586385566&lt;/D&gt;&lt;D xsi:type="xsd:double"&gt;4.01852462961652&lt;/D&gt;&lt;D xsi:type="xsd:double"&gt;3.92249954224077&lt;/D&gt;&lt;D xsi:type="xsd:double"&gt;3.87956146643729&lt;/D&gt;&lt;D xsi:type="xsd:double"&gt;3.73638358485443&lt;/D&gt;&lt;D xsi:type="xsd:double"&gt;3.50001050479749&lt;/D&gt;&lt;D xsi:type="xsd:double"&gt;3.55252164060646&lt;/D&gt;&lt;D xsi:type="xsd:double"&gt;3.48388171989116&lt;/D&gt;&lt;D xsi:type="xsd:double"&gt;3.63592620891497&lt;/D&gt;&lt;D xsi:type="xsd:double"&gt;3.60931405520971&lt;/D&gt;&lt;D xsi:type="xsd:double"&gt;3.53859249584037&lt;/D&gt;&lt;D xsi:type="xsd:double"&gt;3.41872610700099&lt;/D&gt;&lt;D xsi:type="xsd:double"&gt;3.38944712151783&lt;/D&gt;&lt;D xsi:type="xsd:double"&gt;3.35285098697679&lt;/D&gt;&lt;D xsi:type="xsd:double"&gt;3.10722576794655&lt;/D&gt;&lt;D xsi:type="xsd:double"&gt;3.03175076899004&lt;/D&gt;&lt;D xsi:type="xsd:double"&gt;3.12308650632395&lt;/D&gt;&lt;D xsi:type="xsd:double"&gt;3.09673785759927&lt;/D&gt;&lt;D xsi:type="xsd:double"&gt;2.88127056969651&lt;/D&gt;&lt;D xsi:type="xsd:double"&gt;3.33699984861132&lt;/D&gt;&lt;/FQL&gt;&lt;FQL&gt;&lt;Q&gt;EWY^FMA_COS_DOWN("EPS","1M",+1,NOW,,,"PORTAGG","MEANR")&lt;/Q&gt;&lt;R&gt;1&lt;/R&gt;&lt;C&gt;1&lt;/C&gt;&lt;D xsi:type="xsd:double"&gt;32&lt;/D&gt;&lt;/FQL&gt;&lt;FQL&gt;&lt;Q&gt;CPALM-FDS^FG_PRICE(0)/MAX(FG_PRICE(0,-1AY))&lt;/Q&gt;&lt;R&gt;1&lt;/R&gt;&lt;C&gt;1&lt;/C&gt;&lt;D xsi:type="xsd:double"&gt;0.838611050447696&lt;/D&gt;&lt;/FQL&gt;&lt;FQL&gt;&lt;Q&gt;UAE^FG_PRICE(0)&lt;/Q&gt;&lt;R&gt;1&lt;/R&gt;&lt;C&gt;1&lt;/C&gt;&lt;D xsi:type="xsd:double"&gt;14.47&lt;/D&gt;&lt;/FQL&gt;&lt;FQL&gt;&lt;Q&gt;EWW^FG_PRICE(0)&lt;/Q&gt;&lt;R&gt;1&lt;/R&gt;&lt;C&gt;1&lt;/C&gt;&lt;D xsi:type="xsd:double"&gt;55.65&lt;/D&gt;&lt;/FQL&gt;&lt;FQL&gt;&lt;Q&gt;VNM^FG_TOTAL_RETURNC(0,-1AM)&lt;/Q&gt;&lt;R&gt;1&lt;/R&gt;&lt;C&gt;1&lt;/C&gt;&lt;D xsi:type="xsd:double"&gt;-5.204159&lt;/D&gt;&lt;/FQL&gt;&lt;FQL&gt;&lt;Q&gt;EWY^P_PRICE(0)/P_PRICE_HIGH_PR(0,,,,,,"PRICE","INTRA","52W")&lt;/Q&gt;&lt;R&gt;1&lt;/R&gt;&lt;C&gt;1&lt;/C&gt;&lt;D xsi:type="xsd:double"&gt;0.89505863&lt;/D&gt;&lt;/FQL&gt;&lt;FQL&gt;&lt;Q&gt;EPU^PERCENT_CHANGE(FMA_EPS(+1,0,,,,"PORTAGG","MEAN"),FMA_EPS(+1,-3AM,,,,"PORTAGG","MEAN"))&lt;/Q&gt;&lt;R&gt;1&lt;/R&gt;&lt;C&gt;1&lt;/C&gt;&lt;D xsi:type="xsd:double"&gt;17.7615969327975&lt;/D&gt;&lt;/FQL&gt;&lt;FQL&gt;&lt;Q&gt;CNYA^FMA_PCT_ABOVE_MAVG(200,0,,,,"PORTAGG")&lt;/Q&gt;&lt;R&gt;1&lt;/R&gt;&lt;C&gt;1&lt;/C&gt;&lt;D xsi:type="xsd:double"&gt;28.4536082474227&lt;/D&gt;&lt;/FQL&gt;&lt;FQL&gt;&lt;Q&gt;EWT^FMA_RBICS_REV_CURRENT(30, LOC, "PORTAGG")&lt;/Q&gt;&lt;R&gt;1&lt;/R&gt;&lt;C&gt;1&lt;/C&gt;&lt;D xsi:type="xsd:double"&gt;18.2283402285727&lt;/D&gt;&lt;/FQL&gt;&lt;FQL&gt;&lt;Q&gt;TRYMY10Y-FDS^FG_YIELD_NAME&lt;/Q&gt;&lt;R&gt;1&lt;/R&gt;&lt;C&gt;1&lt;/C&gt;&lt;D xsi:type="xsd:string"&gt;Treasury - Malaysia Benchmark Bond 10Y&lt;/D&gt;&lt;/FQL&gt;&lt;FQL&gt;&lt;Q&gt;EIDO^FMA_PE(NTMA,0,,,"PORTAGG","MEANR")&lt;/Q&gt;&lt;R&gt;1&lt;/R&gt;&lt;C&gt;1&lt;/C&gt;&lt;D xsi:type="xsd:double"&gt;12.3752861722373&lt;/D&gt;&lt;/FQL&gt;&lt;FQL&gt;&lt;Q&gt;EWY^FG_COMPANY_NAME&lt;/Q&gt;&lt;R&gt;1&lt;/R&gt;&lt;C&gt;1&lt;/C&gt;&lt;D xsi:type="xsd:string"&gt;iShares MSCI South Korea ETF&lt;/D&gt;&lt;/FQL&gt;&lt;FQL&gt;&lt;Q&gt;CAGDPY@TH^EE_ACTUAL_ANNUAL(MED,+1)&lt;/Q&gt;&lt;R&gt;1&lt;/R&gt;&lt;C&gt;1&lt;/C&gt;&lt;D xsi:type="xsd:double"&gt;2.4&lt;/D&gt;&lt;/FQL&gt;&lt;FQL&gt;&lt;Q&gt;EWJ^SIZE(FG_CONSTITUENTS)&lt;/Q&gt;&lt;R&gt;1&lt;/R&gt;&lt;C&gt;1&lt;/C&gt;&lt;D xsi:type="xsd:long"&gt;204&lt;/D&gt;&lt;/FQL&gt;&lt;FQL&gt;&lt;Q&gt;ECH^FMA_RBICS_REV_CURRENT(30, LOC, "PORTAGG")&lt;/Q&gt;&lt;R&gt;1&lt;/R&gt;&lt;C&gt;1&lt;/C&gt;&lt;D xsi:type="xsd:double"&gt;34.7587258369557&lt;/D&gt;&lt;/FQL&gt;&lt;FQL&gt;&lt;Q&gt;REFBRSELIC-FDS^PROPER_NAME(0,,,"SECURITY","NAME")&lt;/Q&gt;&lt;R&gt;1&lt;/R&gt;&lt;C&gt;1&lt;/C&gt;&lt;D xsi:type="xsd:string"&gt;Brazil Target Selic Rate&lt;/D&gt;&lt;/FQL&gt;&lt;FQL&gt;&lt;Q&gt;VNM^FMA_PE(LTM,0,,,"PORTAGG","MEANR")&lt;/Q&gt;&lt;R&gt;1&lt;/R&gt;&lt;C&gt;1&lt;/C&gt;&lt;D xsi:type="xsd:double"&gt;16.3616531606335&lt;/D&gt;&lt;/FQL&gt;&lt;FQL&gt;&lt;Q&gt;EPU^PERCENT_CHANGE(FMA_EPS(+1,0,,,,"PORTAGG","MEAN"),FMA_EPS(+1,-1AM,,,,"PORTAGG","MEAN"))&lt;/Q&gt;&lt;R&gt;1&lt;/R&gt;&lt;C&gt;1&lt;/C&gt;&lt;D xsi:type="xsd:double"&gt;4.62864935561829&lt;/D&gt;&lt;/FQL&gt;&lt;FQL&gt;&lt;Q&gt;VGK^SIZE(FG_CONSTITUENTS)&lt;/Q&gt;&lt;R&gt;1&lt;/R&gt;&lt;C&gt;1&lt;/C&gt;&lt;D xsi:type="xsd:long"&gt;1283&lt;/D&gt;&lt;/FQL&gt;&lt;FQL&gt;&lt;Q&gt;REFTWDISC-FDS^(SUBARRAY(NOT_NA(NO_REPEAT_F(FG_YIELD(NOW,-10AY,D))),0,1)-SUBARRAY(NOT_NA(NO_REPEAT_F(FG_YIELD(NOW,-10AY,D))),1,1))*100&lt;/Q&gt;&lt;R&gt;1&lt;/R&gt;&lt;C&gt;1&lt;/C&gt;&lt;D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xsi:type="xsd:double"&gt;12.5&lt;/D&gt;&lt;/FQL&gt;&lt;FQL&gt;&lt;Q&gt;CAGDPY@TH^EE_ACTUAL_ANNUAL(MED,0)&lt;/Q&gt;&lt;R&gt;1&lt;/R&gt;&lt;C&gt;1&lt;/C&gt;&lt;D xsi:type="xsd:double"&gt;1.22282398910213&lt;/D&gt;&lt;/FQL&gt;&lt;FQL&gt;&lt;Q&gt;TUR^FG_PRICE_MAVG(0,,,,30)&lt;/Q&gt;&lt;R&gt;1&lt;/R&gt;&lt;C&gt;1&lt;/C&gt;&lt;D xsi:type="xsd:double"&gt;41.953667&lt;/D&gt;&lt;/FQL&gt;&lt;FQL&gt;&lt;Q&gt;TRYIN10Y-FDS^PCTCHG(FG_YIELD(0,,,,"YTM"),FG_YIELD(-1AM,,,,"YTM"))&lt;/Q&gt;&lt;R&gt;1&lt;/R&gt;&lt;C&gt;1&lt;/C&gt;&lt;D xsi:type="xsd:double"&gt;-2.1120746&lt;/D&gt;&lt;/FQL&gt;&lt;FQL&gt;&lt;Q&gt;TRYTH10Y-FDS^FG_YIELD(0,,,,"YTM")&lt;/Q&gt;&lt;R&gt;1&lt;/R&gt;&lt;C&gt;1&lt;/C&gt;&lt;D xsi:type="xsd:double"&gt;2.594663&lt;/D&gt;&lt;/FQL&gt;&lt;FQL&gt;&lt;Q&gt;CC_MX^IMF_IFS_RCPI_Q(0)&lt;/Q&gt;&lt;R&gt;1&lt;/R&gt;&lt;C&gt;1&lt;/C&gt;&lt;D xsi:type="xsd:double"&gt;4.771999&lt;/D&gt;&lt;/FQL&gt;&lt;FQL&gt;&lt;Q&gt;GREK^FMA_EVAL_EBIT(LTMA,NOW,NOW,M,"PORTAGG","MEANR")&lt;/Q&gt;&lt;R&gt;1&lt;/R&gt;&lt;C&gt;1&lt;/C&gt;&lt;D xsi:type="xsd:double"&gt;8.24365703452837&lt;/D&gt;&lt;/FQL&gt;&lt;FQL&gt;&lt;Q&gt;EIDO^JULIAN(FMA_DIV_YLD(NTMA,NOW,NOW,M,"PORTAGG","MEANR").DATES)&lt;/Q&gt;&lt;R&gt;1&lt;/R&gt;&lt;C&gt;1&lt;/C&gt;&lt;D xsi:type="xsd:long"&gt;45504&lt;/D&gt;&lt;/FQL&gt;&lt;FQL&gt;&lt;Q&gt;USDPEN^FG_PRICE(0)&lt;/Q&gt;&lt;R&gt;1&lt;/R&gt;&lt;C&gt;1&lt;/C&gt;&lt;D xsi:type="xsd:double"&gt;3.7236&lt;/D&gt;&lt;/FQL&gt;&lt;FQL&gt;&lt;Q&gt;CPALM-FDS^FG_PRICE_CHANGE(0,-6AM)&lt;/Q&gt;&lt;R&gt;1&lt;/R&gt;&lt;C&gt;1&lt;/C&gt;&lt;D xsi:type="xsd:double"&gt;-2.04081632653061&lt;/D&gt;&lt;/FQL&gt;&lt;FQL&gt;&lt;Q&gt;VNM^PERCENT_CHANGE(FMA_EPS(+1,0,,,,"PORTAGG","MEAN"),FMA_EPS(+1,-1AM,,,,"PORTAGG","MEAN"))&lt;/Q&gt;&lt;R&gt;1&lt;/R&gt;&lt;C&gt;1&lt;/C&gt;&lt;D xsi:type="xsd:double"&gt;1.89020905631056&lt;/D&gt;&lt;/FQL&gt;&lt;FQL&gt;&lt;Q&gt;VGK^FMA_COS_DOWN("EPS","1M",+1,NOW,,,"PORTAGG","MEANR")&lt;/Q&gt;&lt;R&gt;1&lt;/R&gt;&lt;C&gt;1&lt;/C&gt;&lt;D xsi:type="xsd:double"&gt;487&lt;/D&gt;&lt;/FQL&gt;&lt;FQL&gt;&lt;Q&gt;REFTWDISC-FDS^FG_YIELD(NOW,,,0)&lt;/Q&gt;&lt;R&gt;1&lt;/R&gt;&lt;C&gt;1&lt;/C&gt;&lt;D xsi:type="xsd:double"&gt;2&lt;/D&gt;&lt;/FQL&gt;&lt;FQL&gt;&lt;Q&gt;UAE^FMA_EVAL_EBIT(LTMA,NOW,NOW,M,"PORTAGG","MEANR")&lt;/Q&gt;&lt;R&gt;1&lt;/R&gt;&lt;C&gt;1&lt;/C&gt;&lt;D xsi:type="xsd:double"&gt;9.18781215949215&lt;/D&gt;&lt;/FQL&gt;&lt;FQL&gt;&lt;Q&gt;EWT^FMA_EVAL_EBIT(LTMA,NOW,NOW,M,"PORTAGG","MEANR")&lt;/Q&gt;&lt;R&gt;1&lt;/R&gt;&lt;C&gt;1&lt;/C&gt;&lt;D xsi:type="xsd:double"&gt;19.3069489398661&lt;/D&gt;&lt;/FQL&gt;&lt;FQL&gt;&lt;Q&gt;EWM^FG_COMPANY_NAME&lt;/Q&gt;&lt;R&gt;1&lt;/R&gt;&lt;C&gt;1&lt;/C&gt;&lt;D xsi:type="xsd:string"&gt;iShares MSCI Malaysia ETF&lt;/D&gt;&lt;/FQL&gt;&lt;FQL&gt;&lt;Q&gt;CAGDPY@QA^EE_ACTUAL_ANNUAL(MED,+1)&lt;/Q&gt;&lt;R&gt;1&lt;/R&gt;&lt;C&gt;1&lt;/C&gt;&lt;D xsi:type="xsd:double"&gt;14.1&lt;/D&gt;&lt;/FQL&gt;&lt;FQL&gt;&lt;Q&gt;USDTHB^FG_PRICE(0)&lt;/Q&gt;&lt;R&gt;1&lt;/R&gt;&lt;C&gt;1&lt;/C&gt;&lt;D xsi:type="xsd:double"&gt;35.29&lt;/D&gt;&lt;/FQL&gt;&lt;FQL&gt;&lt;Q&gt;USDZAR^FG_PRICE(0)&lt;/Q&gt;&lt;R&gt;1&lt;/R&gt;&lt;C&gt;1&lt;/C&gt;&lt;D xsi:type="xsd:double"&gt;18.31315&lt;/D&gt;&lt;/FQL&gt;&lt;FQL&gt;&lt;Q&gt;SET-BKK^FG_TOTAL_RETURNC(-10AY,0,AM)&lt;/Q&gt;&lt;R&gt;121&lt;/R&gt;&lt;C&gt;1&lt;/C&gt;&lt;D xsi:type="xsd:double"&gt;0.82166195&lt;/D&gt;&lt;D xsi:type="xsd:double"&gt;4.1353345&lt;/D&gt;&lt;D xsi:type="xsd:double"&gt;-1.4256179&lt;/D&gt;&lt;D xsi:type="xsd:double"&gt;1.1380196&lt;/D&gt;&lt;D xsi:type="xsd:double"&gt;-1.1917293&lt;/D&gt;&lt;D xsi:type="xsd:double"&gt;-1.9325972&lt;/D&gt;&lt;D xsi:type="xsd:double"&gt;4.7305465&lt;/D&gt;&lt;D xsi:type="xsd:double"&gt;-2.6258469&lt;/D&gt;&lt;D xsi:type="xsd:double"&gt;-0.9360671&lt;/D&gt;&lt;D xsi:type="xsd:double"&gt;-2.2393227&lt;/D&gt;&lt;D xsi:type="xsd:double"&gt;-1.2042344&lt;/D&gt;&lt;D xsi:type="xsd:double"&gt;-1.3234437&lt;/D&gt;&lt;D xsi:type="xsd:double"&gt;-2.973026&lt;/D&gt;&lt;D xsi:type="xsd:double"&gt;-2.2746503&lt;/D&gt;&lt;D xsi:type="xsd:double"&gt;1.0771394&lt;/D&gt;&lt;D xsi:type="xsd:double"&gt;-0.62069297&lt;/D&gt;&lt;D xsi:type="xsd:double"&gt;-7.4684324&lt;/D&gt;&lt;D xsi:type="xsd:double"&gt;-4.1330757&lt;/D&gt;&lt;D xsi:type="xsd:double"&gt;4.804766&lt;/D&gt;&lt;D xsi:type="xsd:double"&gt;6.6489816&lt;/D&gt;&lt;D xsi:type="xsd:double"&gt;-1.5115142&lt;/D&gt;&lt;D xsi:type="xsd:double"&gt;1.788795&lt;/D&gt;&lt;D xsi:type="xsd:double"&gt;2.9774666&lt;/D&gt;&lt;D xsi:type="xsd:double"&gt;1.3930917&lt;/D&gt;&lt;D xsi:type="xsd:double"&gt;6.358671&lt;/D&gt;&lt;D xsi:type="xsd:double"&gt;-6.64832&lt;/D&gt;&lt;D xsi:type="xsd:double"&gt;4.086399&lt;/D&gt;&lt;D xsi:type="xsd:double"&gt;0.33836365&lt;/D&gt;&lt;D xsi:type="xsd:double"&gt;1.118958&lt;/D&gt;&lt;D xsi:type="xsd:double"&gt;2.4739265&lt;/D&gt;&lt;D xsi:type="xsd:double"&gt;1.2256384&lt;/D&gt;&lt;D xsi:type="xsd:double"&gt;-2.1481156&lt;/D&gt;&lt;D xsi:type="xsd:double"&gt;2.213347&lt;/D&gt;&lt;D xsi:type="xsd:double"&gt;-1.4663398&lt;/D&gt;&lt;D xsi:type="xsd:double"&gt;0.40632486&lt;/D&gt;&lt;D xsi:type="xsd:double"&gt;0.17808676&lt;/D&gt;&lt;D xsi:type="xsd:double"&gt;0.13189316&lt;/D&gt;&lt;D xsi:type="xsd:double"&gt;4.078877&lt;/D&gt;&lt;D xsi:type="xsd:double"&gt;3.4610987&lt;/D&gt;&lt;D xsi:type="xsd:double"&gt;0.6388068&lt;/D&gt;&lt;D xsi:type="xsd:double"&gt;0.20493269&lt;/D&gt;&lt;D xsi:type="xsd:double"&gt;5.1971197&lt;/D&gt;&lt;D xsi:type="xsd:double"&gt;-0.48796535&lt;/D&gt;&lt;D xsi:type="xsd:double"&gt;-0.6202221&lt;/D&gt;&lt;D xsi:type="xsd:double"&gt;-1.35746&lt;/D&gt;&lt;D xsi:type="xsd:double"&gt;0.3214836&lt;/D&gt;&lt;D xsi:type="xsd:double"&gt;-1.984173&lt;/D&gt;&lt;D xsi:type="xsd:double"&gt;-5.7536483&lt;/D&gt;&lt;D xsi:type="xsd:double"&gt;6.1320066&lt;/D&gt;&lt;D xsi:type="xsd:double"&gt;-1.9152641&lt;/D&gt;&lt;D xsi:type="xsd:double"&gt;0.439775&lt;/D&gt;&lt;D xsi:type="xsd:double"&gt;-1.6736209&lt;/D&gt;&lt;D xsi:type="xsd:double"&gt;-1.1105657&lt;/D&gt;&lt;D xsi:type="xsd:double"&gt;-3.605473&lt;/D&gt;&lt;D xsi:type="xsd:double"&gt;3.8465977&lt;/D&gt;&lt;D xsi:type="xsd:double"&gt;-1.3053417&lt;/D&gt;&lt;D xsi:type="xsd:double"&gt;1.6943574&lt;/D&gt;&lt;D xsi:type="xsd:double"&gt;-0.6599307&lt;/D&gt;&lt;D xsi:type="xsd:double"&gt;0.40684938&lt;/D&gt;&lt;D xsi:type="xsd:double"&gt;4.111278&lt;/D&gt;&lt;D xsi:type="xsd:double"&gt;-4.1150627&lt;/D&gt;&lt;D xsi:type="xsd:double"&gt;1.2467861&lt;/D&gt;&lt;D xsi:type="xsd:double"&gt;-3.293395&lt;/D&gt;&lt;D xsi:type="xsd:double"&gt;1.3408065&lt;/D&gt;&lt;D xsi:type="xsd:double"&gt;-5.1830173&lt;/D&gt;&lt;D xsi:type="xsd:double"&gt;1.7180085&lt;/D&gt;&lt;D xsi:type="xsd:double"&gt;-2.8107703&lt;/D&gt;&lt;D xsi:type="xsd:double"&gt;-18.1926&lt;/D&gt;&lt;D xsi:type="xsd:double"&gt;-3.6195993&lt;/D&gt;&lt;D xsi:type="xsd:double"&gt;4.58827&lt;/D&gt;&lt;D xsi:type="xsd:double"&gt;11.243892&lt;/D&gt;&lt;D xsi:type="xsd:double"&gt;-3.0219257&lt;/D&gt;&lt;D xsi:type="xsd:double"&gt;-3.0319035&lt;/D&gt;&lt;D xsi:type="xsd:double"&gt;-2.3406804&lt;/D&gt;&lt;D xsi:type="xsd:double"&gt;-2.030307&lt;/D&gt;&lt;D xsi:type="xsd:double"&gt;1.4789224&lt;/D&gt;&lt;D xsi:type="xsd:double"&gt;15.303922&lt;/D&gt;&lt;D xsi:type="xsd:double"&gt;3.6265612&lt;/D&gt;&lt;D xsi:type="xsd:double"&gt;-1.1825979&lt;/D&gt;&lt;D xsi:type="xsd:double"&gt;2.1287322&lt;/D&gt;&lt;D xsi:type="xsd:double"&gt;1.0157466&lt;/D&gt;&lt;D xsi:type="xsd:double"&gt;1.1932373&lt;/D&gt;&lt;D xsi:type="xsd:double"&gt;2.601838&lt;/D&gt;&lt;D xsi:type="xsd:double"&gt;-4.5613585&lt;/D&gt;&lt;D xsi:type="xsd:double"&gt;-0.7667124&lt;/D&gt;&lt;D xsi:type="xsd:double"&gt;5.7739615&lt;/D&gt;&lt;D xsi:type="xsd:double"&gt;0.6316304&lt;/D&gt;&lt;D xsi:type="xsd:double"&gt;-0.4709065&lt;/D&gt;&lt;D xsi:type="xsd:double"&gt;-0.8249104&lt;/D&gt;&lt;D xsi:type="xsd:double"&gt;2.4341464&lt;/D&gt;&lt;D xsi:type="xsd:double"&gt;2.7473092&lt;/D&gt;&lt;D xsi:type="xsd:double"&gt;-3.49468&lt;/D&gt;&lt;D xsi:type="xsd:double"&gt;2.5772095&lt;/D&gt;&lt;D xsi:type="xsd:double"&gt;-4.834521&lt;/D&gt;&lt;D xsi:type="xsd:double"&gt;2.2966743&lt;/D&gt;&lt;D xsi:type="xsd:double"&gt;-5.08548&lt;/D&gt;&lt;D xsi:type="xsd:double"&gt;3.9111137&lt;/D&gt;&lt;D xsi:type="xsd:double"&gt;2.212751&lt;/D&gt;&lt;D xsi:type="xsd:double"&gt;-4.53034&lt;/D&gt;&lt;D xsi:type="xsd:double"&gt;2.7088046&lt;/D&gt;&lt;D xsi:type="xsd:double"&gt;0.041913986&lt;/D&gt;&lt;D xsi:type="xsd:double"&gt;4.1888237&lt;/D&gt;&lt;D xsi:type="xsd:double"&gt;-1.2979507&lt;/D&gt;&lt;D xsi:type="xsd:double"&gt;-3.29206&lt;/D&gt;&lt;D xsi:type="xsd:double"&gt;-2.3014247&lt;/D&gt;&lt;D xsi:type="xsd:double"&gt;-0.78689456&lt;/D&gt;&lt;D xsi:type="xsd:double"&gt;-0.6103575&lt;/D&gt;&lt;D xsi:type="xsd:double"&gt;-4.154044&lt;/D&gt;&lt;D xsi:type="xsd:double"&gt;2.535379&lt;/D&gt;&lt;D xsi:type="xsd:double"&gt;1.2347102&lt;/D&gt;&lt;D xsi:type="xsd:double"&gt;-7.462019&lt;/D&gt;&lt;D xsi:type="xsd:double"&gt;-1.8683851&lt;/D&gt;&lt;D xsi:type="xsd:double"&gt;-1.7067969&lt;/D&gt;&lt;D xsi:type="xsd:double"&gt;2.4576664&lt;/D&gt;&lt;D xsi:type="xsd:double"&gt;-1.8771291&lt;/D&gt;&lt;D xsi:type="xsd:double"&gt;-0.14044642&lt;/D&gt;&lt;D xsi:type="xsd:double"&gt;1.059556&lt;/D&gt;&lt;D xsi:type="xsd:double"&gt;-2.2710502&lt;/D&gt;&lt;D xsi:type="xsd:double"&gt;-2.6692688&lt;/D&gt;&lt;D xsi:type="xsd:double"&gt;-0.9619236&lt;/D&gt;&lt;D xsi:type="xsd:double"&gt;-1.7311752&lt;/D&gt;&lt;/FQL&gt;&lt;FQL&gt;&lt;Q&gt;FC0000TR^FG_PRICE(0)&lt;/Q&gt;&lt;R&gt;1&lt;/R&gt;&lt;C&gt;1&lt;/C&gt;&lt;D xsi:type="xsd:double"&gt;228.70975&lt;/D&gt;&lt;/FQL&gt;&lt;FQL&gt;&lt;Q&gt;EPU^FG_PRICE_MAVG(0,,,,30)&lt;/Q&gt;&lt;R&gt;1&lt;/R&gt;&lt;C&gt;1&lt;/C&gt;&lt;D xsi:type="xsd:double"&gt;40.745163&lt;/D&gt;&lt;/FQL&gt;&lt;FQL&gt;&lt;Q&gt;INDA^P_PRICE(0)/P_PRICE_HIGH_PR(0,,,,,,"PRICE","INTRA","52W")&lt;/Q&gt;&lt;R&gt;1&lt;/R&gt;&lt;C&gt;1&lt;/C&gt;&lt;D xsi:type="xsd:double"&gt;0.97026086&lt;/D&gt;&lt;/FQL&gt;&lt;FQL&gt;&lt;Q&gt;EPOL^FG_TOTAL_RETURNC(0,-1AM)&lt;/Q&gt;&lt;R&gt;1&lt;/R&gt;&lt;C&gt;1&lt;/C&gt;&lt;D xsi:type="xsd:double"&gt;-10.291183&lt;/D&gt;&lt;/FQL&gt;&lt;FQL&gt;&lt;Q&gt;KSA^FG_ROE(0)&lt;/Q&gt;&lt;R&gt;1&lt;/R&gt;&lt;C&gt;1&lt;/C&gt;&lt;D xsi:type="xsd:double"&gt;11.0104053724069&lt;/D&gt;&lt;/FQL&gt;&lt;FQL&gt;&lt;Q&gt;TRYZA10Y-FDS^FG_YIELD(0,,,,"YTM")&lt;/Q&gt;&lt;R&gt;1&lt;/R&gt;&lt;C&gt;1&lt;/C&gt;&lt;D xsi:type="xsd:double"&gt;10.85551&lt;/D&gt;&lt;/FQL&gt;&lt;FQL&gt;&lt;Q&gt;UAE^FMA_EVAL_EBITDA(NTMA,0,,,"PORTAGG","MEANR")&lt;/Q&gt;&lt;R&gt;1&lt;/R&gt;&lt;C&gt;1&lt;/C&gt;&lt;D xsi:type="xsd:double"&gt;5.965971586168&lt;/D&gt;&lt;/FQL&gt;&lt;FQL&gt;&lt;Q&gt;GREK^FMA_EVAL_EBITDA(NTMA,0,,,"PORTAGG","MEANR")&lt;/Q&gt;&lt;R&gt;1&lt;/R&gt;&lt;C&gt;1&lt;/C&gt;&lt;D xsi:type="xsd:double"&gt;5.62262646893651&lt;/D&gt;&lt;/FQL&gt;&lt;FQL&gt;&lt;Q&gt;ECH^FMA_EVAL_EBIT(LTMA,NOW,NOW,M,"PORTAGG","MEANR")&lt;/Q&gt;&lt;R&gt;1&lt;/R&gt;&lt;C&gt;1&lt;/C&gt;&lt;D xsi:type="xsd:double"&gt;9.77702915066462&lt;/D&gt;&lt;/FQL&gt;&lt;FQL&gt;&lt;Q&gt;SPY^FG_TOTAL_RETURNC(0,-6AM)&lt;/Q&gt;&lt;R&gt;1&lt;/R&gt;&lt;C&gt;1&lt;/C&gt;&lt;D xsi:type="xsd:double"&gt;7.0200562&lt;/D&gt;&lt;/FQL&gt;&lt;FQL&gt;&lt;Q&gt;EWT^SIZE(FG_CONSTITUENTS)&lt;/Q&gt;&lt;R&gt;1&lt;/R&gt;&lt;C&gt;1&lt;/C&gt;&lt;D xsi:type="xsd:long"&gt;90&lt;/D&gt;&lt;/FQL&gt;&lt;FQL&gt;&lt;Q&gt;TRYMY10Y-FDS^FG_YIELD(-10AY,0,Y,,"YTM")&lt;/Q&gt;&lt;R&gt;10&lt;/R&gt;&lt;C&gt;1&lt;/C&gt;&lt;D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xsi:type="xsd:double"&gt;3.727505&lt;/D&gt;&lt;/FQL&gt;&lt;FQL&gt;&lt;Q&gt;CC_BR^FG_COMPANY_NAME&lt;/Q&gt;&lt;R&gt;1&lt;/R&gt;&lt;C&gt;1&lt;/C&gt;&lt;D xsi:type="xsd:string"&gt;Brazil&lt;/D&gt;&lt;/FQL&gt;&lt;FQL&gt;&lt;Q&gt;USDTHB^FG_COMPANY_NAME&lt;/Q&gt;&lt;R&gt;1&lt;/R&gt;&lt;C&gt;1&lt;/C&gt;&lt;D xsi:type="xsd:string"&gt;Thailand Baht per U.S. Dollar&lt;/D&gt;&lt;/FQL&gt;&lt;FQL&gt;&lt;Q&gt;DDR3512M-FDS^FG_PRICE_MAVG(0,,,,30)&lt;/Q&gt;&lt;R&gt;1&lt;/R&gt;&lt;C&gt;1&lt;/C&gt;&lt;D xsi:type="xsd:double"&gt;0.91652983&lt;/D&gt;&lt;/FQL&gt;&lt;FQL&gt;&lt;Q&gt;EWY^PERCENT_CHANGE(FMA_EPS(+1,0,,,,"PORTAGG","MEAN"),FMA_EPS(+1,-1AM,,,,"PORTAGG","MEAN"))&lt;/Q&gt;&lt;R&gt;1&lt;/R&gt;&lt;C&gt;1&lt;/C&gt;&lt;D xsi:type="xsd:double"&gt;0.290051853837194&lt;/D&gt;&lt;/FQL&gt;&lt;FQL&gt;&lt;Q&gt;TRYZA10Y-FDS^FG_YIELD_NAME&lt;/Q&gt;&lt;R&gt;1&lt;/R&gt;&lt;C&gt;1&lt;/C&gt;&lt;D xsi:type="xsd:string"&gt;Treasury - South Africa Benchmark Bond 10Y&lt;/D&gt;&lt;/FQL&gt;&lt;FQL&gt;&lt;Q&gt;CAGDPY@CN^EE_ACTUAL_ANNUAL(MED,0)&lt;/Q&gt;&lt;R&gt;1&lt;/R&gt;&lt;C&gt;1&lt;/C&gt;&lt;D xsi:type="xsd:double"&gt;1.41410583295463&lt;/D&gt;&lt;/FQL&gt;&lt;FQL&gt;&lt;Q&gt;QAT^FMA_DIV_YLD(NTMA,NOW,NOW,M,"PORTAGG","MEANR")&lt;/Q&gt;&lt;R&gt;1&lt;/R&gt;&lt;C&gt;1&lt;/C&gt;&lt;D xsi:type="xsd:double"&gt;5.48637958802737&lt;/D&gt;&lt;/FQL&gt;&lt;FQL&gt;&lt;Q&gt;TRYTH10Y-FDS^PCTCHG(FG_YIELD(0,,,,"YTM"),FG_YIELD(-1AM,,,,"YTM"))&lt;/Q&gt;&lt;R&gt;1&lt;/R&gt;&lt;C&gt;1&lt;/C&gt;&lt;D xsi:type="xsd:double"&gt;-2.2508574&lt;/D&gt;&lt;/FQL&gt;&lt;FQL&gt;&lt;Q&gt;TRYUS10Y-FDS^FG_YIELD(0,,,,"YTM")&lt;/Q&gt;&lt;R&gt;1&lt;/R&gt;&lt;C&gt;1&lt;/C&gt;&lt;D xsi:type="xsd:double"&gt;3.9388&lt;/D&gt;&lt;/FQL&gt;&lt;FQL&gt;&lt;Q&gt;QAT^FMA_PE(NTMA,0,,,"PORTAGG","MEANR")&lt;/Q&gt;&lt;R&gt;1&lt;/R&gt;&lt;C&gt;1&lt;/C&gt;&lt;D xsi:type="xsd:double"&gt;10.3706929753639&lt;/D&gt;&lt;/FQL&gt;&lt;FQL&gt;&lt;Q&gt;EWY^FMA_PE(NTMA,0,,,"PORTAGG","MEANR")&lt;/Q&gt;&lt;R&gt;1&lt;/R&gt;&lt;C&gt;1&lt;/C&gt;&lt;D xsi:type="xsd:double"&gt;8.33574134736969&lt;/D&gt;&lt;/FQL&gt;&lt;FQL&gt;&lt;Q&gt;EPOL^FMA_PE(NTMA,0,,,"PORTAGG","MEANR")&lt;/Q&gt;&lt;R&gt;1&lt;/R&gt;&lt;C&gt;1&lt;/C&gt;&lt;D xsi:type="xsd:double"&gt;7.69506540207585&lt;/D&gt;&lt;/FQL&gt;&lt;FQL&gt;&lt;Q&gt;EZA^FMA_RBICS_REV_CURRENT(30, LOC, "PORTAGG")&lt;/Q&gt;&lt;R&gt;1&lt;/R&gt;&lt;C&gt;1&lt;/C&gt;&lt;D xsi:type="xsd:double"&gt;44.2321455047661&lt;/D&gt;&lt;/FQL&gt;&lt;FQL&gt;&lt;Q&gt;KSA^FG_FCF_YIELD_NTM(0)&lt;/Q&gt;&lt;R&gt;1&lt;/R&gt;&lt;C&gt;1&lt;/C&gt;&lt;D xsi:type="xsd:double"&gt;4.16191782854944&lt;/D&gt;&lt;/FQL&gt;&lt;FQL&gt;&lt;Q&gt;INDA^FG_COMPANY_NAME&lt;/Q&gt;&lt;R&gt;1&lt;/R&gt;&lt;C&gt;1&lt;/C&gt;&lt;D xsi:type="xsd:string"&gt;iShares MSCI India ETF&lt;/D&gt;&lt;/FQL&gt;&lt;FQL&gt;&lt;Q&gt;PLATI-FDS^FG_PRICE_CHANGE(0,-6AM)&lt;/Q&gt;&lt;R&gt;1&lt;/R&gt;&lt;C&gt;1&lt;/C&gt;&lt;D xsi:type="xsd:double"&gt;4.63276836158193&lt;/D&gt;&lt;/FQL&gt;&lt;FQL&gt;&lt;Q&gt;UAE^FG_PRICE_MAVG(0,,,,60)&lt;/Q&gt;&lt;R&gt;1&lt;/R&gt;&lt;C&gt;1&lt;/C&gt;&lt;D xsi:type="xsd:double"&gt;13.974938&lt;/D&gt;&lt;/FQL&gt;&lt;FQL&gt;&lt;Q&gt;VNM^FG_TOTAL_RETURNC(0,-6AM)&lt;/Q&gt;&lt;R&gt;1&lt;/R&gt;&lt;C&gt;1&lt;/C&gt;&lt;D xsi:type="xsd:double"&gt;-9.376192&lt;/D&gt;&lt;/FQL&gt;&lt;FQL&gt;&lt;Q&gt;EWY^FG_TOTAL_RETURNC(0,-12AM)&lt;/Q&gt;&lt;R&gt;1&lt;/R&gt;&lt;C&gt;1&lt;/C&gt;&lt;D xsi:type="xsd:double"&gt;-0.6728649&lt;/D&gt;&lt;/FQL&gt;&lt;FQL&gt;&lt;Q&gt;CNYA^FG_TOTAL_RETURNC(0,-6AM)&lt;/Q&gt;&lt;R&gt;1&lt;/R&gt;&lt;C&gt;1&lt;/C&gt;&lt;D xsi:type="xsd:double"&gt;0.74676275&lt;/D&gt;&lt;/FQL&gt;&lt;FQL&gt;&lt;Q&gt;EWY^FMA_PE(LTM,0,,,"PORTAGG","MEANR")&lt;/Q&gt;&lt;R&gt;1&lt;/R&gt;&lt;C&gt;1&lt;/C&gt;&lt;D xsi:type="xsd:double"&gt;16.0924671618368&lt;/D&gt;&lt;/FQL&gt;&lt;FQL&gt;&lt;Q&gt;EPOL^FMA_PE(LTM,0,,,"PORTAGG","MEANR")&lt;/Q&gt;&lt;R&gt;1&lt;/R&gt;&lt;C&gt;1&lt;/C&gt;&lt;D xsi:type="xsd:double"&gt;8.03884984076101&lt;/D&gt;&lt;/FQL&gt;&lt;FQL&gt;&lt;Q&gt;USDEUR^FG_PRICE_CHANGE(0,-3AM)&lt;/Q&gt;&lt;R&gt;1&lt;/R&gt;&lt;C&gt;1&lt;/C&gt;&lt;D xsi:type="xsd:double"&gt;-1.3412118&lt;/D&gt;&lt;/FQL&gt;&lt;FQL&gt;&lt;Q&gt;USDCLP^FG_PRICE(0)&lt;/Q&gt;&lt;R&gt;1&lt;/R&gt;&lt;C&gt;1&lt;/C&gt;&lt;D xsi:type="xsd:double"&gt;930.625&lt;/D&gt;&lt;/FQL&gt;&lt;FQL&gt;&lt;Q&gt;SPY^FMA_COS_DOWN("EPS","1M",+1,NOW,,,"PORTAGG","MEANR")&lt;/Q&gt;&lt;R&gt;1&lt;/R&gt;&lt;C&gt;1&lt;/C&gt;&lt;D xsi:type="xsd:double"&gt;198&lt;/D&gt;&lt;/FQL&gt;&lt;FQL&gt;&lt;Q&gt;CC_QA^IMF_IFS_RCPI_Q(0)&lt;/Q&gt;&lt;R&gt;0&lt;/R&gt;&lt;C&gt;0&lt;/C&gt;&lt;/FQL&gt;&lt;FQL&gt;&lt;Q&gt;INDA^FMA_PE(NTMA,0,,,"PORTAGG","MEANR")&lt;/Q&gt;&lt;R&gt;1&lt;/R&gt;&lt;C&gt;1&lt;/C&gt;&lt;D xsi:type="xsd:double"&gt;23.7370780398288&lt;/D&gt;&lt;/FQL&gt;&lt;FQL&gt;&lt;Q&gt;ECH^FMA_ROE(NTMA,-20AY,NOW,FY,"PORTAGG","MEANR")&lt;/Q&gt;&lt;R&gt;20&lt;/R&gt;&lt;C&gt;1&lt;/C&gt;&lt;D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xsi:type="xsd:double"&gt;8.71131462166371&lt;/D&gt;&lt;D xsi:type="xsd:double"&gt;8.75463942854793&lt;/D&gt;&lt;D xsi:type="xsd:double"&gt;10.6038911833674&lt;/D&gt;&lt;D xsi:type="xsd:double"&gt;12.7874449851799&lt;/D&gt;&lt;D xsi:type="xsd:double"&gt;55.3246380969717&lt;/D&gt;&lt;/FQL&gt;&lt;FQL&gt;&lt;Q&gt;CC_SA^FG_COMPANY_NAME&lt;/Q&gt;&lt;R&gt;1&lt;/R&gt;&lt;C&gt;1&lt;/C&gt;&lt;D xsi:type="xsd:string"&gt;Saudi Arabia&lt;/D&gt;&lt;/FQL&gt;&lt;FQL&gt;&lt;Q&gt;TRYTW10Y-FDS^FG_YIELD_NAME&lt;/Q&gt;&lt;R&gt;1&lt;/R&gt;&lt;C&gt;1&lt;/C&gt;&lt;D xsi:type="xsd:string"&gt;Taiwan China Benchmark Bond - 10 Year&lt;/D&gt;&lt;/FQL&gt;&lt;FQL&gt;&lt;Q&gt;TRYPL10Y-FDS^FG_YIELD(-10AY,0,Y,,"YTM")&lt;/Q&gt;&lt;R&gt;10&lt;/R&gt;&lt;C&gt;1&lt;/C&gt;&lt;D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xsi:type="xsd:double"&gt;5.1912&lt;/D&gt;&lt;/FQL&gt;&lt;FQL&gt;&lt;Q&gt;DDR3512M-FDS^FG_PRICE_CHANGE(0,-1AY)&lt;/Q&gt;&lt;R&gt;1&lt;/R&gt;&lt;C&gt;1&lt;/C&gt;&lt;D xsi:type="xsd:double"&gt;-8.39107915064007&lt;/D&gt;&lt;/FQL&gt;&lt;FQL&gt;&lt;Q&gt;QAT^PERCENT_CHANGE(FMA_EPS(+1,0,,,,"PORTAGG","MEAN"),FMA_EPS(+1,-1AM,,,,"PORTAGG","MEAN"))&lt;/Q&gt;&lt;R&gt;1&lt;/R&gt;&lt;C&gt;1&lt;/C&gt;&lt;D xsi:type="xsd:double"&gt;-2.04592210430852&lt;/D&gt;&lt;/FQL&gt;&lt;FQL&gt;&lt;Q&gt;CNYA^PERCENT_CHANGE(FMA_EPS(+1,0,,,,"PORTAGG","MEAN"),FMA_EPS(+1,-3AM,,,,"PORTAGG","MEAN"))&lt;/Q&gt;&lt;R&gt;1&lt;/R&gt;&lt;C&gt;1&lt;/C&gt;&lt;D xsi:type="xsd:double"&gt;1.16654469316848&lt;/D&gt;&lt;/FQL&gt;&lt;FQL&gt;&lt;Q&gt;SPY^FMA_COS_UP("EPS","1M",+1,NOW,,,"PORTAGG","MEANR")&lt;/Q&gt;&lt;R&gt;1&lt;/R&gt;&lt;C&gt;1&lt;/C&gt;&lt;D xsi:type="xsd:double"&gt;260&lt;/D&gt;&lt;/FQL&gt;&lt;FQL&gt;&lt;Q&gt;REFBRSELIC-FDS^FG_YIELD(NOW,,,0)&lt;/Q&gt;&lt;R&gt;1&lt;/R&gt;&lt;C&gt;1&lt;/C&gt;&lt;D xsi:type="xsd:double"&gt;10.5&lt;/D&gt;&lt;/FQL&gt;&lt;FQL&gt;&lt;Q&gt;TRYTR7Y-FDS^FG_YIELD(0,,,,"YTM")&lt;/Q&gt;&lt;R&gt;1&lt;/R&gt;&lt;C&gt;1&lt;/C&gt;&lt;D xsi:type="xsd:double"&gt;24.493494&lt;/D&gt;&lt;/FQL&gt;&lt;FQL&gt;&lt;Q&gt;VNM^FMA_PE(NTMA,0,,,"PORTAGG","MEANR")&lt;/Q&gt;&lt;R&gt;1&lt;/R&gt;&lt;C&gt;1&lt;/C&gt;&lt;D xsi:type="xsd:double"&gt;13.5253929841698&lt;/D&gt;&lt;/FQL&gt;&lt;FQL&gt;&lt;Q&gt;INDA^FMA_PE(LTM,0,,,"PORTAGG","MEANR")&lt;/Q&gt;&lt;R&gt;1&lt;/R&gt;&lt;C&gt;1&lt;/C&gt;&lt;D xsi:type="xsd:double"&gt;27.286183792673&lt;/D&gt;&lt;/FQL&gt;&lt;FQL&gt;&lt;Q&gt;EWW^FMA_EVAL_EBIT(LTMA,NOW,NOW,M,"PORTAGG","MEANR")&lt;/Q&gt;&lt;R&gt;1&lt;/R&gt;&lt;C&gt;1&lt;/C&gt;&lt;D xsi:type="xsd:double"&gt;10.0818492263142&lt;/D&gt;&lt;/FQL&gt;&lt;FQL&gt;&lt;Q&gt;EZA^FG_COMPANY_NAME&lt;/Q&gt;&lt;R&gt;1&lt;/R&gt;&lt;C&gt;1&lt;/C&gt;&lt;D xsi:type="xsd:string"&gt;iShares MSCI South Africa ETF&lt;/D&gt;&lt;/FQL&gt;&lt;FQL&gt;&lt;Q&gt;CNYA^FMA_ROE(NTMA,-20AY,NOW,FY,"PORTAGG","MEANR")&lt;/Q&gt;&lt;R&gt;20&lt;/R&gt;&lt;C&gt;1&lt;/C&gt;&lt;D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</t>
        </r>
      </text>
    </comment>
    <comment ref="A19" authorId="0" shapeId="0" xr:uid="{B05C1D73-FB28-4760-A26A-22FD616A2ED7}">
      <text>
        <r>
          <rPr>
            <b/>
            <sz val="9"/>
            <color indexed="81"/>
            <rFont val="Tahoma"/>
            <charset val="1"/>
          </rPr>
          <t>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xsi:type="xsd:double"&gt;13.4756717153393&lt;/D&gt;&lt;D xsi:type="xsd:double"&gt;12.9923016366103&lt;/D&gt;&lt;D xsi:type="xsd:double"&gt;13.7666448461247&lt;/D&gt;&lt;D xsi:type="xsd:double"&gt;13.3712630657165&lt;/D&gt;&lt;D xsi:type="xsd:double"&gt;12.0221312532734&lt;/D&gt;&lt;/FQL&gt;&lt;FQL&gt;&lt;Q&gt;EWW^FMA_PE(LTM,0,,,"PORTAGG","MEANR")&lt;/Q&gt;&lt;R&gt;1&lt;/R&gt;&lt;C&gt;1&lt;/C&gt;&lt;D xsi:type="xsd:double"&gt;12.8903368144789&lt;/D&gt;&lt;/FQL&gt;&lt;FQL&gt;&lt;Q&gt;CC_TR^FG_COMPANY_NAME&lt;/Q&gt;&lt;R&gt;1&lt;/R&gt;&lt;C&gt;1&lt;/C&gt;&lt;D xsi:type="xsd:string"&gt;Turkey&lt;/D&gt;&lt;/FQL&gt;&lt;FQL&gt;&lt;Q&gt;USDTHB^FG_PRICE_CHANGE(0,-1AM)&lt;/Q&gt;&lt;R&gt;1&lt;/R&gt;&lt;C&gt;1&lt;/C&gt;&lt;D xsi:type="xsd:double"&gt;-3.0361295&lt;/D&gt;&lt;/FQL&gt;&lt;FQL&gt;&lt;Q&gt;USDEUR^FG_PRICE_CHANGE(0,-1AY)&lt;/Q&gt;&lt;R&gt;1&lt;/R&gt;&lt;C&gt;1&lt;/C&gt;&lt;D xsi:type="xsd:double"&gt;0.5538702&lt;/D&gt;&lt;/FQL&gt;&lt;FQL&gt;&lt;Q&gt;USDPEN^FG_PRICE_CHANGE(0,-3AM)&lt;/Q&gt;&lt;R&gt;1&lt;/R&gt;&lt;C&gt;1&lt;/C&gt;&lt;D xsi:type="xsd:double"&gt;0.20722151&lt;/D&gt;&lt;/FQL&gt;&lt;FQL&gt;&lt;Q&gt;UAE^FG_TOTAL_RETURNC(-10AY,0,AM)&lt;/Q&gt;&lt;R&gt;121&lt;/R&gt;&lt;C&gt;1&lt;/C&gt;&lt;D xsi:type="xsd:double"&gt;3.6697268&lt;/D&gt;&lt;D xsi:type="xsd:double"&gt;4.71977&lt;/D&gt;&lt;D xsi:type="xsd:double"&gt;-3.8631856&lt;/D&gt;&lt;D xsi:type="xsd:double"&gt;-8.70657&lt;/D&gt;&lt;D xsi:type="xsd:double"&gt;-7.5194836&lt;/D&gt;&lt;D xsi:type="xsd:double"&gt;-4.749316&lt;/D&gt;&lt;D xsi:type="xsd:double"&gt;2.8769255&lt;/D&gt;&lt;D xsi:type="xsd:double"&gt;-1.3987540999999999&lt;/D&gt;&lt;D xsi:type="xsd:double"&gt;4.156339&lt;/D&gt;&lt;D xsi:type="xsd:double"&gt;4.6349406&lt;/D&gt;&lt;D xsi:type="xsd:double"&gt;-2.033615&lt;/D&gt;&lt;D xsi:type="xsd:double"&gt;-0.7082939&lt;/D&gt;&lt;D xsi:type="xsd:double"&gt;4.939437&lt;/D&gt;&lt;D xsi:type="xsd:double"&gt;-14.022326&lt;/D&gt;&lt;D xsi:type="xsd:double"&gt;2.8058648&lt;/D&gt;&lt;D xsi:type="xsd:double"&gt;-11.182833&lt;/D&gt;&lt;D xsi:type="xsd:double"&gt;-7.6644&lt;/D&gt;&lt;D xsi:type="xsd:double"&gt;0.5307436&lt;/D&gt;&lt;D xsi:type="xsd:double"&gt;-1.2032092&lt;/D&gt;&lt;D xsi:type="xsd:double"&gt;15.83221&lt;/D&gt;&lt;D xsi:type="xsd:double"&gt;-0.93458889999999994&lt;/D&gt;&lt;D xsi:type="xsd:double"&gt;-1.7688632&lt;/D&gt;&lt;D xsi:type="xsd:double"&gt;2.4009585&lt;/D&gt;&lt;D xsi:type="xsd:double"&gt;0.9206891&lt;/D&gt;&lt;D xsi:type="xsd:double"&gt;4.5817137&lt;/D&gt;&lt;D xsi:type="xsd:double"&gt;-1.3942361&lt;/D&gt;&lt;D xsi:type="xsd:double"&gt;-3.7882745&lt;/D&gt;&lt;D xsi:type="xsd:double"&gt;-1.8711925&lt;/D&gt;&lt;D xsi:type="xsd:double"&gt;5.745411&lt;/D&gt;&lt;D xsi:type="xsd:double"&gt;2.5878787&lt;/D&gt;&lt;D xsi:type="xsd:double"&gt;0.34581423&lt;/D&gt;&lt;D xsi:type="xsd:double"&gt;-3.5037398&lt;/D&gt;&lt;D xsi:type="xsd:double"&gt;1.9702435&lt;/D&gt;&lt;D xsi:type="xsd:double"&gt;0.16927719&lt;/D&gt;&lt;D xsi:type="xsd:double"&gt;1.9230723&lt;/D&gt;&lt;D xsi:type="xsd:double"&gt;-1.3507307&lt;/D&gt;&lt;D xsi:type="xsd:double"&gt;5.6862116&lt;/D&gt;&lt;D xsi:type="xsd:double"&gt;0.47323704&lt;/D&gt;&lt;D xsi:type="xsd:double"&gt;-1.3120949&lt;/D&gt;&lt;D xsi:type="xsd:double"&gt;-4.147726&lt;/D&gt;&lt;D xsi:type="xsd:double"&gt;-1.0077059&lt;/D&gt;&lt;D xsi:type="xsd:double"&gt;7.5382113&lt;/D&gt;&lt;D xsi:type="xsd:double"&gt;-4.20168&lt;/D&gt;&lt;D xsi:type="xsd:double"&gt;-1.2865543&lt;/D&gt;&lt;D xsi:type="xsd:double"&gt;-1.5977442&lt;/D&gt;&lt;D xsi:type="xsd:double"&gt;-4.0956497&lt;/D&gt;&lt;D xsi:type="xsd:double"&gt;4.456997&lt;/D&gt;&lt;D xsi:type="xsd:double"&gt;-3.3910155&lt;/D&gt;&lt;D xsi:type="xsd:double"&gt;2.272725&lt;/D&gt;&lt;D xsi:type="xsd:double"&gt;-2.0253956&lt;/D&gt;&lt;D xsi:type="xsd:double"&gt;-1.9506156&lt;/D&gt;&lt;D xsi:type="xsd:double"&gt;-0.19828081&lt;/D&gt;&lt;D xsi:type="xsd:double"&gt;-6.5562963&lt;/D&gt;&lt;D xsi:type="xsd:double"&gt;1.3142586&lt;/D&gt;&lt;D xsi:type="xsd:double"&gt;-1.4057755&lt;/D&gt;&lt;D xsi:type="xsd:double"&gt;0.71326494&lt;/D&gt;&lt;D xsi:type="xsd:double"&gt;5.1182747&lt;/D&gt;&lt;D xsi:type="xsd:double"&gt;-2.3762524&lt;/D&gt;&lt;D xsi:type="xsd:double"&gt;-1.4913738&lt;/D&gt;&lt;D xsi:type="xsd:double"&gt;-2.286625&lt;/D&gt;&lt;D xsi:type="xsd:double"&gt;3.6404133&lt;/D&gt;&lt;D xsi:type="xsd:double"&gt;0.35842657&lt;/D&gt;&lt;D xsi:type="xsd:double"&gt;-2.4285734&lt;/D&gt;&lt;D xsi:type="xsd:double"&gt;1.5373349&lt;/D&gt;&lt;D xsi:type="xsd:double"&gt;-1.3698578&lt;/D&gt;&lt;D xsi:type="xsd:double"&gt;-3.309214&lt;/D&gt;&lt;D xsi:type="xsd:double"&gt;-3.684044&lt;/D&gt;&lt;D xsi:type="xsd:double"&gt;-21.310837&lt;/D&gt;&lt;D xsi:type="xsd:double"&gt;-0.64837337&lt;/D&gt;&lt;D xsi:type="xsd:double"&gt;-0.20080805&lt;/D&gt;&lt;D xsi:type="xsd:double"&gt;9.15494&lt;/D&gt;&lt;D xsi:type="xsd:double"&gt;-2.2450268&lt;/D&gt;&lt;D xsi:type="xsd:double"&gt;4.3262005&lt;/D&gt;&lt;D xsi:type="xsd:double"&gt;3.956151&lt;/D&gt;&lt;D xsi:type="xsd:double"&gt;-2.613479&lt;/D&gt;&lt;D xsi:type="xsd:double"&gt;1.0357738&lt;/D&gt;&lt;D xsi:type="xsd:double"&gt;12.208759&lt;/D&gt;&lt;D xsi:type="xsd:double"&gt;5.2150726&lt;/D&gt;&lt;D xsi:type="xsd:double"&gt;3.475523&lt;/D&gt;&lt;D xsi:type="xsd:double"&gt;-0.99236965&lt;/D&gt;&lt;D xsi:type="xsd:double"&gt;2.1588206&lt;/D&gt;&lt;D xsi:type="xsd:double"&gt;3.6981106&lt;/D&gt;&lt;D xsi:type="xsd:double"&gt;7.4235797&lt;/D&gt;&lt;D xsi:type="xsd:double"&gt;-1.2583196&lt;/D&gt;&lt;D xsi:type="xsd:double"&gt;2.414775&lt;/D&gt;&lt;D xsi:type="xsd:double"&gt;5.5478573&lt;/D&gt;&lt;D xsi:type="xsd:double"&gt;-3.2522976&lt;/D&gt;&lt;D xsi:type="xsd:double"&gt;7.8370094&lt;/D&gt;&lt;D xsi:type="xsd:double"&gt;8.413637&lt;/D&gt;&lt;D xsi:type="xsd:double"&gt;-3.6344469&lt;/D&gt;&lt;D xsi:type="xsd:double"&gt;3.0024529&lt;/D&gt;&lt;D xsi:type="xsd:double"&gt;9.101725&lt;/D&gt;&lt;D xsi:type="xsd:double"&gt;4.8255205&lt;/D&gt;&lt;D xsi:type="xsd:double"&gt;-4.499346&lt;/D&gt;&lt;D xsi:type="xsd:double"&gt;-10.042667&lt;/D&gt;&lt;D xsi:type="xsd:double"&gt;-5.077398&lt;/D&gt;&lt;D xsi:type="xsd:double"&gt;9.001946&lt;/D&gt;&lt;D xsi:type="xsd:double"&gt;-7.540393&lt;/D&gt;&lt;D xsi:type="xsd:double"&gt;-1.229769&lt;/D&gt;&lt;D xsi:type="xsd:double"&gt;3.6041975&lt;/D&gt;&lt;D xsi:type="xsd:double"&gt;-4.4908285&lt;/D&gt;&lt;D xsi:type="xsd:double"&gt;-0.7773459&lt;/D&gt;&lt;D xsi:type="xsd:double"&gt;0.200665&lt;/D&gt;&lt;D xsi:type="xsd:double"&gt;-2.0026624&lt;/D&gt;&lt;D xsi:type="xsd:double"&gt;-3.2016337&lt;/D&gt;&lt;D xsi:type="xsd:double"&gt;5.9817076&lt;/D&gt;&lt;D xsi:type="xsd:double"&gt;-2.598697&lt;/D&gt;&lt;D xsi:type="xsd:double"&gt;3.4313798&lt;/D&gt;&lt;D xsi:type="xsd:double"&gt;3.6560535&lt;/D&gt;&lt;D xsi:type="xsd:double"&gt;-2.2860885&lt;/D&gt;&lt;D xsi:type="xsd:double"&gt;-1.4705896&lt;/D&gt;&lt;D xsi:type="xsd:double"&gt;-1.356852&lt;/D&gt;&lt;D xsi:type="xsd:double"&gt;-1.4442921&lt;/D&gt;&lt;D xsi:type="xsd:double"&gt;6.9746375&lt;/D&gt;&lt;D xsi:type="xsd:double"&gt;-4.462904&lt;/D&gt;&lt;D xsi:type="xsd:double"&gt;-0.826782&lt;/D&gt;&lt;D xsi:type="xsd:double"&gt;3.4650087&lt;/D&gt;&lt;D xsi:type="xsd:double"&gt;-1.8084407&lt;/D&gt;&lt;D xsi:type="xsd:double"&gt;-5.9345126&lt;/D&gt;&lt;D xsi:type="xsd:double"&gt;3.711021&lt;/D&gt;&lt;D xsi:type="xsd:double"&gt;5.1598787&lt;/D&gt;&lt;/FQL&gt;&lt;FQL&gt;&lt;Q&gt;DDR3512M-FDS^FG_PRICE_CHANGE(0,-6AM)&lt;/Q&gt;&lt;R&gt;1&lt;/R&gt;&lt;C&gt;1&lt;/C&gt;&lt;D xsi:type="xsd:double"&gt;-8.59405868002635&lt;/D&gt;&lt;/FQL&gt;&lt;FQL&gt;&lt;Q&gt;QAT^FMA_PCT_ABOVE_MAVG(200,0,,,,"PORTAGG")&lt;/Q&gt;&lt;R&gt;1&lt;/R&gt;&lt;C&gt;1&lt;/C&gt;&lt;D xsi:type="xsd:double"&gt;31.4285714285714&lt;/D&gt;&lt;/FQL&gt;&lt;FQL&gt;&lt;Q&gt;TRYIN10Y-FDS^PCTCHG(FG_YIELD(0,,,,"YTM"),FG_YIELD(-3AM,,,,"YTM"))&lt;/Q&gt;&lt;R&gt;1&lt;/R&gt;&lt;C&gt;1&lt;/C&gt;&lt;D xsi:type="xsd:double"&gt;-3.437389&lt;/D&gt;&lt;/FQL&gt;&lt;FQL&gt;&lt;Q&gt;CC_BR^IMF_IFS_RCPI_Q(0)&lt;/Q&gt;&lt;R&gt;1&lt;/R&gt;&lt;C&gt;1&lt;/C&gt;&lt;D xsi:type="xsd:double"&gt;3.947341&lt;/D&gt;&lt;/FQL&gt;&lt;FQL&gt;&lt;Q&gt;INDA^JULIAN(FMA_DIV_YLD(NTMA,NOW,NOW,M,"PORTAGG","MEANR").DATES)&lt;/Q&gt;&lt;R&gt;1&lt;/R&gt;&lt;C&gt;1&lt;/C&gt;&lt;D xsi:type="xsd:long"&gt;45504&lt;/D&gt;&lt;/FQL&gt;&lt;FQL&gt;&lt;Q&gt;USDZAR^FG_PRICE_CHANGE(0,-3AM)&lt;/Q&gt;&lt;R&gt;1&lt;/R&gt;&lt;C&gt;1&lt;/C&gt;&lt;D xsi:type="xsd:double"&gt;-0.8226335&lt;/D&gt;&lt;/FQL&gt;&lt;FQL&gt;&lt;Q&gt;CPALM-FDS^FG_PRICE_CHANGE(0,-1AY)&lt;/Q&gt;&lt;R&gt;1&lt;/R&gt;&lt;C&gt;1&lt;/C&gt;&lt;D xsi:type="xsd:double"&gt;2.53671562082778&lt;/D&gt;&lt;/FQL&gt;&lt;FQL&gt;&lt;Q&gt;EWT^FG_PRICE_MAVG(0,,,,200)&lt;/Q&gt;&lt;R&gt;1&lt;/R&gt;&lt;C&gt;1&lt;/C&gt;&lt;D xsi:type="xsd:double"&gt;48.59805&lt;/D&gt;&lt;/FQL&gt;&lt;FQL&gt;&lt;Q&gt;VNM^PERCENT_CHANGE(FMA_EPS(+1,0,,,,"PORTAGG","MEAN"),FMA_EPS(+1,-3AM,,,,"PORTAGG","MEAN"))&lt;/Q&gt;&lt;R&gt;1&lt;/R&gt;&lt;C&gt;1&lt;/C&gt;&lt;D xsi:type="xsd:double"&gt;4.99388517735105&lt;/D&gt;&lt;/FQL&gt;&lt;FQL&gt;&lt;Q&gt;EWY^FG_TOTAL_RETURNC(0,-6AM)&lt;/Q&gt;&lt;R&gt;1&lt;/R&gt;&lt;C&gt;1&lt;/C&gt;&lt;D xsi:type="xsd:double"&gt;-2.2773623&lt;/D&gt;&lt;/FQL&gt;&lt;FQL&gt;&lt;Q&gt;SPY^P_PRICE(0)/P_PRICE_LOW_PR(0,,,,,,"PRICE","INTRA","52W")-1&lt;/Q&gt;&lt;R&gt;1&lt;/R&gt;&lt;C&gt;1&lt;/C&gt;&lt;D xsi:type="xsd:double"&gt;0.30248523&lt;/D&gt;&lt;/FQL&gt;&lt;FQL&gt;&lt;Q&gt;EWW^FMA_COS_DOWN("EPS","1M",+1,NOW,,,"PORTAGG","MEANR")&lt;/Q&gt;&lt;R&gt;1&lt;/R&gt;&lt;C&gt;1&lt;/C&gt;&lt;D xsi:type="xsd:double"&gt;20&lt;/D&gt;&lt;/FQL&gt;&lt;FQL&gt;&lt;Q&gt;CC_KR^IMF_IFS_RCPI_Q(0)&lt;/Q&gt;&lt;R&gt;1&lt;/R&gt;&lt;C&gt;1&lt;/C&gt;&lt;D xsi:type="xsd:double"&gt;2.6691833&lt;/D&gt;&lt;/FQL&gt;&lt;FQL&gt;&lt;Q&gt;EWW^JULIAN(FMA_DIV_YLD(NTMA,NOW,NOW,M,"PORTAGG","MEANR").DATES)&lt;/Q&gt;&lt;R&gt;1&lt;/R&gt;&lt;C&gt;1&lt;/C&gt;&lt;D xsi:type="xsd:long"&gt;45504&lt;/D&gt;&lt;/FQL&gt;&lt;FQL&gt;&lt;Q&gt;EIDO^FMA_PE(LTM,0,,,"PORTAGG","MEANR")&lt;/Q&gt;&lt;R&gt;1&lt;/R&gt;&lt;C&gt;1&lt;/C&gt;&lt;D xsi:type="xsd:double"&gt;15.9183101409234&lt;/D&gt;&lt;/FQL&gt;&lt;FQL&gt;&lt;Q&gt;EWW^FG_COMPANY_NAME&lt;/Q&gt;&lt;R&gt;1&lt;/R&gt;&lt;C&gt;1&lt;/C&gt;&lt;D xsi:type="xsd:string"&gt;iShares MSCI Mexico ETF&lt;/D&gt;&lt;/FQL&gt;&lt;FQL&gt;&lt;Q&gt;TRYBR10Y-FDS^FG_YIELD(-10AY,0,Y,,"YTM")&lt;/Q&gt;&lt;R&gt;10&lt;/R&gt;&lt;C&gt;1&lt;/C&gt;&lt;D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xsi:type="xsd:double"&gt;10.455909&lt;/D&gt;&lt;/FQL&gt;&lt;FQL&gt;&lt;Q&gt;CC_GR^FG_COMPANY_NAME&lt;/Q&gt;&lt;R&gt;1&lt;/R&gt;&lt;C&gt;1&lt;/C&gt;&lt;D xsi:type="xsd:string"&gt;Greece&lt;/D&gt;&lt;/FQL&gt;&lt;FQL&gt;&lt;Q&gt;USDTHB^FG_PRICE_CHANGE(0,-1AY)&lt;/Q&gt;&lt;R&gt;1&lt;/R&gt;&lt;C&gt;1&lt;/C&gt;&lt;D xsi:type="xsd:double"&gt;0.9944916&lt;/D&gt;&lt;/FQL&gt;&lt;FQL&gt;&lt;Q&gt;TUR^FG_TOTAL_RETURNC(-10AY,0,AM)&lt;/Q&gt;&lt;R&gt;121&lt;/R&gt;&lt;C&gt;1&lt;/C&gt;&lt;D xsi:type="xsd:double"&gt;-1.2214601&lt;/D&gt;&lt;D xsi:type="xsd:double"&gt;-2.6523292&lt;/D&gt;&lt;D xsi:type="xsd:double"&gt;-9.646535&lt;/D&gt;&lt;D xsi:type="xsd:double"&gt;5.0733447&lt;/D&gt;&lt;D xsi:type="xsd:double"&gt;7.05837&lt;/D&gt;&lt;D xsi:type="xsd:double"&gt;2.8074622&lt;/D&gt;&lt;D xsi:type="xsd:double"&gt;-10.658914&lt;/D&gt;&lt;D xsi:type="xsd:double"&gt;-9.741664&lt;/D&gt;&lt;D xsi:type="xsd:double"&gt;4.6973944&lt;/D&gt;&lt;D xsi:type="xsd:double"&gt;-1.6068399&lt;/D&gt;&lt;D xsi:type="xsd:double"&gt;-8.589613&lt;/D&gt;&lt;D xsi:type="xsd:double"&gt;6.3352585&lt;/D&gt;&lt;D xsi:type="xsd:double"&gt;-6.9242835&lt;/D&gt;&lt;D xsi:type="xsd:double"&gt;-17.13463&lt;/D&gt;&lt;D xsi:type="xsd:double"&gt;17.086601&lt;/D&gt;&lt;D xsi:type="xsd:double"&gt;2.003467&lt;/D&gt;&lt;D xsi:type="xsd:double"&gt;-8.971876&lt;/D&gt;&lt;D xsi:type="xsd:double"&gt;-9.270626&lt;/D&gt;&lt;D xsi:type="xsd:double"&gt;5.609393&lt;/D&gt;&lt;D xsi:type="xsd:double"&gt;12.291443&lt;/D&gt;&lt;D xsi:type="xsd:double"&gt;6.8845987&lt;/D&gt;&lt;D xsi:type="xsd:double"&gt;-7.3447585&lt;/D&gt;&lt;D xsi:type="xsd:double"&gt;2.1255255&lt;/D&gt;&lt;D xsi:type="xsd:double"&gt;0.7154465&lt;/D&gt;&lt;D xsi:type="xsd:double"&gt;-2.5354207&lt;/D&gt;&lt;D xsi:type="xsd:double"&gt;-2.779901&lt;/D&gt;&lt;D xsi:type="xsd:double"&gt;-0.629586&lt;/D&gt;&lt;D xsi:type="xsd:double"&gt;-8.130943&lt;/D&gt;&lt;D xsi:type="xsd:double"&gt;-8.045978&lt;/D&gt;&lt;D xsi:type="xsd:double"&gt;-4.161316&lt;/D&gt;&lt;D xsi:type="xsd:double"&gt;15.839327&lt;/D&gt;&lt;D xsi:type="xsd:double"&gt;-3.1294048&lt;/D&gt;&lt;D xsi:type="xsd:double"&gt;2.5902152&lt;/D&gt;&lt;D xsi:type="xsd:double"&gt;10.808516&lt;/D&gt;&lt;D xsi:type="xsd:double"&gt;6.1187863&lt;/D&gt;&lt;D xsi:type="xsd:double"&gt;-0.24389625&lt;/D&gt;&lt;D xsi:type="xsd:double"&gt;10.587645&lt;/D&gt;&lt;D xsi:type="xsd:double"&gt;3.0941725&lt;/D&gt;&lt;D xsi:type="xsd:double"&gt;-13.658113&lt;/D&gt;&lt;D xsi:type="xsd:double"&gt;3.1738043&lt;/D&gt;&lt;D xsi:type="xsd:double"&gt;-1.2451112&lt;/D&gt;&lt;D xsi:type="xsd:double"&gt;8.567119&lt;/D&gt;&lt;D xsi:type="xsd:double"&gt;-2.7175188&lt;/D&gt;&lt;D xsi:type="xsd:double"&gt;4.342723&lt;/D&gt;&lt;D xsi:type="xsd:double"&gt;-10.01125&lt;/D&gt;&lt;D xsi:type="xsd:double"&gt;-13.975&lt;/D&gt;&lt;D xsi:type="xsd:double"&gt;-6.829405&lt;/D&gt;&lt;D xsi:type="xsd:double"&gt;-3.2057166&lt;/D&gt;&lt;D xsi:type="xsd:double"&gt;-16.661125&lt;/D&gt;&lt;D xsi:type="xsd:double"&gt;-17.238628&lt;/D&gt;&lt;D xsi:type="xsd:double"&gt;10.655737&lt;/D&gt;&lt;D xsi:type="xsd:double"&gt;5.8387756&lt;/D&gt;&lt;D xsi:type="xsd:double"&gt;3.375876&lt;/D&gt;&lt;D xsi:type="xsd:double"&gt;-3.7645757&lt;/D&gt;&lt;D xsi:type="xsd:double"&gt;16.52137&lt;/D&gt;&lt;D xsi:type="xsd:double"&gt;-4.951906&lt;/D&gt;&lt;D xsi:type="xsd:double"&gt;-6.896549&lt;/D&gt;&lt;D xsi:type="xsd:double"&gt;-14.895332&lt;/D&gt;&lt;D xsi:type="xsd:double"&gt;10.4068165&lt;/D&gt;&lt;D xsi:type="xsd:double"&gt;6.1835647&lt;/D&gt;&lt;D xsi:type="xsd:double"&gt;8.033133&lt;/D&gt;&lt;D xsi:type="xsd:double"&gt;-3.2579541&lt;/D&gt;&lt;D xsi:type="xsd:double"&gt;-3.1299472&lt;/D&gt;&lt;D xsi:type="xsd:double"&gt;5.439675&lt;/D&gt;&lt;D xsi:type="xsd:double"&gt;2.9092312&lt;/D&gt;&lt;D xsi:type="xsd:double"&gt;8.017564&lt;/D&gt;&lt;D xsi:type="xsd:double"&gt;-1.8348634&lt;/D&gt;&lt;D xsi:type="xsd:double"&gt;-14.450037&lt;/D&gt;&lt;D xsi:type="xsd:double"&gt;-16.134453&lt;/D&gt;&lt;D xsi:type="xsd:double"&gt;-3.0060053&lt;/D&gt;&lt;D xsi:type="xsd:double"&gt;16.73553&lt;/D&gt;&lt;D xsi:type="xsd:double"&gt;3.9253116&lt;/D&gt;&lt;D xsi:type="xsd:double"&gt;-15.302187&lt;/D&gt;&lt;D xsi:type="xsd:double"&gt;2.5303602&lt;/D&gt;&lt;D xsi:type="xsd:double"&gt;-1.7769039&lt;/D&gt;&lt;D xsi:type="xsd:double"&gt;1.7085433&lt;/D&gt;&lt;D xsi:type="xsd:double"&gt;16.106724&lt;/D&gt;&lt;D xsi:type="xsd:double"&gt;20.13676&lt;/D&gt;&lt;D xsi:type="xsd:double"&gt;4.442072&lt;/D&gt;&lt;D xsi:type="xsd:double"&gt;-6.3967285&lt;/D&gt;&lt;D xsi:type="xsd:double"&gt;-15.303528&lt;/D&gt;&lt;D xsi:type="xsd:double"&gt;3.5193205&lt;/D&gt;&lt;D xsi:type="xsd:double"&gt;-3.109455&lt;/D&gt;&lt;D xsi:type="xsd:double"&gt;-5.2215395&lt;/D&gt;&lt;D xsi:type="xsd:double"&gt;3.2542944&lt;/D&gt;&lt;D xsi:type="xsd:double"&gt;3.6019921&lt;/D&gt;&lt;D xsi:type="xsd:double"&gt;-8.300739&lt;/D&gt;&lt;D xsi:type="xsd:double"&gt;7.535541&lt;/D&gt;&lt;D xsi:type="xsd:double"&gt;-13.2657585&lt;/D&gt;&lt;D xsi:type="xsd:double"&gt;1.5694261&lt;/D&gt;&lt;D xsi:type="xsd:double"&gt;2.562821&lt;/D&gt;&lt;D xsi:type="xsd:double"&gt;-7.545316&lt;/D&gt;&lt;D xsi:type="xsd:double"&gt;16.799152&lt;/D&gt;&lt;D xsi:type="xsd:double"&gt;0.13611317&lt;/D&gt;&lt;D xsi:type="xsd:double"&gt;-9.32365&lt;/D&gt;&lt;D xsi:type="xsd:double"&gt;-4.830414&lt;/D&gt;&lt;D xsi:type="xsd:double"&gt;10.421169&lt;/D&gt;&lt;D xsi:type="xsd:double"&gt;22.542774&lt;/D&gt;&lt;D xsi:type="xsd:double"&gt;-1.6759753&lt;/D&gt;&lt;D xsi:type="xsd:double"&gt;19.277596&lt;/D&gt;&lt;D xsi:type="xsd:double"&gt;15.345359&lt;/D&gt;&lt;D xsi:type="xsd:double"&gt;2.6926637&lt;/D&gt;&lt;D xsi:type="xsd:double"&gt;-15.098148&lt;/D&gt;&lt;D xsi:type="xsd:double"&gt;25.501526&lt;/D&gt;&lt;D xsi:type="xsd:double"&gt;-10.105663&lt;/D&gt;&lt;D xsi:type="xsd:double"&gt;-7.3236885&lt;/D&gt;&lt;D xsi:type="xsd:double"&gt;2.0811439&lt;/D&gt;&lt;D xsi:type="xsd:double"&gt;-1.1551082&lt;/D&gt;&lt;D xsi:type="xsd:double"&gt;19.398987&lt;/D&gt;&lt;D xsi:type="xsd:double"&gt;9.815443&lt;/D&gt;&lt;D xsi:type="xsd:double"&gt;-3.004837&lt;/D&gt;&lt;D xsi:type="xsd:double"&gt;-7.9285917&lt;/D&gt;&lt;D xsi:type="xsd:double"&gt;-0.42772293&lt;/D&gt;&lt;D xsi:type="xsd:double"&gt;-4.409766&lt;/D&gt;&lt;D xsi:type="xsd:double"&gt;14.047837&lt;/D&gt;&lt;D xsi:type="xsd:double"&gt;-3.3713758&lt;/D&gt;&lt;D xsi:type="xsd:double"&gt;7.5549483&lt;/D&gt;&lt;D xsi:type="xsd:double"&gt;5.8237553&lt;/D&gt;&lt;D xsi:type="xsd:double"&gt;-1.0137618&lt;/D&gt;&lt;D xsi:type="xsd:double"&gt;5.0887823&lt;/D&gt;&lt;D xsi:type="xsd:double"&gt;-10.429877&lt;/D&gt;&lt;/FQL&gt;&lt;FQL&gt;&lt;Q&gt;KSA^FMA_PE(NTMA,-10AY,0,AM,"PORTAGG","MEANR")&lt;/Q&gt;&lt;R&gt;121&lt;/R&gt;&lt;C&gt;1&lt;/C&gt;&lt;D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xsi:type="xsd:double"&gt;12.6598955556203&lt;/D&gt;&lt;D xsi:type="xsd:double"&gt;12.0592384551957&lt;/D&gt;&lt;D xsi:type="xsd:double"&gt;12.6265222624051&lt;/D&gt;&lt;D xsi:type="xsd:double"&gt;11.401778172529&lt;/D&gt;&lt;D xsi:type="xsd:double"&gt;11.4054081561923&lt;/D&gt;&lt;D xsi:type="xsd:double"&gt;12.8145851290804&lt;/D&gt;&lt;D xsi:type="xsd:double"&gt;12.6351513691329&lt;/D&gt;&lt;D xsi:type="xsd:double"&gt;13.5355787424544&lt;/D&gt;&lt;D xsi:type="xsd:double"&gt;13.8211177827082&lt;/D&gt;&lt;D xsi:type="xsd:double"&gt;13.354920585703&lt;/D&gt;&lt;D xsi:type="xsd:double"&gt;13.0790861137651&lt;/D&gt;&lt;D xsi:type="xsd:double"&gt;12.5822940844468&lt;/D&gt;&lt;D xsi:type="xsd:double"&gt;11.7722487644712&lt;/D&gt;&lt;D xsi:type="xsd:double"&gt;13.0154776159025&lt;/D&gt;&lt;D xsi:type="xsd:double"&gt;14.280733247771&lt;/D&gt;&lt;D xsi:type="xsd:double"&gt;14.1677344994183&lt;/D&gt;&lt;D xsi:type="xsd:double"&gt;14.170780270378&lt;/D&gt;&lt;D xsi:type="xsd:double"&gt;13.8713592930279&lt;/D&gt;&lt;D xsi:type="xsd:double"&gt;14.0090053861213&lt;/D&gt;&lt;D xsi:type="xsd:double"&gt;13.381166555894&lt;/D&gt;&lt;D xsi:type="xsd:double"&gt;13.719624218577&lt;/D&gt;&lt;D xsi:type="xsd:double"&gt;14.3946475158669&lt;/D&gt;&lt;D xsi:type="xsd:double"&gt;14.1395601306831&lt;/D&gt;&lt;D xsi:type="xsd:double"&gt;14.0871574934562&lt;/D&gt;&lt;D xsi:type="xsd:double"&gt;13.3069075547894&lt;/D&gt;&lt;D xsi:type="xsd:double"&gt;13.0856252947054&lt;/D&gt;&lt;D xsi:type="xsd:double"&gt;13.1891686899917&lt;/D&gt;&lt;D xsi:type="xsd:double"&gt;13.5274556602909&lt;/D&gt;&lt;D xsi:type="xsd:double"&gt;13.5541507451612&lt;/D&gt;&lt;D xsi:type="xsd:double"&gt;13.8908146363295&lt;/D&gt;&lt;D xsi:type="xsd:double"&gt;14.7946038432046&lt;/D&gt;&lt;D xsi:type="xsd:double"&gt;14.3417771718445&lt;/D&gt;&lt;D xsi:type="xsd:double"&gt;15.2380129083984&lt;/D&gt;&lt;D xsi:type="xsd:double"&gt;14.9287705839586&lt;/D&gt;&lt;D xsi:type="xsd:double"&gt;14.4596419315002&lt;/D&gt;&lt;D xsi:type="xsd:double"&gt;13.5117054179684&lt;/D&gt;&lt;D xsi:type="xsd:double"&gt;13.9829023153097&lt;/D&gt;&lt;D xsi:type="xsd:double"&gt;13.6306719853116&lt;/D&gt;&lt;D xsi:type="xsd:double"&gt;14.1872138802277&lt;/D&gt;&lt;D xsi:type="xsd:double"&gt;14.9615108111092&lt;/D&gt;&lt;D xsi:type="xsd:double"&gt;16.1648010892999&lt;/D&gt;&lt;D xsi:type="xsd:double"&gt;15.9877085834351&lt;/D&gt;&lt;D xsi:type="xsd:double"&gt;17.0728525350863&lt;/D&gt;&lt;D xsi:type="xsd:double"&gt;16.5099235894159&lt;/D&gt;&lt;D xsi:type="xsd:double"&gt;15.9778326270892&lt;/D&gt;&lt;D xsi:type="xsd:double"&gt;16.3115605743752&lt;/D&gt;&lt;D xsi:type="xsd:double"&gt;16.6667186556045&lt;/D&gt;&lt;D xsi:type="xsd:double"&gt;16.9475648120703&lt;/D&gt;&lt;D xsi:type="xsd:double"&gt;16.3032557157436&lt;/D&gt;&lt;D xsi:type="xsd:double"&gt;16.4719066289158&lt;/D&gt;&lt;D xsi:type="xsd:double"&gt;16.6796407317106&lt;/D&gt;&lt;D xsi:type="xsd:double"&gt;16.8592249239724&lt;/D&gt;&lt;D xsi:type="xsd:double"&gt;16.1417450769489&lt;/D&gt;&lt;D xsi:type="xsd:double"&gt;13.1979919189112&lt;/D&gt;&lt;D xsi:type="xsd:double"&gt;15.9088379754848&lt;/D&gt;&lt;D xsi:type="xsd:double"&gt;17.151807961966&lt;/D&gt;&lt;D xsi:type="xsd:double"&gt;19.6962658000563&lt;/D&gt;&lt;D xsi:type="xsd:double"&gt;19.4341793729512&lt;/D&gt;&lt;D xsi:type="xsd:double"&gt;19.5002380006268&lt;/D&gt;&lt;D xsi:type="xsd:double"&gt;20.9322626703597&lt;/D&gt;&lt;D xsi:type="xsd:double"&gt;21.5455684782317&lt;/D&gt;&lt;D xsi:type="xsd:double"&gt;21.0266475114843&lt;/D&gt;&lt;D xsi:type="xsd:double"&gt;19.7118156782984&lt;/D&gt;&lt;D xsi:type="xsd:double"&gt;19.1312549444885&lt;/D&gt;&lt;D xsi:type="xsd:double"&gt;18.6819440499074&lt;/D&gt;&lt;D xsi:type="xsd:double"&gt;19.254843629973&lt;/D&gt;&lt;D xsi:type="xsd:double"&gt;19.3503014542419&lt;/D&gt;&lt;D xsi:type="xsd:double"&gt;19.0670600139837&lt;/D&gt;&lt;D xsi:type="xsd:double"&gt;19.3881397176246&lt;/D&gt;&lt;D xsi:type="xsd:double"&gt;19.1041811558276&lt;/D&gt;&lt;D xsi:type="xsd:double"&gt;18.9674435502135&lt;/D&gt;&lt;D xsi:type="xsd:double"&gt;19.1167896128848&lt;/D&gt;&lt;D xsi:type="xsd:double"&gt;19.0336561492979&lt;/D&gt;&lt;D xsi:type="xsd:double"&gt;18.7176747610115&lt;/D&gt;&lt;D xsi:type="xsd:double"&gt;17.2090715786118&lt;/D&gt;&lt;D xsi:type="xsd:double"&gt;17.7462942875573&lt;/D&gt;&lt;D xsi:type="xsd:double"&gt;18.9356746633328&lt;/D&gt;&lt;D xsi:type="xsd:double"&gt;19.440301246551&lt;/D&gt;&lt;D xsi:type="xsd:double"&gt;19.2036029389034&lt;/D&gt;&lt;D xsi:type="xsd:double"&gt;19.5345113590413&lt;/D&gt;&lt;D xsi:type="xsd:double"&gt;16.9955799620292&lt;/D&gt;&lt;D xsi:type="xsd:double"&gt;15.6083374099929&lt;/D&gt;&lt;D xsi:type="xsd:double"&gt;16.3485121315318&lt;/D&gt;&lt;D xsi:type="xsd:double"&gt;15.4549856759115&lt;/D&gt;&lt;D xsi:type="xsd:double"&gt;15.3371683397738&lt;/D&gt;&lt;D xsi:type="xsd:double"&gt;15.0689311296569&lt;/D&gt;&lt;D xsi:type="xsd:double"&gt;13.9051925010337&lt;/D&gt;&lt;D xsi:type="xsd:double"&gt;14.6597792868133&lt;/D&gt;&lt;D xsi:type="xsd:double"&gt;14.4201062465215&lt;/D&gt;&lt;D xsi:type="xsd:double"&gt;14.8182383963798&lt;/D&gt;&lt;D xsi:type="xsd:double"&gt;15.7441953068594&lt;/D&gt;&lt;D xsi:type="xsd:double"&gt;16.4811617509029&lt;/D&gt;&lt;D xsi:type="xsd:double"&gt;16.947438322616&lt;/D&gt;&lt;D xsi:type="xsd:double"&gt;17.2649706194539&lt;/D&gt;&lt;D xsi:type="xsd:double"&gt;16.7963889083006&lt;/D&gt;&lt;D xsi:type="xsd:double"&gt;16.6653743178868&lt;/D&gt;&lt;D xsi:type="xsd:double"&gt;15.5739127317978&lt;/D&gt;&lt;D xsi:type="xsd:double"&gt;16.0678368550146&lt;/D&gt;&lt;D xsi:type="xsd:double"&gt;16.5029152017629&lt;/D&gt;&lt;D xsi:type="xsd:double"&gt;18.6048417642921&lt;/D&gt;&lt;D xsi:type="xsd:double"&gt;18.5664347680155&lt;/D&gt;&lt;D xsi:type="xsd:double"&gt;18.4118329222876&lt;/D&gt;&lt;D xsi:type="xsd:double"&gt;18.3950086837725&lt;/D&gt;&lt;D xsi:type="xsd:double"&gt;17.3379290936811&lt;/D&gt;&lt;D xsi:type="xsd:double"&gt;16.5464684323697&lt;/D&gt;&lt;D xsi:type="xsd:double"&gt;16.7336878942277&lt;/D&gt;&lt;D xsi:type="xsd:double"&gt;16.4113829791769&lt;/D&gt;&lt;/FQL&gt;&lt;FQL&gt;&lt;Q&gt;DDR3512M-FDS^FG_PRICE_CHANGE(0,-3AM)&lt;/Q&gt;&lt;R&gt;1&lt;/R&gt;&lt;C&gt;1&lt;/C&gt;&lt;D xsi:type="xsd:double"&gt;-8.48843298969072&lt;/D&gt;&lt;/FQL&gt;&lt;FQL&gt;&lt;Q&gt;MCHI^FG_TOTAL_RETURNC(0,-12AM)&lt;/Q&gt;&lt;R&gt;1&lt;/R&gt;&lt;C&gt;1&lt;/C&gt;&lt;D xsi:type="xsd:double"&gt;-8.833742&lt;/D&gt;&lt;/FQL&gt;&lt;FQL&gt;&lt;Q&gt;EPOL^FG_TOTAL_RETURNC(0,-3AM)&lt;/Q&gt;&lt;R&gt;1&lt;/R&gt;&lt;C&gt;1&lt;/C&gt;&lt;D xsi:type="xsd:double"&gt;-9.1147&lt;/D&gt;&lt;/FQL&gt;&lt;FQL&gt;&lt;Q&gt;CNYA^FMA_RBICS_REV_CURRENT(30, LOC, "PORTAGG")&lt;/Q&gt;&lt;R&gt;1&lt;/R&gt;&lt;C&gt;1&lt;/C&gt;&lt;D xsi:type="xsd:double"&gt;21.3562390408302&lt;/D&gt;&lt;/FQL&gt;&lt;FQL&gt;&lt;Q&gt;VNM^JULIAN(FMA_DIV_YLD(NTMA,NOW,NOW,M,"PORTAGG","MEANR").DATES)&lt;/Q&gt;&lt;R&gt;1&lt;/R&gt;&lt;C&gt;1&lt;/C&gt;&lt;D xsi:type="xsd:long"&gt;45504&lt;/D&gt;&lt;/FQL&gt;&lt;FQL&gt;&lt;Q&gt;EWT^FG_COMPANY_NAME&lt;/Q&gt;&lt;R&gt;1&lt;/R&gt;&lt;C&gt;1&lt;/C&gt;&lt;D xsi:type="xsd:string"&gt;iShares MSCI Taiwan ETF&lt;/D&gt;&lt;/FQL&gt;&lt;FQL&gt;&lt;Q&gt;EWT^FG_PRICE_MAVG(0,,,,60)&lt;/Q&gt;&lt;R&gt;1&lt;/R&gt;&lt;C&gt;1&lt;/C&gt;&lt;D xsi:type="xsd:double"&gt;52.671165&lt;/D&gt;&lt;/FQL&gt;&lt;FQL&gt;&lt;Q&gt;EWY^FG_TOTAL_RETURNC(0,-3AM)&lt;/Q&gt;&lt;R&gt;1&lt;/R&gt;&lt;C&gt;1&lt;/C&gt;&lt;D xsi:type="xsd:double"&gt;-4.423958&lt;/D&gt;&lt;/FQL&gt;&lt;FQL&gt;&lt;Q&gt;SPY^P_PRICE(0)/P_PRICE_HIGH_PR(0,,,,,,"PRICE","INTRA","52W")&lt;/Q&gt;&lt;R&gt;1&lt;/R&gt;&lt;C&gt;1&lt;/C&gt;&lt;D xsi:type="xsd:double"&gt;0.9430781&lt;/D&gt;&lt;/FQL&gt;&lt;FQL&gt;&lt;Q&gt;EWW^FMA_COS_UP("EPS","1M",+1,NOW,,,"PORTAGG","MEANR")&lt;/Q&gt;&lt;R&gt;1&lt;/R&gt;&lt;C&gt;1&lt;/C&gt;&lt;D xsi:type="xsd:double"&gt;22&lt;/D&gt;&lt;/FQL&gt;&lt;FQL&gt;&lt;Q&gt;TRYAE10Y-FDS^FG_YIELD(-10AY,0,Y,,"YTM")&lt;/Q&gt;&lt;R&gt;10&lt;/R&gt;&lt;C&gt;1&lt;/C&gt;&lt;D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xsi:type="xsd:string"&gt;@NA&lt;/D&gt;&lt;/FQL&gt;&lt;FQL&gt;&lt;Q&gt;VNM^FMA_PE(NTMA,-10AY,0,AM,"PORTAGG","MEANR")&lt;/Q&gt;&lt;R&gt;121&lt;/R&gt;&lt;C&gt;1&lt;/C&gt;&lt;D xsi:type="xsd:double"&gt;12.8113737429087&lt;/D&gt;&lt;D xsi:type="xsd:double"&gt;13.6384961572212&lt;/D&gt;&lt;D xsi:type="xsd:double"&gt;12.3504492555143&lt;/D&gt;&lt;D xsi:type="xsd:double"&gt;12.1453922474823&lt;/D&gt;&lt;D xsi:type="xsd:double"&gt;12.1811180837905&lt;/D&gt;&lt;D xsi:type="xsd:double"&gt;12.0814293136982&lt;/D&gt;&lt;D xsi:type="xsd:double"&gt;12.6501961770671&lt;/D&gt;&lt;D xsi:type="xsd:double"&gt;12.3002785495772&lt;/D&gt;&lt;D xsi:type="xsd:double"&gt;12.6730163117587&lt;/D&gt;&lt;D xsi:type="xsd:double"&gt;13.6452781018222&lt;/D&gt;&lt;D xsi:type="xsd:double"&gt;13.729314076447&lt;/D&gt;&lt;D xsi:type="xsd:double"&gt;14.838140294232&lt;/D&gt;&lt;D xsi:type="xsd:double"&gt;14.076427882919&lt;/D&gt;&lt;D xsi:type="xsd:double"&gt;13.6245827857805&lt;/D&gt;&lt;D xsi:type="xsd:double"&gt;14.0999281647033&lt;/D&gt;&lt;D xsi:type="xsd:double"&gt;14.4762172156796&lt;/D&gt;&lt;D xsi:type="xsd:double"&gt;11.7181844064464&lt;/D&gt;&lt;D xsi:type="xsd:double"&gt;11.6574289895179&lt;/D&gt;&lt;D xsi:type="xsd:double"&gt;13.692870374153&lt;/D&gt;&lt;D xsi:type="xsd:double"&gt;15.5915434992748&lt;/D&gt;&lt;D xsi:type="xsd:double"&gt;12.7202598772818&lt;/D&gt;&lt;D xsi:type="xsd:double"&gt;12.530784363006&lt;/D&gt;&lt;D xsi:type="xsd:double"&gt;12.5580734321468&lt;/D&gt;&lt;D xsi:type="xsd:double"&gt;12.2937624400182&lt;/D&gt;&lt;D xsi:type="xsd:double"&gt;11.4697970768397&lt;/D&gt;&lt;D xsi:type="xsd:double"&gt;11.6855879228971&lt;/D&gt;&lt;D xsi:type="xsd:double"&gt;13.5802085955648&lt;/D&gt;&lt;D xsi:type="xsd:double"&gt;12.3163892521959&lt;/D&gt;&lt;D xsi:type="xsd:double"&gt;12.3862602666697&lt;/D&gt;&lt;D xsi:type="xsd:double"&gt;12.7327626517287&lt;/D&gt;&lt;D xsi:type="xsd:double"&gt;13.1058694564958&lt;/D&gt;&lt;D xsi:type="xsd:double"&gt;13.0411776667102&lt;/D&gt;&lt;D xsi:type="xsd:double"&gt;14.1950059013002&lt;/D&gt;&lt;D xsi:type="xsd:double"&gt;14.9529189219272&lt;/D&gt;&lt;D xsi:type="xsd:double"&gt;14.5832728700381&lt;/D&gt;&lt;D xsi:type="xsd:double"&gt;15.8136119490728&lt;/D&gt;&lt;D xsi:type="xsd:double"&gt;15.7525382813761&lt;/D&gt;&lt;D xsi:type="xsd:double"&gt;16.1124129048161&lt;/D&gt;&lt;D xsi:type="xsd:double"&gt;15.956222798259&lt;/D&gt;&lt;D xsi:type="xsd:double"&gt;16.2513882461663&lt;/D&gt;&lt;D xsi:type="xsd:double"&gt;18.0807251074824&lt;/D&gt;&lt;D xsi:type="xsd:double"&gt;20.1758468462981&lt;/D&gt;&lt;D xsi:type="xsd:double"&gt;19.15404914531&lt;/D&gt;&lt;D xsi:type="xsd:double"&gt;20.8035889016322&lt;/D&gt;&lt;D xsi:type="xsd:double"&gt;21.7362689529002&lt;/D&gt;&lt;D xsi:type="xsd:double"&gt;20.4229735646939&lt;/D&gt;&lt;D xsi:type="xsd:double"&gt;20.4026671061566&lt;/D&gt;&lt;D xsi:type="xsd:double"&gt;16.3956691268084&lt;/D&gt;&lt;D xsi:type="xsd:double"&gt;17.6769143690982&lt;/D&gt;&lt;D xsi:type="xsd:double"&gt;17.4896417544887&lt;/D&gt;&lt;D xsi:type="xsd:double"&gt;15.7618330181721&lt;/D&gt;&lt;D xsi:type="xsd:double"&gt;15.4205819259122&lt;/D&gt;&lt;D xsi:type="xsd:double"&gt;15.858175394092&lt;/D&gt;&lt;D xsi:type="xsd:double"&gt;14.9083051071931&lt;/D&gt;&lt;D xsi:type="xsd:double"&gt;15.0596988679156&lt;/D&gt;&lt;D xsi:type="xsd:double"&gt;16.9796768785409&lt;/D&gt;&lt;D xsi:type="xsd:double"&gt;18.0132582782417&lt;/D&gt;&lt;D xsi:type="xsd:double"&gt;17.3069574321557&lt;/D&gt;&lt;D xsi:type="xsd:double"&gt;17.0236469991136&lt;/D&gt;&lt;D xsi:type="xsd:double"&gt;16.4867221539311&lt;/D&gt;&lt;D xsi:type="xsd:double"&gt;15.2664027396693&lt;/D&gt;&lt;D xsi:type="xsd:double"&gt;14.1190639178014&lt;/D&gt;&lt;D xsi:type="xsd:double"&gt;14.2136485814527&lt;/D&gt;&lt;D xsi:type="xsd:double"&gt;14.6478514604846&lt;/D&gt;&lt;D xsi:type="xsd:double"&gt;14.6821566558506&lt;/D&gt;&lt;D xsi:type="xsd:double"&gt;14.0256278322391&lt;/D&gt;&lt;D xsi:type="xsd:double"&gt;13.2660212320158&lt;/D&gt;&lt;D xsi:type="xsd:double"&gt;12.4873529262043&lt;/D&gt;&lt;D xsi:type="xsd:double"&gt;13.2499731328676&lt;/D&gt;&lt;D xsi:type="xsd:double"&gt;15.0884852982199&lt;/D&gt;&lt;D xsi:type="xsd:double"&gt;16.0857526268907&lt;/D&gt;&lt;D xsi:type="xsd:double"&gt;15.1423501632807&lt;/D&gt;&lt;D xsi:type="xsd:double"&gt;14.7818050192451&lt;/D&gt;&lt;D xsi:type="xsd:double"&gt;15.5134499070488&lt;/D&gt;&lt;D xsi:type="xsd:double"&gt;15.7369728828862&lt;/D&gt;&lt;D xsi:type="xsd:double"&gt;15.1844957320894&lt;/D&gt;&lt;D xsi:type="xsd:double"&gt;15.7654302769419&lt;/D&gt;&lt;D xsi:type="xsd:double"&gt;17.3761479025859&lt;/D&gt;&lt;D xsi:type="xsd:double"&gt;16.5662114242267&lt;/D&gt;&lt;D xsi:type="xsd:double"&gt;16.7199742310474&lt;/D&gt;&lt;D xsi:type="xsd:double"&gt;16.6039853058137&lt;/D&gt;&lt;D xsi:type="xsd:double"&gt;16.3173791847723&lt;/D&gt;&lt;D xsi:type="xsd:double"&gt;17.653532540212&lt;/D&gt;&lt;D xsi:type="xsd:double"&gt;16.9837088679696&lt;/D&gt;&lt;D xsi:type="xsd:double"&gt;17.1258438502409&lt;/D&gt;&lt;D xsi:type="xsd:double"&gt;16.1782712698793&lt;/D&gt;&lt;D xsi:type="xsd:double"&gt;16.0525816245574&lt;/D&gt;&lt;D xsi:type="xsd:double"&gt;16.1594759516324&lt;/D&gt;&lt;D xsi:type="xsd:double"&gt;16.80131249826&lt;/D&gt;&lt;D xsi:type="xsd:double"&gt;16.2185982242506&lt;/D&gt;&lt;D xsi:type="xsd:double"&gt;15.1226404453839&lt;/D&gt;&lt;D xsi:type="xsd:double"&gt;14.537886807617&lt;/D&gt;&lt;D xsi:type="xsd:double"&gt;14.3622911226593&lt;/D&gt;&lt;D xsi:type="xsd:double"&gt;12.5754218205038&lt;/D&gt;&lt;D xsi:type="xsd:double"&gt;12.779922721792&lt;/D&gt;&lt;D xsi:type="xsd:double"&gt;10.7471318984913&lt;/D&gt;&lt;D xsi:type="xsd:double"&gt;11.4152831487258&lt;/D&gt;&lt;D xsi:type="xsd:double"&gt;11.1852900787684&lt;/D&gt;&lt;D xsi:type="xsd:double"&gt;10.4325397437959&lt;/D&gt;&lt;D xsi:type="xsd:double"&gt;9.85270629221002&lt;/D&gt;&lt;D xsi:type="xsd:double"&gt;11.7333673282323&lt;/D&gt;&lt;D xsi:type="xsd:double"&gt;11.1904805115255&lt;/D&gt;&lt;D xsi:type="xsd:double"&gt;11.0962826555355&lt;/D&gt;&lt;D xsi:type="xsd:double"&gt;12.5377322050065&lt;/D&gt;&lt;D xsi:type="xsd:double"&gt;13.8980764715204&lt;/D&gt;&lt;D xsi:type="xsd:double"&gt;13.6942297088802&lt;/D&gt;&lt;D xsi:type="xsd:double"&gt;13.9080346908004&lt;/D&gt;&lt;D xsi:type="xsd:double"&gt;13.4246714032637&lt;/D&gt;&lt;D xsi:type="xsd:double"&gt;14.6058574354316&lt;/D&gt;&lt;D xsi:type="xsd:double"&gt;14.9672300220543&lt;/D&gt;&lt;D xsi:type="xsd:double"&gt;13.7737436935817&lt;/D&gt;&lt;D xsi:type="xsd:double"&gt;13.9694625143155&lt;/D&gt;&lt;D xsi:type="xsd:double"&gt;14.5064256567115&lt;/D&gt;&lt;D xsi:type="xsd:double"&gt;14.5691453429862&lt;/D&gt;&lt;D xsi:type="xsd:double"&gt;14.6533148572411&lt;/D&gt;&lt;D xsi:type="xsd:double"&gt;16.548499920489&lt;/D&gt;&lt;D xsi:type="xsd:double"&gt;16.2522354059684&lt;/D&gt;&lt;D xsi:type="xsd:double"&gt;15.6043523010223&lt;/D&gt;&lt;D xsi:type="xsd:double"&gt;15.7783683984692&lt;/D&gt;&lt;D xsi:type="xsd:double"&gt;14.6100812770742&lt;/D&gt;&lt;D xsi:type="xsd:double"&gt;13.5253929841698&lt;/D&gt;&lt;/FQL&gt;&lt;FQL&gt;&lt;Q&gt;DDR3512M-FDS^FG_PRICE_CHANGE(0,-1AM)&lt;/Q&gt;&lt;R&gt;1&lt;/R&gt;&lt;C&gt;1&lt;/C&gt;&lt;D xsi:type="xsd:double"&gt;-4.55245161290323&lt;/D&gt;&lt;/FQL&gt;&lt;FQL&gt;&lt;Q&gt;TUR^FG_PRICE(0)&lt;/Q&gt;&lt;R&gt;1&lt;/R&gt;&lt;C&gt;1&lt;/C&gt;&lt;D xsi:type="xsd:double"&gt;38.13&lt;/D&gt;&lt;/FQL&gt;&lt;FQL&gt;&lt;Q&gt;TRYGR10Y-FDS^PCTCHG(FG_YIELD(0,,,,"YTM"),FG_YIELD(-3AM,,,,"YTM"))&lt;/Q&gt;&lt;R&gt;1&lt;/R&gt;&lt;C&gt;1&lt;/C&gt;&lt;D xsi:type="xsd:double"&gt;-6.572234&lt;/D&gt;&lt;/FQL&gt;&lt;FQL&gt;&lt;Q&gt;CC_TW^IMF_IFS_RCPI_Q(0)&lt;/Q&gt;&lt;R&gt;0&lt;/R&gt;&lt;C&gt;0&lt;/C&gt;&lt;/FQL&gt;&lt;FQL&gt;&lt;Q&gt;EIDO^FG_COMPANY_NAME&lt;/Q&gt;&lt;R&gt;1&lt;/R&gt;&lt;C&gt;1&lt;/C&gt;&lt;D xsi:type="xsd:string"&gt;iShares MSCI Indonesia ETF&lt;/D&gt;&lt;/FQL&gt;&lt;FQL&gt;&lt;Q&gt;USDPEN^FG_COMPANY_NAME&lt;/Q&gt;&lt;R&gt;1&lt;/R&gt;&lt;C&gt;1&lt;/C&gt;&lt;D xsi:type="xsd:string"&gt;Peruvian New Sol per U.S. Dollar&lt;/D&gt;&lt;/FQL&gt;&lt;FQL&gt;&lt;Q&gt;CPALM-FDS^FG_PRICE_CHANGE(0,-3AM)&lt;/Q&gt;&lt;R&gt;1&lt;/R&gt;&lt;C&gt;1&lt;/C&gt;&lt;D xsi:type="xsd:double"&gt;-2.11572775936784&lt;/D&gt;&lt;/FQL&gt;&lt;FQL&gt;&lt;Q&gt;VGK^FMA_COS_UP("EPS","1M",+1,NOW,,,"PORTAGG","MEANR")&lt;/Q&gt;&lt;R&gt;1&lt;/R&gt;&lt;C&gt;1&lt;/C&gt;&lt;D xsi:type="xsd:double"&gt;466&lt;/D&gt;&lt;/FQL&gt;&lt;FQL&gt;&lt;Q&gt;USDZAR^FG_COMPANY_NAME&lt;/Q&gt;&lt;R&gt;1&lt;/R&gt;&lt;C&gt;1&lt;/C&gt;&lt;D xsi:type="xsd:string"&gt;South African Rand per U.S. Dollar&lt;/D&gt;&lt;/FQL&gt;&lt;FQL&gt;&lt;Q&gt;QAT^FG_TOTAL_RETURNC(-10AY,0,AM)&lt;/Q&gt;&lt;R&gt;121&lt;/R&gt;&lt;C&gt;1&lt;/C&gt;&lt;D xsi:type="xsd:double"&gt;2.3161292&lt;/D&gt;&lt;D xsi:type="xsd:double"&gt;5.162823&lt;/D&gt;&lt;D xsi:type="xsd:double"&gt;0.38444996&lt;/D&gt;&lt;D xsi:type="xsd:double"&gt;-2.4144351&lt;/D&gt;&lt;D xsi:type="xsd:double"&gt;-8.326906&lt;/D&gt;&lt;D xsi:type="xsd:double"&gt;1.6400337&lt;/D&gt;&lt;D xsi:type="xsd:double"&gt;0.12412071&lt;/D&gt;&lt;D xsi:type="xsd:double"&gt;0.099253654&lt;/D&gt;&lt;D xsi:type="xsd:double"&gt;-2.4065912&lt;/D&gt;&lt;D xsi:type="xsd:double"&gt;3.196156&lt;/D&gt;&lt;D xsi:type="xsd:double"&gt;-4.4217706&lt;/D&gt;&lt;D xsi:type="xsd:double"&gt;-0.93415976&lt;/D&gt;&lt;D xsi:type="xsd:double"&gt;-0.26942492&lt;/D&gt;&lt;D xsi:type="xsd:double"&gt;-3.8045883&lt;/D&gt;&lt;D xsi:type="xsd:double"&gt;2.457285&lt;/D&gt;&lt;D xsi:type="xsd:double"&gt;-6.6697063&lt;/D&gt;&lt;D xsi:type="xsd:double"&gt;-10.7439995&lt;/D&gt;&lt;D xsi:type="xsd:double"&gt;-1.4460146&lt;/D&gt;&lt;D xsi:type="xsd:double"&gt;-0.8641422&lt;/D&gt;&lt;D xsi:type="xsd:double"&gt;9.521639&lt;/D&gt;&lt;D xsi:type="xsd:double"&gt;-0.7179439&lt;/D&gt;&lt;D xsi:type="xsd:double"&gt;-4.3904963&lt;/D&gt;&lt;D xsi:type="xsd:double"&gt;1.1885405&lt;/D&gt;&lt;D xsi:type="xsd:double"&gt;0.6569624&lt;/D&gt;&lt;D xsi:type="xsd:double"&gt;10.010994&lt;/D&gt;&lt;D xsi:type="xsd:double"&gt;-3.2995045&lt;/D&gt;&lt;D xsi:type="xsd:double"&gt;-1.2931645&lt;/D&gt;&lt;D xsi:type="xsd:double"&gt;-1.4405429&lt;/D&gt;&lt;D xsi:type="xsd:double"&gt;-2.0462394&lt;/D&gt;&lt;D xsi:type="xsd:double"&gt;6.7824244&lt;/D&gt;&lt;D xsi:type="xsd:double"&gt;-0.5081296&lt;/D&gt;&lt;D xsi:type="xsd:double"&gt;0.10215044&lt;/D&gt;&lt;D xsi:type="xsd:double"&gt;0.4081607&lt;/D&gt;&lt;D xsi:type="xsd:double"&gt;-5.9451222&lt;/D&gt;&lt;D xsi:type="xsd:double"&gt;-5.348462&lt;/D&gt;&lt;D xsi:type="xsd:double"&gt;-2.9105365&lt;/D&gt;&lt;D xsi:type="xsd:double"&gt;5.993879&lt;/D&gt;&lt;D xsi:type="xsd:double"&gt;-7.674551&lt;/D&gt;&lt;D xsi:type="xsd:double"&gt;-3.687501&lt;/D&gt;&lt;D xsi:type="xsd:double"&gt;-7.443863&lt;/D&gt;&lt;D xsi:type="xsd:double"&gt;0.49288273&lt;/D&gt;&lt;D xsi:type="xsd:double"&gt;17.565393&lt;/D&gt;&lt;D xsi:type="xsd:double"&gt;-5.519289&lt;/D&gt;&lt;D xsi:type="xsd:double"&gt;-2.2613049&lt;/D&gt;&lt;D xsi:type="xsd:double"&gt;8.485222&lt;/D&gt;&lt;D xsi:type="xsd:double"&gt;-1.9519806&lt;/D&gt;&lt;D xsi:type="xsd:double"&gt;7.0038795&lt;/D&gt;&lt;D xsi:type="xsd:double"&gt;-1.4924705&lt;/D&gt;&lt;D xsi:type="xsd:double"&gt;8.568001&lt;/D&gt;&lt;D xsi:type="xsd:double"&gt;-4.415017&lt;/D&gt;&lt;D xsi:type="xsd:double"&gt;2.2517323&lt;/D&gt;&lt;D xsi:type="xsd:double"&gt;5.4771423&lt;/D&gt;&lt;D xsi:type="xsd:double"&gt;4.1755795&lt;/D&gt;&lt;D xsi:type="xsd:double"&gt;0.4911661&lt;/D&gt;&lt;D xsi:type="xsd:double"&gt;-3.5581589&lt;/D&gt;&lt;D xsi:type="xsd:double"&gt;-4.6958327&lt;/D&gt;&lt;D xsi:type="xsd:double"&gt;3.7513971&lt;/D&gt;&lt;D xsi:type="xsd:double"&gt;-2.3745298&lt;/D&gt;&lt;D xsi:type="xsd:double"&gt;1.2161374&lt;/D&gt;&lt;D xsi:type="xsd:double"&gt;1.4424443&lt;/D&gt;&lt;D xsi:type="xsd:double"&gt;-5.688792&lt;/D&gt;&lt;D xsi:type="xsd:double"&gt;3.6664724&lt;/D&gt;&lt;D xsi:type="xsd:double"&gt;-0.6274998&lt;/D&gt;&lt;D xsi:type="xsd:double"&gt;1.5786409&lt;/D&gt;&lt;D xsi:type="xsd:double"&gt;1.4975905&lt;/D&gt;&lt;D xsi:type="xsd:double"&gt;-0.38975477&lt;/D&gt;&lt;D xsi:type="xsd:double"&gt;-2.4594665&lt;/D&gt;&lt;D xsi:type="xsd:double"&gt;-20.171923&lt;/D&gt;&lt;D xsi:type="xsd:double"&gt;15.865028&lt;/D&gt;&lt;D xsi:type="xsd:double"&gt;-0.802964&lt;/D&gt;&lt;D xsi:type="xsd:double"&gt;4.9317837&lt;/D&gt;&lt;D xsi:type="xsd:double"&gt;1.9895911&lt;/D&gt;&lt;D xsi:type="xsd:double"&gt;2.104628&lt;/D&gt;&lt;D xsi:type="xsd:double"&gt;2.7974129&lt;/D&gt;&lt;D xsi:type="xsd:double"&gt;4.134631&lt;/D&gt;&lt;D xsi:type="xsd:double"&gt;-1.4496565&lt;/D&gt;&lt;D xsi:type="xsd:double"&gt;3.4991026&lt;/D&gt;&lt;D xsi:type="xsd:double"&gt;3.0803561&lt;/D&gt;&lt;D xsi:type="xsd:double"&gt;-1.9862711&lt;/D&gt;&lt;D xsi:type="xsd:double"&gt;-3.5314918&lt;/D&gt;&lt;D xsi:type="xsd:double"&gt;4.9806237&lt;/D&gt;&lt;D xsi:type="xsd:double"&gt;3.7427545&lt;/D&gt;&lt;D xsi:type="xsd:double"&gt;-2.0833313&lt;/D&gt;&lt;D xsi:type="xsd:double"&gt;2.1220207&lt;/D&gt;&lt;D xsi:type="xsd:double"&gt;-0.98701715&lt;/D&gt;&lt;D xsi:type="xsd:double"&gt;3.4627438&lt;/D&gt;&lt;D xsi:type="xsd:double"&gt;4.716027&lt;/D&gt;&lt;D xsi:type="xsd:double"&gt;2.4213076&lt;/D&gt;&lt;D xsi:type="xsd:double"&gt;-3.2624125&lt;/D&gt;&lt;D xsi:type="xsd:double"&gt;2.0048976&lt;/D&gt;&lt;D xsi:type="xsd:double"&gt;8.313322&lt;/D&gt;&lt;D xsi:type="xsd:double"&gt;6.122446&lt;/D&gt;&lt;D xsi:type="xsd:double"&gt;4.347825&lt;/D&gt;&lt;D xsi:type="xsd:double"&gt;-5.088133&lt;/D&gt;&lt;D xsi:type="xsd:double"&gt;-4.578847&lt;/D&gt;&lt;D xsi:type="xsd:double"&gt;-4.851258&lt;/D&gt;&lt;D xsi:type="xsd:double"&gt;10.245312&lt;/D&gt;&lt;D xsi:type="xsd:double"&gt;-4.1993856&lt;/D&gt;&lt;D xsi:type="xsd:double"&gt;-0.35296082&lt;/D&gt;&lt;D xsi:type="xsd:double"&gt;-1.508224&lt;/D&gt;&lt;D xsi:type="xsd:double"&gt;-8.491879&lt;/D&gt;&lt;D xsi:type="xsd:double"&gt;0.22851229&lt;/D&gt;&lt;D xsi:type="xsd:double"&gt;-9.623218&lt;/D&gt;&lt;D xsi:type="xsd:double"&gt;4.732394&lt;/D&gt;&lt;D xsi:type="xsd:double"&gt;-1.4523983&lt;/D&gt;&lt;D xsi:type="xsd:double"&gt;6.6594005&lt;/D&gt;&lt;D xsi:type="xsd:double"&gt;-3.78533&lt;/D&gt;&lt;D xsi:type="xsd:double"&gt;-1.160866&lt;/D&gt;&lt;D xsi:type="xsd:double"&gt;3.0201435&lt;/D&gt;&lt;D xsi:type="xsd:double"&gt;-3.6916435&lt;/D&gt;&lt;D xsi:type="xsd:double"&gt;-4.340476&lt;/D&gt;&lt;D xsi:type="xsd:double"&gt;0.6482005&lt;/D&gt;&lt;D xsi:type="xsd:double"&gt;-0.81967115&lt;/D&gt;&lt;D xsi:type="xsd:double"&gt;5.9031844&lt;/D&gt;&lt;D xsi:type="xsd:double"&gt;-4.5707884&lt;/D&gt;&lt;D xsi:type="xsd:double"&gt;4.6144843&lt;/D&gt;&lt;D xsi:type="xsd:double"&gt;-0.94919205&lt;/D&gt;&lt;D xsi:type="xsd:double"&gt;-3.6076605&lt;/D&gt;&lt;D xsi:type="xsd:double"&gt;-1.2280762&lt;/D&gt;&lt;D xsi:type="xsd:double"&gt;7.302904&lt;/D&gt;&lt;D xsi:type="xsd:double"&gt;0.86654425&lt;/D&gt;&lt;/FQL&gt;&lt;FQL&gt;&lt;Q&gt;SET-BKK^FMA_PE(NTMA,-10AY,0,AM,"PORTAGG","MEANR")&lt;/Q&gt;&lt;R&gt;121&lt;/R&gt;&lt;C&gt;1&lt;/C&gt;&lt;D xsi:type="xsd:double"&gt;14.3592716914844&lt;/D&gt;&lt;D xsi:type="xsd:double"&gt;16.07326680085&lt;/D&gt;&lt;D xsi:type="xsd:double"&gt;15.4886050321932&lt;/D&gt;&lt;D xsi:type="xsd:double"&gt;15.6890391387884&lt;/D&gt;&lt;D xsi:type="xsd:double"&gt;15.3323113983379&lt;/D&gt;&lt;D xsi:type="xsd:double"&gt;15.0867989043975&lt;/D&gt;&lt;D xsi:type="xsd:double"&gt;16.2719898517506&lt;/D&gt;&lt;D xsi:type="xsd:double"&gt;15.4628548522198&lt;/D&gt;&lt;D xsi:type="xsd:double"&gt;15.2816990386636&lt;/D&gt;&lt;D xsi:type="xsd:double"&gt;15.650974277738&lt;/D&gt;&lt;D xsi:type="xsd:double"&gt;15.1490050525796&lt;/D&gt;&lt;D xsi:type="xsd:double"&gt;15.0575900190122&lt;/D&gt;&lt;D xsi:type="xsd:double"&gt;14.5955203205171&lt;/D&gt;&lt;D xsi:type="xsd:double"&gt;14.3365993622204&lt;/D&gt;&lt;D xsi:type="xsd:double"&gt;14.4091910656371&lt;/D&gt;&lt;D xsi:type="xsd:double"&gt;13.852502165317&lt;/D&gt;&lt;D xsi:type="xsd:double"&gt;12.6702716445173&lt;/D&gt;&lt;D xsi:type="xsd:double"&gt;11.4990344180763&lt;/D&gt;&lt;D xsi:type="xsd:double"&gt;13.3875309581185&lt;/D&gt;&lt;D xsi:type="xsd:double"&gt;14.5598324634282&lt;/D&gt;&lt;D xsi:type="xsd:double"&gt;14.1267596209692&lt;/D&gt;&lt;D xsi:type="xsd:double"&gt;14.2808347283653&lt;/D&gt;&lt;D xsi:type="xsd:double"&gt;14.6434909055512&lt;/D&gt;&lt;D xsi:type="xsd:double"&gt;14.8575512005326&lt;/D&gt;&lt;D xsi:type="xsd:double"&gt;15.5771397643059&lt;/D&gt;&lt;D xsi:type="xsd:double"&gt;14.2043694234945&lt;/D&gt;&lt;D xsi:type="xsd:double"&gt;14.7177377321341&lt;/D&gt;&lt;D xsi:type="xsd:double"&gt;14.8039878703185&lt;/D&gt;&lt;D xsi:type="xsd:double"&gt;14.8087457228845&lt;/D&gt;&lt;D xsi:type="xsd:double"&gt;15.1031707010707&lt;/D&gt;&lt;D xsi:type="xsd:double"&gt;15.1577960875789&lt;/D&gt;&lt;D xsi:type="xsd:double"&gt;14.7903118288737&lt;/D&gt;&lt;D xsi:type="xsd:double"&gt;15.052471668665&lt;/D&gt;&lt;D xsi:type="xsd:double"&gt;14.6502036398006&lt;/D&gt;&lt;D xsi:type="xsd:double"&gt;14.6908815421703&lt;/D&gt;&lt;D xsi:type="xsd:double"&gt;14.6245556068467&lt;/D&gt;&lt;D xsi:type="xsd:double"&gt;14.6852287801183&lt;/D&gt;&lt;D xsi:type="x</t>
        </r>
      </text>
    </comment>
    <comment ref="A20" authorId="0" shapeId="0" xr:uid="{924C44C7-565A-4A82-BFE7-87A82FFDAEDA}">
      <text>
        <r>
          <rPr>
            <b/>
            <sz val="9"/>
            <color indexed="81"/>
            <rFont val="Tahoma"/>
            <charset val="1"/>
          </rPr>
          <t>sd:double"&gt;15.2196367101205&lt;/D&gt;&lt;D xsi:type="xsd:double"&gt;15.5872338248322&lt;/D&gt;&lt;D xsi:type="xsd:double"&gt;15.6465543985877&lt;/D&gt;&lt;D xsi:type="xsd:double"&gt;15.5649104491132&lt;/D&gt;&lt;D xsi:type="xsd:double"&gt;16.2428053102647&lt;/D&gt;&lt;D xsi:type="xsd:double"&gt;15.9121348568116&lt;/D&gt;&lt;D xsi:type="xsd:double"&gt;15.4005923445238&lt;/D&gt;&lt;D xsi:type="xsd:double"&gt;15.0113037247013&lt;/D&gt;&lt;D xsi:type="xsd:double"&gt;15.0002616087649&lt;/D&gt;&lt;D xsi:type="xsd:double"&gt;15.0090933356184&lt;/D&gt;&lt;D xsi:type="xsd:double"&gt;14.0999818599435&lt;/D&gt;&lt;D xsi:type="xsd:double"&gt;14.8897044254025&lt;/D&gt;&lt;D xsi:type="xsd:double"&gt;14.6084904529585&lt;/D&gt;&lt;D xsi:type="xsd:double"&gt;14.4717603508876&lt;/D&gt;&lt;D xsi:type="xsd:double"&gt;14.3089884513547&lt;/D&gt;&lt;D xsi:type="xsd:double"&gt;14.2170962510584&lt;/D&gt;&lt;D xsi:type="xsd:double"&gt;13.8106431318554&lt;/D&gt;&lt;D xsi:type="xsd:double"&gt;14.6389209207477&lt;/D&gt;&lt;D xsi:type="xsd:double"&gt;14.786144288659&lt;/D&gt;&lt;D xsi:type="xsd:double"&gt;14.9439500067796&lt;/D&gt;&lt;D xsi:type="xsd:double"&gt;14.8819041147104&lt;/D&gt;&lt;D xsi:type="xsd:double"&gt;15.1022547001358&lt;/D&gt;&lt;D xsi:type="xsd:double"&gt;15.7272256742458&lt;/D&gt;&lt;D xsi:type="xsd:double"&gt;15.146410465552&lt;/D&gt;&lt;D xsi:type="xsd:double"&gt;15.6826271862538&lt;/D&gt;&lt;D xsi:type="xsd:double"&gt;15.103137790673&lt;/D&gt;&lt;D xsi:type="xsd:double"&gt;15.8462535764192&lt;/D&gt;&lt;D xsi:type="xsd:double"&gt;15.1183079948727&lt;/D&gt;&lt;D xsi:type="xsd:double"&gt;15.4559810745462&lt;/D&gt;&lt;D xsi:type="xsd:double"&gt;15.3130483789648&lt;/D&gt;&lt;D xsi:type="xsd:double"&gt;13.2290060307019&lt;/D&gt;&lt;D xsi:type="xsd:double"&gt;14.3158182760969&lt;/D&gt;&lt;D xsi:type="xsd:double"&gt;16.5742491027222&lt;/D&gt;&lt;D xsi:type="xsd:double"&gt;19.7776205268904&lt;/D&gt;&lt;D xsi:type="xsd:double"&gt;19.6603144857395&lt;/D&gt;&lt;D xsi:type="xsd:double"&gt;19.2821261632241&lt;/D&gt;&lt;D xsi:type="xsd:double"&gt;18.8563728527887&lt;/D&gt;&lt;D xsi:type="xsd:double"&gt;18.4395962692646&lt;/D&gt;&lt;D xsi:type="xsd:double"&gt;17.5932326270954&lt;/D&gt;&lt;D xsi:type="xsd:double"&gt;19.7648671753235&lt;/D&gt;&lt;D xsi:type="xsd:double"&gt;20.4181793504372&lt;/D&gt;&lt;D xsi:type="xsd:double"&gt;19.4931945679054&lt;/D&gt;&lt;D xsi:type="xsd:double"&gt;19.5340005013191&lt;/D&gt;&lt;D xsi:type="xsd:double"&gt;19.0915969538247&lt;/D&gt;&lt;D xsi:type="xsd:double"&gt;18.5611493013148&lt;/D&gt;&lt;D xsi:type="xsd:double"&gt;18.1160338922163&lt;/D&gt;&lt;D xsi:type="xsd:double"&gt;16.9052699307871&lt;/D&gt;&lt;D xsi:type="xsd:double"&gt;16.6340018850826&lt;/D&gt;&lt;D xsi:type="xsd:double"&gt;17.6472896256414&lt;/D&gt;&lt;D xsi:type="xsd:double"&gt;17.4677272317702&lt;/D&gt;&lt;D xsi:type="xsd:double"&gt;17.3548052751659&lt;/D&gt;&lt;D xsi:type="xsd:double"&gt;16.9336677407258&lt;/D&gt;&lt;D xsi:type="xsd:double"&gt;17.3227267798707&lt;/D&gt;&lt;D xsi:type="xsd:double"&gt;17.4492853187803&lt;/D&gt;&lt;D xsi:type="xsd:double"&gt;16.771514362982&lt;/D&gt;&lt;D xsi:type="xsd:double"&gt;16.8587737623519&lt;/D&gt;&lt;D xsi:type="xsd:double"&gt;15.8590203973139&lt;/D&gt;&lt;D xsi:type="xsd:double"&gt;15.9478173283081&lt;/D&gt;&lt;D xsi:type="xsd:double"&gt;15.1164697671911&lt;/D&gt;&lt;D xsi:type="xsd:double"&gt;15.4584661125932&lt;/D&gt;&lt;D xsi:type="xsd:double"&gt;15.6738773768276&lt;/D&gt;&lt;D xsi:type="xsd:double"&gt;15.0724135893568&lt;/D&gt;&lt;D xsi:type="xsd:double"&gt;15.4406318790493&lt;/D&gt;&lt;D xsi:type="xsd:double"&gt;15.5378839070527&lt;/D&gt;&lt;D xsi:type="xsd:double"&gt;16.2120584070973&lt;/D&gt;&lt;D xsi:type="xsd:double"&gt;15.9634129158457&lt;/D&gt;&lt;D xsi:type="xsd:double"&gt;15.7955538651568&lt;/D&gt;&lt;D xsi:type="xsd:double"&gt;15.5784138281296&lt;/D&gt;&lt;D xsi:type="xsd:double"&gt;15.5728924737966&lt;/D&gt;&lt;D xsi:type="xsd:double"&gt;15.804471031667&lt;/D&gt;&lt;D xsi:type="xsd:double"&gt;15.2785364157588&lt;/D&gt;&lt;D xsi:type="xsd:double"&gt;15.749139447805&lt;/D&gt;&lt;D xsi:type="xsd:double"&gt;15.9266800799039&lt;/D&gt;&lt;D xsi:type="xsd:double"&gt;14.6076187470156&lt;/D&gt;&lt;D xsi:type="xsd:double"&gt;14.3803103737331&lt;/D&gt;&lt;D xsi:type="xsd:double"&gt;14.2507899255203&lt;/D&gt;&lt;D xsi:type="xsd:double"&gt;14.5585233580544&lt;/D&gt;&lt;D xsi:type="xsd:double"&gt;14.3528073799133&lt;/D&gt;&lt;D xsi:type="xsd:double"&gt;14.3815725560158&lt;/D&gt;&lt;D xsi:type="xsd:double"&gt;14.5202622203029&lt;/D&gt;&lt;D xsi:type="xsd:double"&gt;14.1633190366977&lt;/D&gt;&lt;D xsi:type="xsd:double"&gt;13.72959769577&lt;/D&gt;&lt;D xsi:type="xsd:double"&gt;13.5382229799541&lt;/D&gt;&lt;D xsi:type="xsd:double"&gt;13.3188660765472&lt;/D&gt;&lt;/FQL&gt;&lt;FQL&gt;&lt;Q&gt;SET-BKK^FG_PRICE_MAVG(0,,,,200)&lt;/Q&gt;&lt;R&gt;1&lt;/R&gt;&lt;C&gt;1&lt;/C&gt;&lt;D xsi:type="xsd:double"&gt;1369.4054&lt;/D&gt;&lt;/FQL&gt;&lt;FQL&gt;&lt;Q&gt;UAE^P_PRICE(0)/P_PRICE_LOW_PR(0,,,,,,"PRICE","INTRA","52W")-1&lt;/Q&gt;&lt;R&gt;1&lt;/R&gt;&lt;C&gt;1&lt;/C&gt;&lt;D xsi:type="xsd:double"&gt;0.09248781&lt;/D&gt;&lt;/FQL&gt;&lt;FQL&gt;&lt;Q&gt;INDA^FG_TOTAL_RETURNC(0,-6AM)&lt;/Q&gt;&lt;R&gt;1&lt;/R&gt;&lt;C&gt;1&lt;/C&gt;&lt;D xsi:type="xsd:double"&gt;9.996057&lt;/D&gt;&lt;/FQL&gt;&lt;FQL&gt;&lt;Q&gt;VNM^FMA_COS_UP("EPS","1M",+1,NOW,,,"PORTAGG","MEANR")&lt;/Q&gt;&lt;R&gt;1&lt;/R&gt;&lt;C&gt;1&lt;/C&gt;&lt;D xsi:type="xsd:double"&gt;12&lt;/D&gt;&lt;/FQL&gt;&lt;FQL&gt;&lt;Q&gt;EZA^FG_ROE(0)&lt;/Q&gt;&lt;R&gt;1&lt;/R&gt;&lt;C&gt;1&lt;/C&gt;&lt;D xsi:type="xsd:double"&gt;14.0919274095505&lt;/D&gt;&lt;/FQL&gt;&lt;FQL&gt;&lt;Q&gt;TRYGR10Y-FDS^PCTCHG(FG_YIELD(0,,,,"YTM"),FG_YIELD(-1AM,,,,"YTM"))&lt;/Q&gt;&lt;R&gt;1&lt;/R&gt;&lt;C&gt;1&lt;/C&gt;&lt;D xsi:type="xsd:double"&gt;-8.541316&lt;/D&gt;&lt;/FQL&gt;&lt;FQL&gt;&lt;Q&gt;CC_MY^IMF_IFS_RCPI_Q(0)&lt;/Q&gt;&lt;R&gt;0&lt;/R&gt;&lt;C&gt;0&lt;/C&gt;&lt;/FQL&gt;&lt;FQL&gt;&lt;Q&gt;TUR^FMA_EVAL_EBITDA(NTMA,0,,,"PORTAGG","MEANR")&lt;/Q&gt;&lt;R&gt;1&lt;/R&gt;&lt;C&gt;1&lt;/C&gt;&lt;D xsi:type="xsd:double"&gt;4.91824008179611&lt;/D&gt;&lt;/FQL&gt;&lt;FQL&gt;&lt;Q&gt;GREK^FG_FCF_YIELD_NTM(0)&lt;/Q&gt;&lt;R&gt;1&lt;/R&gt;&lt;C&gt;1&lt;/C&gt;&lt;D xsi:type="xsd:double"&gt;2.91222866048411&lt;/D&gt;&lt;/FQL&gt;&lt;FQL&gt;&lt;Q&gt;EWT^FMA_DIV_YLD(NTMA,NOW,NOW,M,"PORTAGG","MEANR")&lt;/Q&gt;&lt;R&gt;1&lt;/R&gt;&lt;C&gt;1&lt;/C&gt;&lt;D xsi:type="xsd:double"&gt;3.17539814822355&lt;/D&gt;&lt;/FQL&gt;&lt;FQL&gt;&lt;Q&gt;ECH^FMA_EVAL_EBITDA(NTMA,0,,,"PORTAGG","MEANR")&lt;/Q&gt;&lt;R&gt;1&lt;/R&gt;&lt;C&gt;1&lt;/C&gt;&lt;D xsi:type="xsd:double"&gt;5.97842224752697&lt;/D&gt;&lt;/FQL&gt;&lt;FQL&gt;&lt;Q&gt;ECH^FG_COMPANY_NAME&lt;/Q&gt;&lt;R&gt;1&lt;/R&gt;&lt;C&gt;1&lt;/C&gt;&lt;D xsi:type="xsd:string"&gt;iShares MSCI Chile ETF&lt;/D&gt;&lt;/FQL&gt;&lt;FQL&gt;&lt;Q&gt;USDPLN^STD(FG_PRICE_CHANGE(0,-3AY,M))&lt;/Q&gt;&lt;R&gt;1&lt;/R&gt;&lt;C&gt;1&lt;/C&gt;&lt;D xsi:type="xsd:double"&gt;3.25340416701805&lt;/D&gt;&lt;/FQL&gt;&lt;FQL&gt;&lt;Q&gt;UAE^P_PRICE_RETURNS_PR('52W',2,-10AY,0,AM)&lt;/Q&gt;&lt;R&gt;121&lt;/R&gt;&lt;C&gt;1&lt;/C&gt;&lt;D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xsi:type="xsd:double"&gt;-17.869299&lt;/D&gt;&lt;D xsi:type="xsd:double"&gt;-16.436893&lt;/D&gt;&lt;D xsi:type="xsd:double"&gt;-9.742957&lt;/D&gt;&lt;D xsi:type="xsd:double"&gt;-6.7112026&lt;/D&gt;&lt;D xsi:type="xsd:double"&gt;-24.989002&lt;/D&gt;&lt;D xsi:type="xsd:double"&gt;-19.785463&lt;/D&gt;&lt;D xsi:type="xsd:double"&gt;-21.961224&lt;/D&gt;&lt;D xsi:type="xsd:double"&gt;-22.08351&lt;/D&gt;&lt;D xsi:type="xsd:double"&gt;-19.311888&lt;/D&gt;&lt;D xsi:type="xsd:double"&gt;-21.025831&lt;/D&gt;&lt;D xsi:type="xsd:double"&gt;-7.22478&lt;/D&gt;&lt;D xsi:type="xsd:double"&gt;-11.261135&lt;/D&gt;&lt;D xsi:type="xsd:double"&gt;-17.15986&lt;/D&gt;&lt;D xsi:type="xsd:double"&gt;-13.410002&lt;/D&gt;&lt;D xsi:type="xsd:double"&gt;-10.244102&lt;/D&gt;&lt;D xsi:type="xsd:double"&gt;-12.289429&lt;/D&gt;&lt;D xsi:type="xsd:double"&gt;0.5931735&lt;/D&gt;&lt;D xsi:type="xsd:double"&gt;-7.0791245&lt;/D&gt;&lt;D xsi:type="xsd:double"&gt;4.010761&lt;/D&gt;&lt;D xsi:type="xsd:double"&gt;19.116138&lt;/D&gt;&lt;D xsi:type="xsd:double"&gt;21.553576&lt;/D&gt;&lt;D xsi:type="xsd:double"&gt;23.459423&lt;/D&gt;&lt;D xsi:type="xsd:double"&gt;2.8502584&lt;/D&gt;&lt;D xsi:type="xsd:double"&gt;7.449949&lt;/D&gt;&lt;D xsi:type="xsd:double"&gt;7.9548597&lt;/D&gt;&lt;D xsi:type="xsd:double"&gt;7.4510455&lt;/D&gt;&lt;D xsi:type="xsd:double"&gt;5.0320387&lt;/D&gt;&lt;D xsi:type="xsd:double"&gt;6.141937&lt;/D&gt;&lt;D xsi:type="xsd:double"&gt;7.2674513&lt;/D&gt;&lt;D xsi:type="xsd:double"&gt;10.9356165&lt;/D&gt;&lt;D xsi:type="xsd:double"&gt;8.361983&lt;/D&gt;&lt;D xsi:type="xsd:double"&gt;1.5725851&lt;/D&gt;&lt;D xsi:type="xsd:double"&gt;6.3367724&lt;/D&gt;&lt;D xsi:type="xsd:double"&gt;1.5177727&lt;/D&gt;&lt;D xsi:type="xsd:double"&gt;3.8503408&lt;/D&gt;&lt;D xsi:type="xsd:double"&gt;0.21656752&lt;/D&gt;&lt;D xsi:type="xsd:double"&gt;-4.0503798&lt;/D&gt;&lt;D xsi:type="xsd:double"&gt;-1.1279285&lt;/D&gt;&lt;D xsi:type="xsd:double"&gt;-3.6987662&lt;/D&gt;&lt;D xsi:type="xsd:double"&gt;-6.8091273&lt;/D&gt;&lt;D xsi:type="xsd:double"&gt;-9.258956&lt;/D&gt;&lt;D xsi:type="xsd:double"&gt;-9.714622&lt;/D&gt;&lt;D xsi:type="xsd:double"&gt;-5.9945526&lt;/D&gt;&lt;D xsi:type="xsd:double"&gt;-10.2696&lt;/D&gt;&lt;D xsi:type="xsd:double"&gt;-16.39939&lt;/D&gt;&lt;D xsi:type="xsd:double"&gt;-13.75773&lt;/D&gt;&lt;D xsi:type="xsd:double"&gt;-10.628027&lt;/D&gt;&lt;D xsi:type="xsd:double"&gt;-6.2251034&lt;/D&gt;&lt;D xsi:type="xsd:double"&gt;-4.5438886&lt;/D&gt;&lt;D xsi:type="xsd:double"&gt;-10.35679&lt;/D&gt;&lt;D xsi:type="xsd:double"&gt;-8.950621&lt;/D&gt;&lt;D xsi:type="xsd:double"&gt;-7.733017&lt;/D&gt;&lt;D xsi:type="xsd:double"&gt;-5.488074&lt;/D&gt;&lt;D xsi:type="xsd:double"&gt;-5.9487877&lt;/D&gt;&lt;D xsi:type="xsd:double"&gt;-6.0552&lt;/D&gt;&lt;D xsi:type="xsd:double"&gt;0.9977579&lt;/D&gt;&lt;D xsi:type="xsd:double"&gt;-3.6112785&lt;/D&gt;&lt;D xsi:type="xsd:double"&gt;-6.5716147&lt;/D&gt;&lt;D xsi:type="xsd:double"&gt;-26.429916&lt;/D&gt;&lt;D xsi:type="xsd:double"&gt;-30.465872&lt;/D&gt;&lt;D xsi:type="xsd:double"&gt;-29.884153&lt;/D&gt;&lt;D xsi:type="xsd:double"&gt;-21.234018&lt;/D&gt;&lt;D xsi:type="xsd:double"&gt;-21.200483&lt;/D&gt;&lt;D xsi:type="xsd:double"&gt;-21.131361&lt;/D&gt;&lt;D xsi:type="xsd:double"&gt;-17.835516&lt;/D&gt;&lt;D xsi:type="xsd:double"&gt;-17.991215&lt;/D&gt;&lt;D xsi:type="xsd:double"&gt;-18.396305&lt;/D&gt;&lt;D xsi:type="xsd:double"&gt;-7.1617546&lt;/D&gt;&lt;D xsi:type="xsd:double"&gt;1.8040776&lt;/D&gt;&lt;D xsi:type="xsd:double"&gt;8.532345&lt;/D&gt;&lt;D xsi:type="xsd:double"&gt;36.55666&lt;/D&gt;&lt;D xsi:type="xsd:double"&gt;40.415085&lt;/D&gt;&lt;D xsi:type="xsd:double"&gt;46.34247&lt;/D&gt;&lt;D xsi:type="xsd:double"&gt;43.586586&lt;/D&gt;&lt;D xsi:type="xsd:double"&gt;45.03589&lt;/D&gt;&lt;D xsi:type="xsd:double"&gt;42.378605&lt;/D&gt;&lt;D xsi:type="xsd:double"&gt;44.55862&lt;/D&gt;&lt;D xsi:type="xsd:double"&gt;40.825653&lt;/D&gt;&lt;D xsi:type="xsd:double"&gt;53.277504&lt;/D&gt;&lt;D xsi:type="xsd:double"&gt;48.09332&lt;/D&gt;&lt;D xsi:type="xsd:double"&gt;37.044632&lt;/D&gt;&lt;D xsi:type="xsd:double"&gt;35.017277&lt;/D&gt;&lt;D xsi:type="xsd:double"&gt;48.782658&lt;/D&gt;&lt;D xsi:type="xsd:double"&gt;50.957443&lt;/D&gt;&lt;D xsi:type="xsd:double"&gt;40.597916&lt;/D&gt;&lt;D xsi:type="xsd:double"&gt;17.737782&lt;/D&gt;&lt;D xsi:type="xsd:double"&gt;14.4849415&lt;/D&gt;&lt;D xsi:type="xsd:double"&gt;20.463825&lt;/D&gt;&lt;D xsi:type="xsd:double"&gt;5.5259466&lt;/D&gt;&lt;D xsi:type="xsd:double"&gt;7.87338&lt;/D&gt;&lt;D xsi:type="xsd:double"&gt;3.5032988&lt;/D&gt;&lt;D xsi:type="xsd:double"&gt;-8.816683&lt;/D&gt;&lt;D xsi:type="xsd:double"&gt;-6.113231&lt;/D&gt;&lt;D xsi:type="xsd:double"&gt;-8.667058&lt;/D&gt;&lt;D xsi:type="xsd:double"&gt;-17.962938&lt;/D&gt;&lt;D xsi:type="xsd:double"&gt;-23.828613&lt;/D&gt;&lt;D xsi:type="xsd:double"&gt;-15.931046&lt;/D&gt;&lt;D xsi:type="xsd:double"&gt;-8.974338&lt;/D&gt;&lt;D xsi:type="xsd:double"&gt;-0.22913814&lt;/D&gt;&lt;D xsi:type="xsd:double"&gt;-5.6793213&lt;/D&gt;&lt;D xsi:type="xsd:double"&gt;-0.51243305&lt;/D&gt;&lt;D xsi:type="xsd:double"&gt;-0.56229234&lt;/D&gt;&lt;D xsi:type="xsd:double"&gt;-5.3238273&lt;/D&gt;&lt;D xsi:type="xsd:double"&gt;-2.8187275&lt;/D&gt;&lt;D xsi:type="xsd:double"&gt;5.32887&lt;/D&gt;&lt;D xsi:type="xsd:double"&gt;0.42660236&lt;/D&gt;&lt;D xsi:type="xsd:double"&gt;1.5624642&lt;/D&gt;&lt;D xsi:type="xsd:double"&gt;8.6311455&lt;/D&gt;&lt;D xsi:type="xsd:double"&gt;0.6462574&lt;/D&gt;&lt;D xsi:type="xsd:double"&gt;-2.732581&lt;/D&gt;&lt;D xsi:type="xsd:double"&gt;-2.5378942&lt;/D&gt;&lt;D xsi:type="xsd:double"&gt;-1.123929&lt;/D&gt;&lt;/FQL&gt;&lt;FQL&gt;&lt;Q&gt;DDR3512M-FDS^FG_PRICE(0)&lt;/Q&gt;&lt;R&gt;1&lt;/R&gt;&lt;C&gt;1&lt;/C&gt;&lt;D xsi:type="xsd:double"&gt;0.8876622&lt;/D&gt;&lt;/FQL&gt;&lt;FQL&gt;&lt;Q&gt;EWT^FMA_PCT_ABOVE_MAVG(200,0,,,,"PORTAGG")&lt;/Q&gt;&lt;R&gt;1&lt;/R&gt;&lt;C&gt;1&lt;/C&gt;&lt;D xsi:type="xsd:double"&gt;48.314606741573&lt;/D&gt;&lt;/FQL&gt;&lt;FQL&gt;&lt;Q&gt;EWJ^PERCENT_CHANGE(FMA_EPS(+1,0,,,,"PORTAGG","MEAN"),FMA_EPS(+1,-1AM,,,,"PORTAGG","MEAN"))&lt;/Q&gt;&lt;R&gt;1&lt;/R&gt;&lt;C&gt;1&lt;/C&gt;&lt;D xsi:type="xsd:double"&gt;8.45006697474438&lt;/D&gt;&lt;/FQL&gt;&lt;FQL&gt;&lt;Q&gt;CNYA^FMA_COS_UP("EPS","1M",+1,NOW,,,"PORTAGG","MEANR")&lt;/Q&gt;&lt;R&gt;1&lt;/R&gt;&lt;C&gt;1&lt;/C&gt;&lt;D xsi:type="xsd:double"&gt;130&lt;/D&gt;&lt;/FQL&gt;&lt;FQL&gt;&lt;Q&gt;SET-BKK^FG_FCF_YIELD_NTM(0)&lt;/Q&gt;&lt;R&gt;1&lt;/R&gt;&lt;C&gt;1&lt;/C&gt;&lt;D xsi:type="xsd:double"&gt;4.4560978429037&lt;/D&gt;&lt;/FQL&gt;&lt;FQL&gt;&lt;Q&gt;EWM^FMA_PE(LTM,0,,,"PORTAGG","MEANR")&lt;/Q&gt;&lt;R&gt;1&lt;/R&gt;&lt;C&gt;1&lt;/C&gt;&lt;D xsi:type="xsd:double"&gt;18.4519860829982&lt;/D&gt;&lt;/FQL&gt;&lt;FQL&gt;&lt;Q&gt;TRYQA10Y-FDS^FG_YIELD(-10AY,0,Y,,"YTM")&lt;/Q&gt;&lt;R&gt;10&lt;/R&gt;&lt;C&gt;1&lt;/C&gt;&lt;D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xsi:type="xsd:string"&gt;@NA&lt;/D&gt;&lt;/FQL&gt;&lt;FQL&gt;&lt;Q&gt;USDSAR^FG_PRICE_CHANGE(0,-3AM)&lt;/Q&gt;&lt;R&gt;1&lt;/R&gt;&lt;C&gt;1&lt;/C&gt;&lt;D xsi:type="xsd:double"&gt;0.077331066&lt;/D&gt;&lt;/FQL&gt;&lt;FQL&gt;&lt;Q&gt;USDMXN^FG_PRICE_CHANGE(0,-1AY)&lt;/Q&gt;&lt;R&gt;1&lt;/R&gt;&lt;C&gt;1&lt;/C&gt;&lt;D xsi:type="xsd:double"&gt;10.014332&lt;/D&gt;&lt;/FQL&gt;&lt;FQL&gt;&lt;Q&gt;SET-BKK^P_PRICE_RETURNS_PR('52W',2,-10AY,0,AM)&lt;/Q&gt;&lt;R&gt;121&lt;/R&gt;&lt;C&gt;1&lt;/C&gt;&lt;D xsi:type="xsd:double"&gt;5.054724&lt;/D&gt;&lt;D xsi:type="xsd:double"&gt;14.365995&lt;/D&gt;&lt;D xsi:type="xsd:double"&gt;8.779085&lt;/D&gt;&lt;D xsi:type="xsd:double"&gt;10.744929&lt;/D&gt;&lt;D xsi:type="xsd:double"&gt;14.051283&lt;/D&gt;&lt;D xsi:type="xsd:double"&gt;21.550392&lt;/D&gt;&lt;D xsi:type="xsd:double"&gt;23.54666&lt;/D&gt;&lt;D xsi:type="xsd:double"&gt;15.100956&lt;/D&gt;&lt;D xsi:type="xsd:double"&gt;11.8008375&lt;/D&gt;&lt;D xsi:type="xsd:double"&gt;9.535027&lt;/D&gt;&lt;D xsi:type="xsd:double"&gt;2.4030685&lt;/D&gt;&lt;D xsi:type="xsd:double"&gt;-2.3442924&lt;/D&gt;&lt;D xsi:type="xsd:double"&gt;-6.140828&lt;/D&gt;&lt;D xsi:type="xsd:double"&gt;-11.804724&lt;/D&gt;&lt;D xsi:type="xsd:double"&gt;-9.565491&lt;/D&gt;&lt;D xsi:type="xsd:double"&gt;-11.138076&lt;/D&gt;&lt;D xsi:type="xsd:double"&gt;-16.782946&lt;/D&gt;&lt;D xsi:type="xsd:double"&gt;-18.233198&lt;/D&gt;&lt;D xsi:type="xsd:double"&gt;-18.59256&lt;/D&gt;&lt;D xsi:type="xsd:double"&gt;-10.838551&lt;/D&gt;&lt;D xsi:type="xsd:double"&gt;-11.342126&lt;/D&gt;&lt;D xsi:type="xsd:double"&gt;-7.7040195&lt;/D&gt;&lt;D xsi:type="xsd:double"&gt;-3.7974358&lt;/D&gt;&lt;D xsi:type="xsd:double"&gt;-0.9930253&lt;/D&gt;&lt;D xsi:type="xsd:double"&gt;8.358121&lt;/D&gt;&lt;D xsi:type="xsd:double"&gt;3.5085797&lt;/D&gt;&lt;D xsi:type="xsd:double"&gt;7.941675&lt;/D&gt;&lt;D xsi:type="xsd:double"&gt;7.6188803&lt;/D&gt;&lt;D xsi:type="xsd:double"&gt;17.60645&lt;/D&gt;&lt;D xsi:type="xsd:double"&gt;25.711704&lt;/D&gt;&lt;D xsi:type="xsd:double"&gt;21.418608&lt;/D&gt;&lt;D xsi:type="xsd:double"&gt;11.403215&lt;/D&gt;&lt;D xsi:type="xsd:double"&gt;16.720116&lt;/D&gt;&lt;D xsi:type="xsd:double"&gt;11.919176&lt;/D&gt;&lt;D xsi:type="xsd:double"&gt;9.124792&lt;/D&gt;&lt;D xsi:type="xsd:double"&gt;7.7379346&lt;/D&gt;&lt;D xsi:type="xsd:double"&gt;1.5049696&lt;/D&gt;&lt;D xsi:type="xsd:double"&gt;12.383711&lt;/D&gt;&lt;D xsi:type="xsd:double"&gt;12.4892&lt;/D&gt;&lt;D xsi:type="xsd:double"&gt;12.826037&lt;/D&gt;&lt;D xsi:type="xsd:double"&gt;11.872875&lt;/D&gt;&lt;D xsi:type="xsd:double"&gt;14.777374&lt;/D&gt;&lt;D xsi:type="xsd:double"&gt;12.834358&lt;/D&gt;&lt;D xsi:type="xsd:double"&gt;14.596188&lt;/D&gt;&lt;D xsi:type="xsd:double"&gt;10.592794&lt;/D&gt;&lt;D xsi:type="xsd:double"&gt;12.599421&lt;/D&gt;&lt;D xsi:type="xsd:double"&gt;9.664524&lt;/D&gt;&lt;D xsi:type="xsd:double"&gt;3.4101367&lt;/D&gt;&lt;D xsi:type="xsd:double"&gt;9.606684&lt;/D&gt;&lt;D xsi:type="xsd:double"&gt;3.480816&lt;/D&gt;&lt;D xsi:type="xsd:double"&gt;0.27774572&lt;/D&gt;&lt;D xsi:type="xsd:double"&gt;-2.026391&lt;/D&gt;&lt;D xsi:type="xsd:double"&gt;-3.1337857&lt;/D&gt;&lt;D xsi:type="xsd:double"&gt;-11.40312&lt;/D&gt;&lt;D xsi:type="xsd:double"&gt;-7.554877&lt;/D&gt;&lt;D xsi:type="xsd:double"&gt;-8.363599&lt;/D&gt;&lt;D xsi:type="xsd:double"&gt;-5.3406954&lt;/D&gt;&lt;D xsi:type="xsd:double"&gt;-6.266719&lt;/D&gt;&lt;D xsi:type="xsd:double"&gt;-4.5901775&lt;/D&gt;&lt;D xsi:type="xsd:double"&gt;6.0703874&lt;/D&gt;&lt;D xsi:type="xsd:double"&gt;-4.1707277&lt;/D&gt;&lt;D xsi:type="xsd:double"&gt;-1.0813951&lt;/D&gt;&lt;D xsi:type="xsd:double"&gt;-4.75803&lt;/D&gt;&lt;D xsi:type="xsd:double"&gt;-2.6092172&lt;/D&gt;&lt;D xsi:type="xsd:double"&gt;-5.880642&lt;/D&gt;&lt;D xsi:type="xsd:double"&gt;-0.682801&lt;/D&gt;&lt;D xsi:type="xsd:double"&gt;-7.1301994&lt;/D&gt;&lt;D xsi:type="xsd:double"&gt;-22.954142&lt;/D&gt;&lt;D xsi:type="xsd:double"&gt;-26.980108&lt;/D&gt;&lt;D xsi:type="xsd:double"&gt;-23.457533&lt;/D&gt;&lt;D xsi:type="xsd:double"&gt;-14.824915&lt;/D&gt;&lt;D xsi:type="xsd:double"&gt;-20.660704&lt;/D&gt;&lt;D xsi:type="xsd:double"&gt;-20.668007&lt;/D&gt;&lt;D xsi:type="xsd:double"&gt;-22.607433&lt;/D&gt;&lt;D xsi:type="xsd:double"&gt;-21.596605&lt;/D&gt;&lt;D xsi:type="xsd:double"&gt;-21.489758&lt;/D&gt;&lt;D xsi:type="xsd:double"&gt;-4.5261917&lt;/D&gt;&lt;D xsi:type="xsd:double"&gt;-1.4641523&lt;/D&gt;&lt;D xsi:type="xsd:double"&gt;-1.1053622&lt;/D&gt;&lt;D xsi:type="xsd:double"&gt;23.46052&lt;/D&gt;&lt;D xsi:type="xsd:double"&gt;29.39825&lt;/D&gt;&lt;D xsi:type="xsd:double"&gt;25.998032&lt;/D&gt;&lt;D xsi:type="xsd:double"&gt;15.471792&lt;/D&gt;&lt;D xsi:type="xsd:double"&gt;13.6387825&lt;/D&gt;&lt;D xsi:type="xsd:double"&gt;16.293407&lt;/D&gt;&lt;D xsi:type="xsd:double"&gt;25.956392&lt;/D&gt;&lt;D xsi:type="xsd:double"&gt;28.598331&lt;/D&gt;&lt;D xsi:type="xsd:double"&gt;26.892864&lt;/D&gt;&lt;D xsi:type="xsd:double"&gt;9.14296&lt;/D&gt;&lt;D xsi:type="xsd:double"&gt;9.502041&lt;/D&gt;&lt;D xsi:type="xsd:double"&gt;12.177682&lt;/D&gt;&lt;D xsi:type="xsd:double"&gt;6.000948&lt;/D&gt;&lt;D xsi:type="xsd:double"&gt;8.15804&lt;/D&gt;&lt;D xsi:type="xsd:double"&gt;1.2277365&lt;/D&gt;&lt;D xsi:type="xsd:double"&gt;0.9266615&lt;/D&gt;&lt;D xsi:type="xsd:double"&gt;0.9198785&lt;/D&gt;&lt;D xsi:type="xsd:double"&gt;5.103922&lt;/D&gt;&lt;D xsi:type="xsd:double"&gt;1.5652657&lt;/D&gt;&lt;D xsi:type="xsd:double"&gt;-3.3090115&lt;/D&gt;&lt;D xsi:type="xsd:double"&gt;-0.56628585&lt;/D&gt;&lt;D xsi:type="xsd:double"&gt;0.30280352&lt;/D&gt;&lt;D xsi:type="xsd:double"&gt;2.020967&lt;/D&gt;&lt;D xsi:type="xsd:double"&gt;-1.9957006&lt;/D&gt;&lt;D xsi:type="xsd:double"&gt;-1.7899334&lt;/D&gt;&lt;D xsi:type="xsd:double"&gt;-6.261259&lt;/D&gt;&lt;D xsi:type="xsd:double"&gt;-2.4824083&lt;/D&gt;&lt;D xsi:type="xsd:double"&gt;-5.2536306&lt;/D&gt;&lt;D xsi:type="xsd:double"&gt;-4.5994225&lt;/D&gt;&lt;D xsi:type="xsd:double"&gt;-5.590558&lt;/D&gt;&lt;D xsi:type="xsd:double"&gt;-5.6603613&lt;/D&gt;&lt;D xsi:type="xsd:double"&gt;-9.365309&lt;/D&gt;&lt;D xsi:type="xsd:double"&gt;-13.404417&lt;/D&gt;&lt;D xsi:type="xsd:double"&gt;-14.779478&lt;/D&gt;&lt;D xsi:type="xsd:double"&gt;-16.331774&lt;/D&gt;&lt;D xsi:type="xsd:double"&gt;-16.822737&lt;/D&gt;&lt;D xsi:type="xsd:double"&gt;-14.025795&lt;/D&gt;&lt;D xsi:type="xsd:double"&gt;-11.157399&lt;/D&gt;&lt;D xsi:type="xsd:double"&gt;-12.486416&lt;/D&gt;&lt;D xsi:type="xsd:double"&gt;-13.075179&lt;/D&gt;&lt;D xsi:type="xsd:double"&gt;-11.445075&lt;/D&gt;&lt;D xsi:type="xsd:double"&gt;-15.129889&lt;/D&gt;&lt;/FQL&gt;&lt;FQL&gt;&lt;Q&gt;REFPL7D-FDS^FG_YIELD(NOW,,,0)&lt;/Q&gt;&lt;R&gt;1&lt;/R&gt;&lt;C&gt;1&lt;/C&gt;&lt;D xsi:type="xsd:double"&gt;5.75&lt;/D&gt;&lt;/FQL&gt;&lt;FQL&gt;&lt;Q&gt;EPU^FMA_PE(LTM,0,,,"PORTAGG","MEANR")&lt;/Q&gt;&lt;R&gt;1&lt;/R&gt;&lt;C&gt;1&lt;/C&gt;&lt;D xsi:type="xsd:double"&gt;16.4158614244567&lt;/D&gt;&lt;/FQL&gt;&lt;FQL&gt;&lt;Q&gt;MCHI^FG_TOTAL_RETURNC(-10AY,0,AM)&lt;/Q&gt;&lt;R&gt;121&lt;/R&gt;&lt;C&gt;1&lt;/C&gt;&lt;D xsi:type="xsd:double"&gt;5.7894707&lt;/D&gt;&lt;D xsi:type="xsd:double"&gt;2.9253721&lt;/D&gt;&lt;D xsi:type="xsd:double"&gt;-7.656616&lt;/D&gt;&lt;D xsi:type="xsd:double"&gt;1.6541004&lt;/D&gt;&lt;D xsi:type="xsd:double"&gt;0.49433708&lt;/D&gt;&lt;D xsi:type="xsd:double"&gt;6.1620116&lt;/D&gt;&lt;D xsi:type="xsd:double"&gt;-1.0522246&lt;/D&gt;&lt;D xsi:type="xsd:double"&gt;0.63016415&lt;/D&gt;&lt;D xsi:type="xsd:double"&gt;22.974564&lt;/D&gt;&lt;D xsi:type="xsd:double"&gt;-2.0050883&lt;/D&gt;&lt;D xsi:type="xsd:double"&gt;-3.848654&lt;/D&gt;&lt;D xsi:type="xsd:double"&gt;-15.155846&lt;/D&gt;&lt;D xsi:type="xsd:double"&gt;0.1810193&lt;/D&gt;&lt;D xsi:type="xsd:double"&gt;-10.861272&lt;/D&gt;&lt;D xsi:type="xsd:double"&gt;7.0720673&lt;/D&gt;&lt;D xsi:type="xsd:double"&gt;-0.5889833&lt;/D&gt;&lt;D xsi:type="xsd:double"&gt;-4.337704&lt;/D&gt;&lt;D xsi:type="xsd:double"&gt;-10.332304&lt;/D&gt;&lt;D xsi:type="xsd:double"&gt;-9.829914&lt;/D&gt;&lt;D xsi:type="xsd:double"&gt;11.595011&lt;/D&gt;&lt;D xsi:type="xsd:double"&gt;3.3308506&lt;/D&gt;&lt;D xsi:type="xsd:double"&gt;-3.8008153&lt;/D&gt;&lt;D xsi:type="xsd:double"&gt;6.6016436&lt;/D&gt;&lt;D xsi:type="xsd:double"&gt;0.042951107&lt;/D&gt;&lt;D xsi:type="xsd:double"&gt;6.991029&lt;/D&gt;&lt;D xsi:type="xsd:double"&gt;6.0264945&lt;/D&gt;&lt;D xsi:type="xsd:double"&gt;1.9779325&lt;/D&gt;&lt;D xsi:type="xsd:double"&gt;-5.247039&lt;/D&gt;&lt;D xsi:type="xsd:double"&gt;-0.43094158&lt;/D&gt;&lt;D xsi:type="xsd:double"&gt;-0.5588293&lt;/D&gt;&lt;D xsi:type="xsd:double"&gt;6.2843323&lt;/D&gt;&lt;D xsi:type="xsd:double"&gt;-0.062018633&lt;/D&gt;&lt;D xsi:type="xsd:double"&gt;4.240787&lt;/D&gt;&lt;D xsi:type="xsd:double"&gt;2.4211168&lt;/D&gt;&lt;D xsi:type="xsd:double"&gt;6.665373&lt;/D&gt;&lt;D xsi:type="xsd:double"&gt;-0.9956777&lt;/D&gt;&lt;D xsi:type="xsd:double"&gt;11.710548&lt;/D&gt;&lt;D xsi:type="xsd:double"&gt;1.4339924&lt;/D&gt;&lt;D xsi:type="xsd:double"&gt;6.207347&lt;/D&gt;&lt;D xsi:type="xsd:double"&gt;2.6162744&lt;/D&gt;&lt;D xsi:type="xsd:double"&gt;-2.3333848&lt;/D&gt;&lt;D xsi:type="xsd:double"&gt;9.796274&lt;/D&gt;&lt;D xsi:type="xsd:double"&gt;-7.281685&lt;/D&gt;&lt;D xsi:type="xsd:double"&gt;9.524525&lt;/D&gt;&lt;D xsi:type="xsd:double"&gt;-6.9764194&lt;/D&gt;&lt;D xsi:type="xsd:double"&gt;2.296114&lt;/D&gt;&lt;D xsi:type="xsd:double"&gt;3.6146283&lt;/D&gt;&lt;D xsi:type="xsd:double"&gt;-7.576495&lt;/D&gt;&lt;D xsi:type="xsd:double"&gt;-4.1590214&lt;/D&gt;&lt;D xsi:type="xsd:double"&gt;-7.6739016&lt;/D&gt;&lt;D xsi:type="xsd:double"&gt;-4.3545904&lt;/D&gt;&lt;D xsi:type="xsd:double"&gt;-2.547425&lt;/D&gt;&lt;D xsi:type="xsd:double"&gt;2.6325583&lt;/D&gt;&lt;D xsi:type="xsd:double"&gt;0.68724155&lt;/D&gt;&lt;D xsi:type="xsd:double"&gt;6.46739&lt;/D&gt;&lt;D xsi:type="xsd:double"&gt;1.4292955&lt;/D&gt;&lt;D xsi:type="xsd:double"&gt;8.740139&lt;/D&gt;&lt;D xsi:type="xsd:double"&gt;-7.8370867&lt;/D&gt;&lt;D xsi:type="xsd:double"&gt;-6.561768&lt;/D&gt;&lt;D xsi:type="xsd:double"&gt;5.936551&lt;/D&gt;&lt;D xsi:type="xsd:double"&gt;-7.062626&lt;/D&gt;&lt;D xsi:type="xsd:double"&gt;7.269728&lt;/D&gt;&lt;D xsi:type="xsd:double"&gt;-4.182315&lt;/D&gt;&lt;D xsi:type="xsd:double"&gt;8.90789&lt;/D&gt;&lt;D xsi:type="xsd:double"&gt;-1.8812418&lt;/D&gt;&lt;D xsi:type="xsd:double"&gt;11.14999&lt;/D&gt;&lt;D xsi:type="xsd:double"&gt;-4.707837&lt;/D&gt;&lt;D xsi:type="xsd:double"&gt;-5.2104893&lt;/D&gt;&lt;D xsi:type="xsd:double"&gt;-2.1451294&lt;/D&gt;&lt;D xsi:type="xsd:double"&gt;4.555571&lt;/D&gt;&lt;D xsi:type="xsd:double"&gt;5.5528283&lt;/D&gt;&lt;D xsi:type="xsd:double"&gt;16.899086&lt;/D&gt;&lt;D xsi:type="xsd:double"&gt;-3.6109328&lt;/D&gt;&lt;D xsi:type="xsd:double"&gt;1.3547182&lt;/D&gt;&lt;D xsi:type="xsd:double"&gt;4.7053933&lt;/D&gt;&lt;D xsi:type="xsd:double"&gt;6.8776965&lt;/D&gt;&lt;D xsi:type="xsd:double"&gt;-3.4247458&lt;/D&gt;&lt;D xsi:type="xsd:double"&gt;8.665979&lt;/D&gt;&lt;D xsi:type="xsd:double"&gt;10.333527&lt;/D&gt;&lt;D xsi:type="xsd:double"&gt;-10.267287&lt;/D&gt;&lt;D xsi:type="xsd:double"&gt;-3.80615&lt;/D&gt;&lt;D xsi:type="xsd:double"&gt;-0.74957013&lt;/D&gt;&lt;D xsi:type="xsd:double"&gt;0.73047876&lt;/D&gt;&lt;D xsi:type="xsd:double"&gt;-4.254353&lt;/D&gt;&lt;D xsi:type="xsd:double"&gt;-7.448864&lt;/D&gt;&lt;D xsi:type="xsd:double"&gt;0.2919078&lt;/D&gt;&lt;D xsi:type="xsd:double"&gt;-4.130286&lt;/D&gt;&lt;D xsi:type="xsd:double"&gt;-2.038449&lt;/D&gt;&lt;D xsi:type="xsd:double"&gt;-2.7449846&lt;/D&gt;&lt;D xsi:type="xsd:double"&gt;-5.235255&lt;/D&gt;&lt;D xsi:type="xsd:double"&gt;3.306985&lt;/D&gt;&lt;D xsi:type="xsd:double"&gt;-16.083694&lt;/D&gt;&lt;D xsi:type="xsd:double"&gt;-0.98623633&lt;/D&gt;&lt;D xsi:type="xsd:double"&gt;-13.963545&lt;/D&gt;&lt;D xsi:type="xsd:double"&gt;17.15157&lt;/D&gt;&lt;D xsi:type="xsd:double"&gt;4.126036&lt;/D&gt;&lt;D xsi:type="xsd:double"&gt;-11.833572&lt;/D&gt;&lt;D xsi:type="xsd:double"&gt;-1.2053132&lt;/D&gt;&lt;D xsi:type="xsd:double"&gt;-10.876762&lt;/D&gt;&lt;D xsi:type="xsd:double"&gt;-9.3503475&lt;/D&gt;&lt;D xsi:type="xsd:double"&gt;24.750446&lt;/D&gt;&lt;D xsi:type="xsd:double"&gt;9.206306&lt;/D&gt;&lt;D xsi:type="xsd:double"&gt;0.43851137&lt;/D&gt;&lt;D xsi:type="xsd:double"&gt;-11.408508&lt;/D&gt;&lt;D xsi:type="xsd:double"&gt;6.556678&lt;/D&gt;&lt;D xsi:type="xsd:double"&gt;-5.0271454&lt;/D&gt;&lt;D xsi:type="xsd:double"&gt;-2.765882&lt;/D&gt;&lt;D xsi:type="xsd:double"&gt;-1.2530327&lt;/D&gt;&lt;D xsi:type="xsd:double"&gt;4.3855786&lt;/D&gt;&lt;D xsi:type="xsd:double"&gt;-6.3979506&lt;/D&gt;&lt;D xsi:type="xsd:double"&gt;-1.8455148&lt;/D&gt;&lt;D xsi:type="xsd:double"&gt;-1.1142135&lt;/D&gt;&lt;D xsi:type="xsd:double"&gt;-5.0469456&lt;/D&gt;&lt;D xsi:type="xsd:double"&gt;-2.4625957&lt;/D&gt;&lt;D xsi:type="xsd:double"&gt;-2.1829545&lt;/D&gt;&lt;D xsi:type="xsd:double"&gt;3.5069108&lt;/D&gt;&lt;D xsi:type="xsd:double"&gt;3.9527774&lt;/D&gt;&lt;D xsi:type="xsd:double"&gt;10.83951&lt;/D&gt;&lt;D xsi:type="xsd:double"&gt;-2.8068602&lt;/D&gt;&lt;D xsi:type="xsd:double"&gt;-1.3095319&lt;/D&gt;&lt;D xsi:type="xsd:double"&gt;-3.1723857&lt;/D&gt;&lt;/FQL&gt;&lt;FQL&gt;&lt;Q&gt;WL-FDS^MAX(FG_PRICE(0,-5AY))&lt;/Q&gt;&lt;R&gt;1&lt;/R&gt;&lt;C&gt;1&lt;/C&gt;&lt;D xsi:type="xsd:double"&gt;763.4&lt;/D&gt;&lt;/FQL&gt;&lt;FQL&gt;&lt;Q&gt;QAT^FG_PRICE_MAVG(0,,,,200)&lt;/Q&gt;&lt;R&gt;1&lt;/R&gt;&lt;C&gt;1&lt;/C&gt;&lt;D xsi:type="xsd:double"&gt;17.323166&lt;/D&gt;&lt;/FQL&gt;&lt;FQL&gt;&lt;Q&gt;SET-BKK^P_PRICE(0)/P_PRICE_HIGH_PR(0,,,,,,"PRICE","INTRA","52W")&lt;/Q&gt;&lt;R&gt;1&lt;/R&gt;&lt;C&gt;1&lt;/C&gt;&lt;D xsi:type="xsd:double"&gt;0.8212266&lt;/D&gt;&lt;/FQL&gt;&lt;FQL&gt;&lt;Q&gt;EWM^FG_TOTAL_RETURNC(0,-12AM)&lt;/Q&gt;&lt;R&gt;1&lt;/R&gt;&lt;C&gt;1&lt;/C&gt;&lt;D xsi:type="xsd:double"&gt;14.950335&lt;/D&gt;&lt;/FQL&gt;&lt;FQL&gt;&lt;Q&gt;EWJ^FMA_PCT_ABOVE_MAVG(200,0,,,,"PORTAGG")&lt;/Q&gt;&lt;R&gt;1&lt;/R&gt;&lt;C&gt;1&lt;/C&gt;&lt;D xsi:type="xsd:double"&gt;26.4705882352941&lt;/D&gt;&lt;/FQL&gt;&lt;FQL&gt;&lt;Q&gt;SET-BKK^FMA_DIV_YLD(NTMA,NOW,NOW,M,"PORTAGG","MEANR")&lt;/Q&gt;&lt;R&gt;1&lt;/R&gt;&lt;C&gt;1&lt;/C&gt;&lt;D xsi:type="xsd:double"&gt;3.78953807899777&lt;/D&gt;&lt;/FQL&gt;&lt;FQL&gt;&lt;Q&gt;TRYGB10Y-FDS^FG_YIELD(-10AY,0,Y,,"YTM")&lt;/Q&gt;&lt;R&gt;10&lt;/R&gt;&lt;C&gt;1&lt;/C&gt;&lt;D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xsi:type="xsd:double"&gt;3.534&lt;/D&gt;&lt;/FQL&gt;&lt;FQL&gt;&lt;Q&gt;USDVND^STD(FG_PRICE_CHANGE(0,-3AY,M))&lt;/Q&gt;&lt;R&gt;1&lt;/R&gt;&lt;C&gt;1&lt;/C&gt;&lt;D xsi:type="xsd:double"&gt;1.29013388560541&lt;/D&gt;&lt;/FQL&gt;&lt;FQL&gt;&lt;Q&gt;USDMXN^FG_PRICE(0)&lt;/Q&gt;&lt;R&gt;1&lt;/R&gt;&lt;C&gt;1&lt;/C&gt;&lt;D xsi:type="xsd:double"&gt;18.802&lt;/D&gt;&lt;/FQL&gt;&lt;FQL&gt;&lt;Q&gt;EWZ^FG_ROE(0)&lt;/Q&gt;&lt;R&gt;1&lt;/R&gt;&lt;C&gt;1&lt;/C&gt;&lt;D xsi:type="xsd:double"&gt;19.69119688493&lt;/D&gt;&lt;/FQL&gt;&lt;FQL&gt;&lt;Q&gt;REFPL7D-FDS^PROPER_NAME(0,,,"SECURITY","NAME")&lt;/Q&gt;&lt;R&gt;1&lt;/R&gt;&lt;C&gt;1&lt;/C&gt;&lt;D xsi:type="xsd:string"&gt;Poland Reference Rate - 7 Day&lt;/D&gt;&lt;/FQL&gt;&lt;FQL&gt;&lt;Q&gt;TRYTW10Y-FDS^FG_YIELD(0,,,,"YTM")&lt;/Q&gt;&lt;R&gt;1&lt;/R&gt;&lt;C&gt;1&lt;/C&gt;&lt;D xsi:type="xsd:double"&gt;1.566&lt;/D&gt;&lt;/FQL&gt;&lt;FQL&gt;&lt;Q&gt;EPU^JULIAN(FMA_DIV_YLD(NTMA,NOW,NOW,M,"PORTAGG","MEANR").DATES)&lt;/Q&gt;&lt;R&gt;1&lt;/R&gt;&lt;C&gt;1&lt;/C&gt;&lt;D xsi:type="xsd:long"&gt;45504&lt;/D&gt;&lt;/FQL&gt;&lt;FQL&gt;&lt;Q&gt;INDA^FG_TOTAL_RETURNC(-10AY,0,AM)&lt;/Q&gt;&lt;R&gt;121&lt;/R&gt;&lt;C&gt;1&lt;/C&gt;&lt;D xsi:type="xsd:double"&gt;-1.4955163&lt;/D&gt;&lt;D xsi:type="xsd:double"&gt;6.0391426&lt;/D&gt;&lt;D xsi:type="xsd:double"&gt;-3.7225604&lt;/D&gt;&lt;D xsi:type="xsd:double"&gt;5.039656&lt;/D&gt;&lt;D xsi:type="xsd:double"&gt;-2.9416382&lt;/D&gt;&lt;D xsi:type="xsd:double"&gt;-0.7539153&lt;/D&gt;&lt;D xsi:type="xsd:double"&gt;3.9672136&lt;/D&gt;&lt;D xsi:type="xsd:double"&gt;2.491331&lt;/D&gt;&lt;D xsi:type="xsd:double"&gt;2.030766&lt;/D&gt;&lt;D xsi:type="xsd:double"&gt;-8.896261&lt;/D&gt;&lt;D xsi:type="xsd:double"&gt;-5.1638546&lt;/D&gt;&lt;D xsi:type="xsd:double"&gt;5.4666877&lt;/D&gt;&lt;D xsi:type="xsd:double"&gt;3.5227656&lt;/D&gt;&lt;D xsi:type="xsd:double"&gt;-13.130015&lt;/D&gt;&lt;D xsi:type="xsd:double"&gt;9.349596&lt;/D&gt;&lt;D xsi:type="xsd:double"&gt;-7.8404846&lt;/D&gt;&lt;D xsi:type="xsd:double"&gt;-3.8870633&lt;/D&gt;&lt;D xsi:type="xsd:double"&gt;-0.7662296&lt;/D&gt;&lt;D xsi:type="xsd:double"&gt;-4.1440725&lt;/D&gt;&lt;D xsi:type="xsd:double"&gt;5.37374&lt;/D&gt;&lt;D xsi:type="xsd:double"&gt;0.26839972&lt;/D&gt;&lt;D xsi:type="xsd:double"&gt;2.8298259&lt;/D&gt;&lt;D xsi:type="xsd:double"&gt;4.0907383&lt;/D&gt;&lt;D xsi:type="xsd:double"&gt;2.3035288&lt;/D&gt;&lt;D xsi:type="xsd:double"&gt;4.3218613&lt;/D&gt;&lt;D xsi:type="xsd:double"&gt;-0.8420348&lt;/D&gt;&lt;D xsi:type="xsd:double"&gt;1.1548877&lt;/D&gt;&lt;D xsi:type="xsd:double"&gt;-5.003357&lt;/D&gt;&lt;D xsi:type="xsd:double"&gt;-2.969247&lt;/D&gt;&lt;D xsi:type="xsd:double"&gt;-1.3291001&lt;/D&gt;&lt;D xsi:type="xsd:double"&gt;8.774519&lt;/D&gt;&lt;D xsi:type="xsd:double"&gt;1.6678095&lt;/D&gt;&lt;D xsi:type="xsd:double"&gt;6.9969773&lt;/D&gt;&lt;D xsi:type="xsd:double"&gt;0.06258488&lt;/D&gt;&lt;D xsi:type="xsd:double"&gt;2.3139477&lt;/D&gt;&lt;D xsi:type="xsd:double"&gt;0.079619884&lt;/D&gt;&lt;D xsi:type="xsd:double"&gt;3.9239764&lt;/D&gt;&lt;D xsi:type="xsd:double"&gt;0.7669568&lt;/D&gt;&lt;D xsi:type="xsd:double"&gt;-1.9028127&lt;/D&gt;&lt;D xsi:type="xsd:double"&gt;3.8496017&lt;/D&gt;&lt;D xsi:type="xsd:double"&gt;1.0632157&lt;/D&gt;&lt;D xsi:type="xsd:double"&gt;5.595863&lt;/D&gt;&lt;D xsi:type="xsd:double"&gt;-4.0694532&lt;/D&gt;&lt;D xsi:type="xsd:double"&gt;-2.4321258&lt;/D&gt;&lt;D xsi:type="xsd:double"&gt;0.14492273&lt;/D&gt;&lt;D xsi:type="xsd:double"&gt;-0.98407865&lt;/D&gt;&lt;D xsi:type="xsd:double"&gt;-1.0669351&lt;/D&gt;&lt;D xsi:type="xsd:double"&gt;-0.17204285&lt;/D&gt;&lt;D xsi:type="xsd:double"&gt;5.868399&lt;/D&gt;&lt;D xsi:type="xsd:double"&gt;-3.1774998&lt;/D&gt;&lt;D xsi:type="xsd:double"&gt;-13.980049&lt;/D&gt;&lt;D xsi:type="xsd:double"&gt;5.210078&lt;/D&gt;&lt;D xsi:type="xsd:double"&gt;1.1821151&lt;/D&gt;&lt;D xsi:type="xsd:double"&gt;4.787183&lt;/D&gt;&lt;D xsi:type="xsd:double"&gt;-0.8505404&lt;/D&gt;&lt;D xsi:type="xsd:double"&gt;2.4509788&lt;/D&gt;&lt;D xsi:type="xsd:double"&gt;6.3098073&lt;/D&gt;&lt;D xsi:type="xsd:double"&gt;-5.766523&lt;/D&gt;&lt;D xsi:type="xsd:double"&gt;6.89553&lt;/D&gt;&lt;D xsi:type="xsd:double"&gt;-1.8197&lt;/D&gt;&lt;D xsi:type="xsd:double"&gt;-7.1182547&lt;/D&gt;&lt;D xsi:type="xsd:double"&gt;-0.7416606&lt;/D&gt;&lt;D xsi:type="xsd:double"&gt;1.5878081&lt;/D&gt;&lt;D xsi:type="xsd:double"&gt;5.4857373&lt;/D&gt;&lt;D xsi:type="xsd:double"&gt;0.6682277&lt;/D&gt;&lt;D xsi:type="xsd:double"&gt;2.4043083&lt;/D&gt;&lt;D xsi:type="xsd:double"&gt;-1.1283517&lt;/D&gt;&lt;D xsi:type="xsd:double"&gt;-17.261051&lt;/D&gt;&lt;D xsi:type="xsd:double"&gt;-12.2069&lt;/D&gt;&lt;D xsi:type="xsd:double"&gt;4.9882174&lt;/D&gt;&lt;D xsi:type="xsd:double"&gt;7.7441096&lt;/D&gt;&lt;D xsi:type="xsd:double"&gt;7.1288824&lt;/D&gt;&lt;D xsi:type="xsd:double"&gt;6.3373446&lt;/D&gt;&lt;D xsi:type="xsd:double"&gt;2.6894808&lt;/D&gt;&lt;D xsi:type="xsd:double"&gt;5.907738&lt;/D&gt;&lt;D xsi:type="xsd:double"&gt;2.4308085&lt;/D&gt;&lt;D xsi:type="xsd:double"&gt;5.294931&lt;/D&gt;&lt;D xsi:type="xsd:double"&gt;8.687496&lt;/D&gt;&lt;D xsi:type="xsd:double"&gt;2.039349&lt;/D&gt;&lt;D xsi:type="xsd:double"&gt;1.3402343&lt;/D&gt;&lt;D xsi:type="xsd:double"&gt;-3.2714605&lt;/D&gt;&lt;D xsi:type="xsd:double"&gt;2.5185943&lt;/D&gt;&lt;D xsi:type="xsd:double"&gt;5.6153417&lt;/D&gt;&lt;D xsi:type="xsd:double"&gt;-1.7037749&lt;/D&gt;&lt;D xsi:type="xsd:double"&gt;2.4588227&lt;/D&gt;&lt;D xsi:type="xsd:double"&gt;8.54249&lt;/D&gt;&lt;D xsi:type="xsd:double"&gt;-0.0811398&lt;/D&gt;&lt;D xsi:type="xsd:double"&gt;1.9894481&lt;/D&gt;&lt;D xsi:type="xsd:double"&gt;-3.8017511&lt;/D&gt;&lt;D xsi:type="xsd:double"&gt;3.855729&lt;/D&gt;&lt;D xsi:type="xsd:double"&gt;-3.076601&lt;/D&gt;&lt;D xsi:type="xsd:double"&gt;-6.720662&lt;/D&gt;&lt;D xsi:type="xsd:double"&gt;7.6273203&lt;/D&gt;&lt;D xsi:type="xsd:double"&gt;-9.79067&lt;/D&gt;&lt;D xsi:type="xsd:double"&gt;-1.5470147&lt;/D&gt;&lt;D xsi:type="xsd:double"&gt;-1.3012469&lt;/D&gt;&lt;D xsi:type="xsd:double"&gt;6.8159103&lt;/D&gt;&lt;D xsi:type="xsd:double"&gt;1.932931&lt;/D&gt;&lt;D xsi:type="xsd:double"&gt;-7.710761&lt;/D&gt;&lt;D xsi:type="xsd:double"&gt;6.0279727&lt;/D&gt;&lt;D xsi:type="xsd:double"&gt;-0.11674762&lt;/D&gt;&lt;D xsi:type="xsd:double"&gt;-1.4375806&lt;/D&gt;&lt;D xsi:type="xsd:double"&gt;-4.49425&lt;/D&gt;&lt;D xsi:type="xsd:double"&gt;-1.6886055&lt;/D&gt;&lt;D xsi:type="xsd:double"&gt;0.90931654&lt;/D&gt;&lt;D xsi:type="xsd:double"&gt;3.8047552&lt;/D&gt;&lt;D xsi:type="xsd:double"&gt;1.7353654&lt;/D&gt;&lt;D xsi:type="xsd:double"&gt;3.5383463&lt;/D&gt;&lt;D xsi:type="xsd:double"&gt;0.7798195&lt;/D&gt;&lt;D xsi:type="xsd:double"&gt;2.4579048&lt;/D&gt;&lt;D xsi:type="xsd:double"&gt;-2.065748&lt;/D&gt;&lt;D xsi:type="xsd:double"&gt;-0.1134038&lt;/D&gt;&lt;D xsi:type="xsd:double"&gt;7.42507&lt;/D&gt;&lt;D xsi:type="xsd:double"&gt;3.255117&lt;/D&gt;&lt;D xsi:type="xsd:double"&gt;3.8280487&lt;/D&gt;&lt;D xsi:type="xsd:double"&gt;3.075707&lt;/D&gt;&lt;D xsi:type="xsd:double"&gt;0.26779175&lt;/D&gt;&lt;D xsi:type="xsd:double"&gt;-1.6215146&lt;/D&gt;&lt;D xsi:type="xsd:double"&gt;4.69265&lt;/D&gt;&lt;D xsi:type="xsd:double"&gt;5.2972674&lt;/D&gt;&lt;D xsi:type="xsd:double"&gt;-1.8645525&lt;/D&gt;&lt;/FQL&gt;&lt;FQL&gt;&lt;Q&gt;WL-FDS^FG_PRICE(0)/MAX(FG_PRICE(0,-1AY))&lt;/Q&gt;&lt;R&gt;1&lt;/R&gt;&lt;C&gt;1&lt;/C&gt;&lt;D xsi:type="xsd:double"&gt;0.689022792769191&lt;/D&gt;&lt;/FQL&gt;&lt;FQL&gt;&lt;Q&gt;GREK^FG_PRICE(0)&lt;/Q&gt;&lt;R&gt;1&lt;/R&gt;&lt;C&gt;1&lt;/C&gt;&lt;D xsi:type="xsd:double"&gt;40.47&lt;/D&gt;&lt;/FQL&gt;&lt;FQL&gt;&lt;Q&gt;SET-BKK^FG_TOTAL_RETURNC(0,-6AM)&lt;/Q&gt;&lt;R&gt;1&lt;/R&gt;&lt;C&gt;1&lt;/C&gt;&lt;D xsi:type="xsd:double"&gt;-6.5760612&lt;/D&gt;&lt;/FQL&gt;&lt;FQL&gt;&lt;Q&gt;EWM^P_PRICE(0)/P_PRICE_LOW_PR(0,,,,,,"PRICE","INTRA","52W")-1&lt;/Q&gt;&lt;R&gt;1&lt;/R&gt;&lt;C&gt;1&lt;/C&gt;&lt;D xsi:type="xsd:double"&gt;0.17693436&lt;/D&gt;&lt;/FQL&gt;&lt;FQL&gt;&lt;Q&gt;REFPHRREPO-FDS^FG_YIELD(NOW,,,0)&lt;/Q&gt;&lt;R&gt;1&lt;/R&gt;&lt;C&gt;1&lt;/C&gt;&lt;D xsi:type="xsd:double"&gt;6.5&lt;/D&gt;&lt;/FQL&gt;&lt;FQL&gt;&lt;Q&gt;USDVND^STD(FG_PRICE_CHANGE(0,-1AY,AM))&lt;/Q&gt;&lt;R&gt;1&lt;/R&gt;&lt;C&gt;1&lt;/C&gt;&lt;D xsi:type="xsd:double"&gt;0.898948642554166&lt;/D&gt;&lt;/FQL&gt;&lt;FQL&gt;&lt;Q&gt;CAGDPY@ZA^EE_ACTUAL_ANNUAL(MED,+1)&lt;/Q&gt;&lt;R&gt;1&lt;/R&gt;&lt;C&gt;1&lt;/C&gt;&lt;D xsi:type="xsd:double"&gt;-1.75&lt;/D&gt;&lt;/FQL&gt;&lt;FQL&gt;&lt;Q&gt;BRENT-FDS^FG_PRICE_MAVG(0,,,,30)&lt;/Q&gt;&lt;R&gt;1&lt;/R&gt;&lt;C&gt;1&lt;/C&gt;&lt;D xsi:type="xsd:double"&gt;85.86&lt;/D&gt;&lt;/FQL&gt;&lt;FQL&gt;&lt;Q&gt;EIDO^FG_PRICE_MAVG(0,,,,30)&lt;/Q&gt;&lt;R&gt;1&lt;/R&gt;&lt;C&gt;1&lt;/C&gt;&lt;D xsi:type="xsd:double"&gt;20.033333&lt;/D&gt;&lt;/FQL&gt;&lt;FQL&gt;&lt;Q&gt;EIDO^FG_TOTAL_RETURNC(0,-3AM)&lt;/Q&gt;&lt;R&gt;1&lt;/R&gt;&lt;C&gt;1&lt;/C&gt;&lt;D xsi:type="xsd:double"&gt;2.913034&lt;/D&gt;&lt;/FQL&gt;&lt;FQL&gt;&lt;Q&gt;TRYBR10Y-FDS^PCTCHG(FG_YIELD(0,,,,"YTM"),FG_YIELD(-1AM,,,,"YTM"))&lt;/Q&gt;&lt;R&gt;1&lt;/R&gt;&lt;C&gt;1&lt;/C&gt;&lt;D xsi:type="xsd:double"&gt;-2.0751688&lt;/D&gt;&lt;/FQL&gt;&lt;FQL&gt;&lt;Q&gt;CC_ID^IMF_IFS_RCPI_Q(0)&lt;/Q&gt;&lt;R&gt;0&lt;/R&gt;&lt;C&gt;0&lt;/C&gt;&lt;/FQL&gt;&lt;FQL&gt;&lt;Q&gt;CNYA^FMA_EVAL_EBIT(LTMA,NOW,NOW,M,"PORTAGG","MEANR")&lt;/Q&gt;&lt;R&gt;1&lt;/R&gt;&lt;C&gt;1&lt;/C&gt;&lt;D xsi:type="xsd:double"&gt;15.8625083543902&lt;/D&gt;&lt;/FQL&gt;&lt;FQL&gt;&lt;Q&gt;FC0000KR^FMA_EPS(NTMA,-20AY,0,CY,,"PORTAGG","MEANR")&lt;/Q&gt;&lt;R&gt;20&lt;/R&gt;&lt;C&gt;1&lt;/C&gt;&lt;D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xsi:type="xsd:double"&gt;35.9051097711891&lt;/D&gt;&lt;D xsi:type="xsd:double"&gt;42.804114520566&lt;/D&gt;&lt;D xsi:type="xsd:double"&gt;51.3052324622059&lt;/D&gt;&lt;D xsi:type="xsd:double"&gt;35.3975809084273&lt;/D&gt;&lt;D xsi:type="xsd:double"&gt;41.6900785112878&lt;/D&gt;&lt;/FQL&gt;&lt;FQL&gt;&lt;Q&gt;SPY^FG_TOTAL_RETURNC(0,-3AM)&lt;/Q&gt;&lt;R&gt;1&lt;/R&gt;&lt;C&gt;1&lt;/C&gt;&lt;D xsi:type="xsd:double"&gt;2.795589&lt;/D&gt;&lt;/FQL&gt;&lt;FQL&gt;&lt;Q&gt;EWY^FMA_EVAL_EBIT(LTMA,NOW,NOW,M,"PORTAGG","MEANR")&lt;/Q&gt;&lt;R&gt;1&lt;/R&gt;&lt;C&gt;1&lt;/C&gt;&lt;D xsi:type="xsd:double"&gt;16.2598406742987&lt;/D&gt;&lt;/FQL&gt;&lt;FQL&gt;&lt;Q&gt;CAGDPY@ZA^EE_ACTUAL_ANNUAL(MED,0)&lt;/Q&gt;&lt;R&gt;1&lt;/R&gt;&lt;C&gt;1&lt;/C&gt;&lt;D xsi:type="xsd:double"&gt;-1.6&lt;/D&gt;&lt;/FQL&gt;&lt;FQL&gt;&lt;Q&gt;KSA^FMA_PE(LTMA,-10AY,0,AM,"PORTAGG","MEANR")&lt;/Q&gt;&lt;R&gt;121&lt;/R&gt;&lt;C&gt;1&lt;/C&gt;&lt;D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xsi:type="xsd:double"&gt;12.3375741369545&lt;/D&gt;&lt;D xsi:type="xsd:double"&gt;11.0079155642491&lt;/D&gt;&lt;D xsi:type="xsd:double"&gt;11.747286787792&lt;/D&gt;&lt;D xsi:type="xsd:double"&gt;11.8490637375493&lt;/D&gt;&lt;D xsi:type="xsd:double"&gt;12.322032607252&lt;/D&gt;&lt;D xsi:type="xsd:double"&gt;12.723801211429&lt;/D&gt;&lt;D xsi:type="xsd:double"&gt;12.7644215936281&lt;/D&gt;&lt;D xsi:type="xsd:double"&gt;12.9571510504764&lt;/D&gt;&lt;D xsi:type="xsd:double"&gt;12.8779620940361&lt;/D&gt;&lt;D xsi:type="xsd:double"&gt;12.4484928048345&lt;/D&gt;&lt;D xsi:type="xsd:double"&gt;13.7006902157736&lt;/D&gt;&lt;D xsi:type="xsd:double"&gt;14.8138907815599&lt;/D&gt;&lt;D xsi:type="xsd:double"&gt;15.0507008039018&lt;/D&gt;&lt;D xsi:type="xsd:double"&gt;15.0039676902327&lt;/D&gt;&lt;D xsi:type="xsd:double"&gt;15.3174151645932&lt;/D&gt;&lt;D xsi:type="xsd:double"&gt;15.28375587736&lt;/D&gt;&lt;D xsi:type="xsd:double"&gt;15.0022976967602&lt;/D&gt;&lt;D xsi:type="xsd:double"&gt;15.049932015786&lt;/D&gt;&lt;D xsi:type="xsd:double"&gt;15.2850564294377&lt;/D&gt;&lt;D xsi:type="xsd:double"&gt;15.2258108466512&lt;/D&gt;&lt;D xsi:type="xsd:double"&gt;15.1982963183546&lt;/D&gt;&lt;D xsi:type="xsd:double"&gt;14.6838355275461&lt;/D&gt;&lt;D xsi:type="xsd:double"&gt;14.3984937944649&lt;/D&gt;&lt;D xsi:type="xsd:double"&gt;14.4177963337359&lt;/D&gt;&lt;D xsi:type="xsd:double"&gt;14.6224894231902&lt;/D&gt;&lt;D xsi:type="xsd:double"&gt;14.7917182647336&lt;/D&gt;&lt;D xsi:type="xsd:double"&gt;15.0563432305174&lt;/D&gt;&lt;D xsi:type="xsd:double"&gt;15.2634502702758&lt;/D&gt;&lt;D xsi:type="xsd:double"&gt;15.115906258625&lt;/D&gt;&lt;D xsi:type="xsd:double"&gt;15.5404523510237&lt;/D&gt;&lt;D xsi:type="xsd:double"&gt;15.485504884154&lt;/D&gt;&lt;D xsi:type="xsd:double"&gt;15.1860963788485&lt;/D&gt;&lt;D xsi:type="xsd:double"&gt;14.6032376187176&lt;/D&gt;&lt;D xsi:type="xsd:double"&gt;14.9700906391249&lt;/D&gt;&lt;D xsi:type="xsd:double"&gt;14.7864925894896&lt;/D&gt;&lt;D xsi:type="xsd:double"&gt;15.4092132487447&lt;/D&gt;&lt;D xsi:type="xsd:double"&gt;16.1139770300038&lt;/D&gt;&lt;D xsi:type="xsd:double"&gt;17.5035365745066&lt;/D&gt;&lt;D xsi:type="xsd:double"&gt;17.2052588140147&lt;/D&gt;&lt;D xsi:type="xsd:double"&gt;17.4434590759857&lt;/D&gt;&lt;D xsi:type="xsd:double"&gt;17.2928612742582&lt;/D&gt;&lt;D xsi:type="xsd:double"&gt;17.0599633053866&lt;/D&gt;&lt;D xsi:type="xsd:double"&gt;17.2515373767884&lt;/D&gt;&lt;D xsi:type="xsd:double"&gt;17.5992596486951&lt;/D&gt;&lt;D xsi:type="xsd:double"&gt;18.1443584466734&lt;/D&gt;&lt;D xsi:type="xsd:double"&gt;17.7916061621488&lt;/D&gt;&lt;D xsi:type="xsd:double"&gt;18.2823248396382&lt;/D&gt;&lt;D xsi:type="xsd:double"&gt;19.0127489689637&lt;/D&gt;&lt;D xsi:type="xsd:double"&gt;19.9322430754302&lt;/D&gt;&lt;</t>
        </r>
      </text>
    </comment>
    <comment ref="A21" authorId="0" shapeId="0" xr:uid="{C696DE1F-691F-42EF-A34B-9C4A97B78F35}">
      <text>
        <r>
          <rPr>
            <b/>
            <sz val="9"/>
            <color indexed="81"/>
            <rFont val="Tahoma"/>
            <charset val="1"/>
          </rPr>
          <t>D xsi:type="xsd:double"&gt;18.7746858778568&lt;/D&gt;&lt;D xsi:type="xsd:double"&gt;17.1059280153376&lt;/D&gt;&lt;D xsi:type="xsd:double"&gt;17.5246163029406&lt;/D&gt;&lt;D xsi:type="xsd:double"&gt;17.992211700714&lt;/D&gt;&lt;D xsi:type="xsd:double"&gt;19.4031427750184&lt;/D&gt;&lt;D xsi:type="xsd:double"&gt;19.5848441228596&lt;/D&gt;&lt;D xsi:type="xsd:double"&gt;20.1195056135105&lt;/D&gt;&lt;D xsi:type="xsd:double"&gt;22.8125921824769&lt;/D&gt;&lt;D xsi:type="xsd:double"&gt;25.4749737680962&lt;/D&gt;&lt;D xsi:type="xsd:double"&gt;27.0730439688699&lt;/D&gt;&lt;D xsi:type="xsd:double"&gt;27.9931192247432&lt;/D&gt;&lt;D xsi:type="xsd:double"&gt;28.9357855737218&lt;/D&gt;&lt;D xsi:type="xsd:double"&gt;26.2917511471515&lt;/D&gt;&lt;D xsi:type="xsd:double"&gt;26.5099365180164&lt;/D&gt;&lt;D xsi:type="xsd:double"&gt;25.9156269565378&lt;/D&gt;&lt;D xsi:type="xsd:double"&gt;25.2341586593748&lt;/D&gt;&lt;D xsi:type="xsd:double"&gt;24.6678432537381&lt;/D&gt;&lt;D xsi:type="xsd:double"&gt;23.891021913299&lt;/D&gt;&lt;D xsi:type="xsd:double"&gt;23.2490484658747&lt;/D&gt;&lt;D xsi:type="xsd:double"&gt;22.9197052767869&lt;/D&gt;&lt;D xsi:type="xsd:double"&gt;22.1474266042772&lt;/D&gt;&lt;D xsi:type="xsd:double"&gt;21.5287769803474&lt;/D&gt;&lt;D xsi:type="xsd:double"&gt;19.3260748530436&lt;/D&gt;&lt;D xsi:type="xsd:double"&gt;19.7159762096898&lt;/D&gt;&lt;D xsi:type="xsd:double"&gt;20.9164348576584&lt;/D&gt;&lt;D xsi:type="xsd:double"&gt;21.448440146206&lt;/D&gt;&lt;D xsi:type="xsd:double"&gt;21.2613353871006&lt;/D&gt;&lt;D xsi:type="xsd:double"&gt;21.2911751648864&lt;/D&gt;&lt;D xsi:type="xsd:double"&gt;20.0277260753963&lt;/D&gt;&lt;D xsi:type="xsd:double"&gt;19.0089544612922&lt;/D&gt;&lt;D xsi:type="xsd:double"&gt;19.0847915264994&lt;/D&gt;&lt;D xsi:type="xsd:double"&gt;18.1360338411562&lt;/D&gt;&lt;D xsi:type="xsd:double"&gt;17.7082334990792&lt;/D&gt;&lt;D xsi:type="xsd:double"&gt;17.1442092964049&lt;/D&gt;&lt;D xsi:type="xsd:double"&gt;15.4014694582895&lt;/D&gt;&lt;D xsi:type="xsd:double"&gt;15.8495175257027&lt;/D&gt;&lt;D xsi:type="xsd:double"&gt;15.2761223358397&lt;/D&gt;&lt;D xsi:type="xsd:double"&gt;15.2985717920298&lt;/D&gt;&lt;D xsi:type="xsd:double"&gt;15.5683696689145&lt;/D&gt;&lt;D xsi:type="xsd:double"&gt;16.0016663244053&lt;/D&gt;&lt;D xsi:type="xsd:double"&gt;16.514358341403&lt;/D&gt;&lt;D xsi:type="xsd:double"&gt;17.0321183594604&lt;/D&gt;&lt;D xsi:type="xsd:double"&gt;17.2224859508968&lt;/D&gt;&lt;D xsi:type="xsd:double"&gt;17.6044319872602&lt;/D&gt;&lt;D xsi:type="xsd:double"&gt;17.1889493585731&lt;/D&gt;&lt;D xsi:type="xsd:double"&gt;18.0049094099204&lt;/D&gt;&lt;D xsi:type="xsd:double"&gt;19.1361580496768&lt;/D&gt;&lt;D xsi:type="xsd:double"&gt;21.4925112486992&lt;/D&gt;&lt;D xsi:type="xsd:double"&gt;21.3825241850174&lt;/D&gt;&lt;D xsi:type="xsd:double"&gt;21.7419704169407&lt;/D&gt;&lt;D xsi:type="xsd:double"&gt;21.5018978423848&lt;/D&gt;&lt;D xsi:type="xsd:double"&gt;20.9150796727921&lt;/D&gt;&lt;D xsi:type="xsd:double"&gt;20.3082813192212&lt;/D&gt;&lt;D xsi:type="xsd:double"&gt;20.115037230223&lt;/D&gt;&lt;D xsi:type="xsd:double"&gt;19.7676638941916&lt;/D&gt;&lt;/FQL&gt;&lt;FQL&gt;&lt;Q&gt;COPP-FDS^FG_PRICE_CHANGE(0,-1AY)&lt;/Q&gt;&lt;R&gt;1&lt;/R&gt;&lt;C&gt;1&lt;/C&gt;&lt;D xsi:type="xsd:double"&gt;5.64034505640345&lt;/D&gt;&lt;/FQL&gt;&lt;FQL&gt;&lt;Q&gt;ECH^FG_PRICE_MAVG(0,,,,30)&lt;/Q&gt;&lt;R&gt;1&lt;/R&gt;&lt;C&gt;1&lt;/C&gt;&lt;D xsi:type="xsd:double"&gt;25.986666&lt;/D&gt;&lt;/FQL&gt;&lt;FQL&gt;&lt;Q&gt;EZA^P_PRICE(0)/P_PRICE_LOW_PR(0,,,,,,"PRICE","INTRA","52W")-1&lt;/Q&gt;&lt;R&gt;1&lt;/R&gt;&lt;C&gt;1&lt;/C&gt;&lt;D xsi:type="xsd:double"&gt;0.23461974&lt;/D&gt;&lt;/FQL&gt;&lt;FQL&gt;&lt;Q&gt;EWJ^P_PRICE(0)/P_PRICE_HIGH_PR(0,,,,,,"PRICE","INTRA","52W")&lt;/Q&gt;&lt;R&gt;1&lt;/R&gt;&lt;C&gt;1&lt;/C&gt;&lt;D xsi:type="xsd:double"&gt;0.90709776&lt;/D&gt;&lt;/FQL&gt;&lt;FQL&gt;&lt;Q&gt;EWM^FMA_COS_DOWN("EPS","1M",+1,NOW,,,"PORTAGG","MEANR")&lt;/Q&gt;&lt;R&gt;1&lt;/R&gt;&lt;C&gt;1&lt;/C&gt;&lt;D xsi:type="xsd:double"&gt;10&lt;/D&gt;&lt;/FQL&gt;&lt;FQL&gt;&lt;Q&gt;REFTHREPO-FDS^PROPER_NAME(0,,,"SECURITY","NAME")&lt;/Q&gt;&lt;R&gt;1&lt;/R&gt;&lt;C&gt;1&lt;/C&gt;&lt;D xsi:type="xsd:string"&gt;Thailand Repo Rate - 1 Day&lt;/D&gt;&lt;/FQL&gt;&lt;FQL&gt;&lt;Q&gt;TRYPH10Y-FDS^PCTCHG(FG_YIELD(0,,,,"YTM"),FG_YIELD(-3AM,,,,"YTM"))&lt;/Q&gt;&lt;R&gt;1&lt;/R&gt;&lt;C&gt;1&lt;/C&gt;&lt;D xsi:type="xsd:double"&gt;-10.080498&lt;/D&gt;&lt;/FQL&gt;&lt;FQL&gt;&lt;Q&gt;VGK^FG_PE_NTM(0,,,90,0)&lt;/Q&gt;&lt;R&gt;1&lt;/R&gt;&lt;C&gt;1&lt;/C&gt;&lt;D xsi:type="xsd:double"&gt;13.1801377557742&lt;/D&gt;&lt;/FQL&gt;&lt;FQL&gt;&lt;Q&gt;SET-BKK^FG_COMPANY_NAME&lt;/Q&gt;&lt;R&gt;1&lt;/R&gt;&lt;C&gt;1&lt;/C&gt;&lt;D xsi:type="xsd:string"&gt;Thailand SET&lt;/D&gt;&lt;/FQL&gt;&lt;FQL&gt;&lt;Q&gt;USDINR^FG_PRICE(0)&lt;/Q&gt;&lt;R&gt;1&lt;/R&gt;&lt;C&gt;1&lt;/C&gt;&lt;D xsi:type="xsd:double"&gt;83.955&lt;/D&gt;&lt;/FQL&gt;&lt;FQL&gt;&lt;Q&gt;FC0000MX^FMA_EPS(NTMA,-20AY,0,CY,,"PORTAGG","MEANR")&lt;/Q&gt;&lt;R&gt;20&lt;/R&gt;&lt;C&gt;1&lt;/C&gt;&lt;D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xsi:type="xsd:double"&gt;32.5319871434715&lt;/D&gt;&lt;D xsi:type="xsd:double"&gt;39.4423843156453&lt;/D&gt;&lt;/FQL&gt;&lt;FQL&gt;&lt;Q&gt;EIDO^FMA_COS_UP("EPS","1M",+1,NOW,,,"PORTAGG","MEANR")&lt;/Q&gt;&lt;R&gt;1&lt;/R&gt;&lt;C&gt;1&lt;/C&gt;&lt;D xsi:type="xsd:double"&gt;19&lt;/D&gt;&lt;/FQL&gt;&lt;FQL&gt;&lt;Q&gt;EWY^FMA_EVAL_EBITDA(NTMA,0,,,"PORTAGG","MEANR")&lt;/Q&gt;&lt;R&gt;1&lt;/R&gt;&lt;C&gt;1&lt;/C&gt;&lt;D xsi:type="xsd:double"&gt;5.59176357790149&lt;/D&gt;&lt;/FQL&gt;&lt;FQL&gt;&lt;Q&gt;CAGDPY@KR^EE_ACTUAL_ANNUAL(MED,+1)&lt;/Q&gt;&lt;R&gt;1&lt;/R&gt;&lt;C&gt;1&lt;/C&gt;&lt;D xsi:type="xsd:double"&gt;3.5&lt;/D&gt;&lt;/FQL&gt;&lt;FQL&gt;&lt;Q&gt;USDBRL^STD(FG_PRICE_CHANGE(0,-3AY,M))&lt;/Q&gt;&lt;R&gt;1&lt;/R&gt;&lt;C&gt;1&lt;/C&gt;&lt;D xsi:type="xsd:double"&gt;3.64571092391046&lt;/D&gt;&lt;/FQL&gt;&lt;FQL&gt;&lt;Q&gt;VNM^FMA_PE(LTMA,-10AY,0,AM,"PORTAGG","MEANR")&lt;/Q&gt;&lt;R&gt;121&lt;/R&gt;&lt;C&gt;1&lt;/C&gt;&lt;D xsi:type="xsd:double"&gt;12.8161009133206&lt;/D&gt;&lt;D xsi:type="xsd:double"&gt;13.7120818460258&lt;/D&gt;&lt;D xsi:type="xsd:double"&gt;13.4013940637877&lt;/D&gt;&lt;D xsi:type="xsd:double"&gt;13.3354168131608&lt;/D&gt;&lt;D xsi:type="xsd:double"&gt;12.9983966355171&lt;/D&gt;&lt;D xsi:type="xsd:double"&gt;12.4234587064885&lt;/D&gt;&lt;D xsi:type="xsd:double"&gt;12.5217249460003&lt;/D&gt;&lt;D xsi:type="xsd:double"&gt;16.867659912117&lt;/D&gt;&lt;D xsi:type="xsd:double"&gt;16.606388230686&lt;/D&gt;&lt;D xsi:type="xsd:double"&gt;16.7545316189997&lt;/D&gt;&lt;D xsi:type="xsd:double"&gt;16.597421565165&lt;/D&gt;&lt;D xsi:type="xsd:double"&gt;17.2433844780236&lt;/D&gt;&lt;D xsi:type="xsd:double"&gt;16.9230351345989&lt;/D&gt;&lt;D xsi:type="xsd:double"&gt;17.6537456664539&lt;/D&gt;&lt;D xsi:type="xsd:double"&gt;19.3254413481735&lt;/D&gt;&lt;D xsi:type="xsd:double"&gt;21.0998354280896&lt;/D&gt;&lt;D xsi:type="xsd:double"&gt;22.9140128627012&lt;/D&gt;&lt;D xsi:type="xsd:double"&gt;33.155498142528&lt;/D&gt;&lt;D xsi:type="xsd:double"&gt;19.0442717541815&lt;/D&gt;&lt;D xsi:type="xsd:double"&gt;-5.1532102373476&lt;/D&gt;&lt;D xsi:type="xsd:double"&gt;-3.82928689930894&lt;/D&gt;&lt;D xsi:type="xsd:double"&gt;-1.90349310103723&lt;/D&gt;&lt;D xsi:type="xsd:double"&gt;0.217148476747489&lt;/D&gt;&lt;D xsi:type="xsd:double"&gt;1.7668766276775&lt;/D&gt;&lt;D xsi:type="xsd:double"&gt;3.43085671447285&lt;/D&gt;&lt;D xsi:type="xsd:double"&gt;5.35848915133393&lt;/D&gt;&lt;D xsi:type="xsd:double"&gt;10.0646863441528&lt;/D&gt;&lt;D xsi:type="xsd:double"&gt;11.1921127377942&lt;/D&gt;&lt;D xsi:type="xsd:double"&gt;12.8855429861965&lt;/D&gt;&lt;D xsi:type="xsd:double"&gt;14.9181727807703&lt;/D&gt;&lt;D xsi:type="xsd:double"&gt;15.1977510153103&lt;/D&gt;&lt;D xsi:type="xsd:double"&gt;15.5328450134563&lt;/D&gt;&lt;D xsi:type="xsd:double"&gt;15.7057713995557&lt;/D&gt;&lt;D xsi:type="xsd:double"&gt;15.9552479102361&lt;/D&gt;&lt;D xsi:type="xsd:double"&gt;15.7534481511605&lt;/D&gt;&lt;D xsi:type="xsd:double"&gt;16.7513035970392&lt;/D&gt;&lt;D xsi:type="xsd:double"&gt;17.1960502864011&lt;/D&gt;&lt;D xsi:type="xsd:double"&gt;17.7422820245235&lt;/D&gt;&lt;D xsi:type="xsd:double"&gt;18.0387422759983&lt;/D&gt;&lt;D xsi:type="xsd:double"&gt;18.7075802374834&lt;/D&gt;&lt;D xsi:type="xsd:double"&gt;20.9416085839788&lt;/D&gt;&lt;D xsi:type="xsd:double"&gt;24.0561208637715&lt;/D&gt;&lt;D xsi:type="xsd:double"&gt;23.2628818047975&lt;/D&gt;&lt;D xsi:type="xsd:double"&gt;24.5614445993209&lt;/D&gt;&lt;D xsi:type="xsd:double"&gt;24.6232156278306&lt;/D&gt;&lt;D xsi:type="xsd:double"&gt;24.0256512275879&lt;/D&gt;&lt;D xsi:type="xsd:double"&gt;23.9835446598726&lt;/D&gt;&lt;D xsi:type="xsd:double"&gt;21.510856778518&lt;/D&gt;&lt;D xsi:type="xsd:double"&gt;21.8900624561643&lt;/D&gt;&lt;D xsi:type="xsd:double"&gt;21.8887347525504&lt;/D&gt;&lt;D xsi:type="xsd:double"&gt;20.8191505266585&lt;/D&gt;&lt;D xsi:type="xsd:double"&gt;19.644458453765&lt;/D&gt;&lt;D xsi:type="xsd:double"&gt;19.7417521493495&lt;/D&gt;&lt;D xsi:type="xsd:double"&gt;17.9822333861609&lt;/D&gt;&lt;D xsi:type="xsd:double"&gt;18.0142620262685&lt;/D&gt;&lt;D xsi:type="xsd:double"&gt;19.6696252695469&lt;/D&gt;&lt;D xsi:type="xsd:double"&gt;19.7795101861168&lt;/D&gt;&lt;D xsi:type="xsd:double"&gt;19.4731352142946&lt;/D&gt;&lt;D xsi:type="xsd:double"&gt;19.3860166924704&lt;/D&gt;&lt;D xsi:type="xsd:double"&gt;19.1742458064501&lt;/D&gt;&lt;D xsi:type="xsd:double"&gt;18.4361351675985&lt;/D&gt;&lt;D xsi:type="xsd:double"&gt;17.4628478585209&lt;/D&gt;&lt;D xsi:type="xsd:double"&gt;17.2962152297361&lt;/D&gt;&lt;D xsi:type="xsd:double"&gt;17.4688405390331&lt;/D&gt;&lt;D xsi:type="xsd:double"&gt;17.7711309766255&lt;/D&gt;&lt;D xsi:type="xsd:double"&gt;16.4835690360409&lt;/D&gt;&lt;D xsi:type="xsd:double"&gt;15.3823975672246&lt;/D&gt;&lt;D xsi:type="xsd:double"&gt;14.9461327179021&lt;/D&gt;&lt;D xsi:type="xsd:double"&gt;15.0236397906092&lt;/D&gt;&lt;D xsi:type="xsd:double"&gt;15.6638600715656&lt;/D&gt;&lt;D xsi:type="xsd:double"&gt;16.5205889282093&lt;/D&gt;&lt;D xsi:type="xsd:double"&gt;16.3879098061665&lt;/D&gt;&lt;D xsi:type="xsd:double"&gt;16.707893683692&lt;/D&gt;&lt;D xsi:type="xsd:double"&gt;18.0593029310824&lt;/D&gt;&lt;D xsi:type="xsd:double"&gt;18.5622745025577&lt;/D&gt;&lt;D xsi:type="xsd:double"&gt;18.9202975143378&lt;/D&gt;&lt;D xsi:type="xsd:double"&gt;20.8010696059578&lt;/D&gt;&lt;D xsi:type="xsd:double"&gt;24.208256040296&lt;/D&gt;&lt;D xsi:type="xsd:double"&gt;24.040459550619&lt;/D&gt;&lt;D xsi:type="xsd:double"&gt;24.2537398304538&lt;/D&gt;&lt;D xsi:type="xsd:double"&gt;23.5646544685347&lt;/D&gt;&lt;D xsi:type="xsd:double"&gt;22.8765370427193&lt;/D&gt;&lt;D xsi:type="xsd:double"&gt;22.912441325759&lt;/D&gt;&lt;D xsi:type="xsd:double"&gt;21.996387533998&lt;/D&gt;&lt;D xsi:type="xsd:double"&gt;21.4994783887279&lt;/D&gt;&lt;D xsi:type="xsd:double"&gt;20.4948488607074&lt;/D&gt;&lt;D xsi:type="xsd:double"&gt;20.1349634536821&lt;/D&gt;&lt;D xsi:type="xsd:double"&gt;20.1371462347381&lt;/D&gt;&lt;D xsi:type="xsd:double"&gt;19.1221918958616&lt;/D&gt;&lt;D xsi:type="xsd:double"&gt;18.41114131883&lt;/D&gt;&lt;D xsi:type="xsd:double"&gt;17.0664707496778&lt;/D&gt;&lt;D xsi:type="xsd:double"&gt;16.3942882446971&lt;/D&gt;&lt;D xsi:type="xsd:double"&gt;16.2542680362307&lt;/D&gt;&lt;D xsi:type="xsd:double"&gt;15.4965160008385&lt;/D&gt;&lt;D xsi:type="xsd:double"&gt;15.340681874151&lt;/D&gt;&lt;D xsi:type="xsd:double"&gt;14.0355893118997&lt;/D&gt;&lt;D xsi:type="xsd:double"&gt;13.9589585403211&lt;/D&gt;&lt;D xsi:type="xsd:double"&gt;13.6360645293503&lt;/D&gt;&lt;D xsi:type="xsd:double"&gt;12.6855931883316&lt;/D&gt;&lt;D xsi:type="xsd:double"&gt;11.493920904736&lt;/D&gt;&lt;D xsi:type="xsd:double"&gt;13.2626176546381&lt;/D&gt;&lt;D xsi:type="xsd:double"&gt;11.8779644981698&lt;/D&gt;&lt;D xsi:type="xsd:double"&gt;12.1853469603345&lt;/D&gt;&lt;D xsi:type="xsd:double"&gt;12.4142794436386&lt;/D&gt;&lt;D xsi:type="xsd:double"&gt;12.8377035543505&lt;/D&gt;&lt;D xsi:type="xsd:double"&gt;13.0072040067464&lt;/D&gt;&lt;D xsi:type="xsd:double"&gt;13.4784576331339&lt;/D&gt;&lt;D xsi:type="xsd:double"&gt;13.4680919414516&lt;/D&gt;&lt;D xsi:type="xsd:double"&gt;14.4148505732094&lt;/D&gt;&lt;D xsi:type="xsd:double"&gt;15.5623217611473&lt;/D&gt;&lt;D xsi:type="xsd:double"&gt;15.4724163199677&lt;/D&gt;&lt;D xsi:type="xsd:double"&gt;15.6613587629123&lt;/D&gt;&lt;D xsi:type="xsd:double"&gt;16.4296993498931&lt;/D&gt;&lt;D xsi:type="xsd:double"&gt;16.9835650736873&lt;/D&gt;&lt;D xsi:type="xsd:double"&gt;16.8409236758553&lt;/D&gt;&lt;D xsi:type="xsd:double"&gt;18.7610295784921&lt;/D&gt;&lt;D xsi:type="xsd:double"&gt;18.5478428468091&lt;/D&gt;&lt;D xsi:type="xsd:double"&gt;18.115374287626&lt;/D&gt;&lt;D xsi:type="xsd:double"&gt;18.0790986690387&lt;/D&gt;&lt;D xsi:type="xsd:double"&gt;17.2753879259793&lt;/D&gt;&lt;D xsi:type="xsd:double"&gt;16.3173693417356&lt;/D&gt;&lt;/FQL&gt;&lt;FQL&gt;&lt;Q&gt;COPP-FDS^FG_PRICE_CHANGE(0,-6AM)&lt;/Q&gt;&lt;R&gt;1&lt;/R&gt;&lt;C&gt;1&lt;/C&gt;&lt;D xsi:type="xsd:double"&gt;7.97612588171459&lt;/D&gt;&lt;/FQL&gt;&lt;FQL&gt;&lt;Q&gt;ECH^FG_PRICE(0)&lt;/Q&gt;&lt;R&gt;1&lt;/R&gt;&lt;C&gt;1&lt;/C&gt;&lt;D xsi:type="xsd:double"&gt;25.6&lt;/D&gt;&lt;/FQL&gt;&lt;FQL&gt;&lt;Q&gt;EWY^FMA_PCT_ABOVE_MAVG(200,0,,,,"PORTAGG")&lt;/Q&gt;&lt;R&gt;1&lt;/R&gt;&lt;C&gt;1&lt;/C&gt;&lt;D xsi:type="xsd:double"&gt;40.4040404040404&lt;/D&gt;&lt;/FQL&gt;&lt;FQL&gt;&lt;Q&gt;EWJ^FG_TOTAL_RETURNC(0,-6AM)&lt;/Q&gt;&lt;R&gt;1&lt;/R&gt;&lt;C&gt;1&lt;/C&gt;&lt;D xsi:type="xsd:double"&gt;-1.1578083&lt;/D&gt;&lt;/FQL&gt;&lt;FQL&gt;&lt;Q&gt;REFQALEND-FDS^(SUBARRAY(NOT_NA(NO_REPEAT_F(FG_YIELD(NOW,-10AY,D))),0,1)-SUBARRAY(NOT_NA(NO_REPEAT_F(FG_YIELD(NOW,-10AY,D))),1,1))*100&lt;/Q&gt;&lt;R&gt;1&lt;/R&gt;&lt;C&gt;1&lt;/C&gt;&lt;D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xsi:type="xsd:double"&gt;25&lt;/D&gt;&lt;/FQL&gt;&lt;FQL&gt;&lt;Q&gt;TRYPH10Y-FDS^PCTCHG(FG_YIELD(0,,,,"YTM"),FG_YIELD(-1AM,,,,"YTM"))&lt;/Q&gt;&lt;R&gt;1&lt;/R&gt;&lt;C&gt;1&lt;/C&gt;&lt;D xsi:type="xsd:double"&gt;-2.1732469&lt;/D&gt;&lt;/FQL&gt;&lt;FQL&gt;&lt;Q&gt;VGK^FG_PE(0)&lt;/Q&gt;&lt;R&gt;1&lt;/R&gt;&lt;C&gt;1&lt;/C&gt;&lt;D xsi:type="xsd:double"&gt;14.2394223887764&lt;/D&gt;&lt;/FQL&gt;&lt;FQL&gt;&lt;Q&gt;USDKRW^STD(FG_PRICE_CHANGE(0,-3AY,M))&lt;/Q&gt;&lt;R&gt;1&lt;/R&gt;&lt;C&gt;1&lt;/C&gt;&lt;D xsi:type="xsd:double"&gt;3.00004529569372&lt;/D&gt;&lt;/FQL&gt;&lt;FQL&gt;&lt;Q&gt;FC0000PH^FMA_EPS(NTMA,-20AY,0,CY,,"PORTAGG","MEANR")&lt;/Q&gt;&lt;R&gt;20&lt;/R&gt;&lt;C&gt;1&lt;/C&gt;&lt;D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xsi:type="xsd:double"&gt;33.7587102374388&lt;/D&gt;&lt;D xsi:type="xsd:double"&gt;25.6257109249739&lt;/D&gt;&lt;D xsi:type="xsd:double"&gt;24.8900071648497&lt;/D&gt;&lt;D xsi:type="xsd:double"&gt;26.8368786703138&lt;/D&gt;&lt;D xsi:type="xsd:double"&gt;30.8315679687197&lt;/D&gt;&lt;/FQL&gt;&lt;FQL&gt;&lt;Q&gt;REFQALEND-FDS^PROPER_NAME(0,,,"SECURITY","NAME")&lt;/Q&gt;&lt;R&gt;1&lt;/R&gt;&lt;C&gt;1&lt;/C&gt;&lt;D xsi:type="xsd:string"&gt;Qatar Lending Rate - Overnight&lt;/D&gt;&lt;/FQL&gt;&lt;FQL&gt;&lt;Q&gt;EWY^FG_FCF_YIELD_NTM(0)&lt;/Q&gt;&lt;R&gt;1&lt;/R&gt;&lt;C&gt;1&lt;/C&gt;&lt;D xsi:type="xsd:double"&gt;6.89141112717043&lt;/D&gt;&lt;/FQL&gt;&lt;FQL&gt;&lt;Q&gt;CNYA^FG_COMPANY_NAME&lt;/Q&gt;&lt;R&gt;1&lt;/R&gt;&lt;C&gt;1&lt;/C&gt;&lt;D xsi:type="xsd:string"&gt;iShares MSCI China A ETF&lt;/D&gt;&lt;/FQL&gt;&lt;FQL&gt;&lt;Q&gt;CAGDPY@KR^EE_ACTUAL_ANNUAL(MED,0)&lt;/Q&gt;&lt;R&gt;1&lt;/R&gt;&lt;C&gt;1&lt;/C&gt;&lt;D xsi:type="xsd:double"&gt;1.90344221708053&lt;/D&gt;&lt;/FQL&gt;&lt;FQL&gt;&lt;Q&gt;UAE^FMA_PE(LTMA,-10AY,0,AM,"PORTAGG","MEANR")&lt;/Q&gt;&lt;R&gt;121&lt;/R&gt;&lt;C&gt;1&lt;/C&gt;&lt;D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xsi:type="xsd:double"&gt;11.2670300717434&lt;/D&gt;&lt;D xsi:type="xsd:double"&gt;12.7616453629727&lt;/D&gt;&lt;D xsi:type="xsd:double"&gt;13.0760112929125&lt;/D&gt;&lt;D xsi:type="xsd:double"&gt;13.1591716476983&lt;/D&gt;&lt;D xsi:type="xsd:double"&gt;13.6514133678031&lt;/D&gt;&lt;D xsi:type="xsd:double"&gt;13.5223780388501&lt;/D&gt;&lt;D xsi:type="xsd:double"&gt;13.4647702835867&lt;/D&gt;&lt;D xsi:type="xsd:double"&gt;13.5439132513577&lt;/D&gt;&lt;D xsi:type="xsd:double"&gt;13.4036850665391&lt;/D&gt;&lt;D xsi:type="xsd:double"&gt;13.6814640952861&lt;/D&gt;&lt;D xsi:type="xsd:double"&gt;12.7638056630724&lt;/D&gt;&lt;D xsi:type="xsd:double"&gt;11.2063196647583&lt;/D&gt;&lt;D xsi:type="xsd:double"&gt;12.8245747838818&lt;/D&gt;&lt;D xsi:type="xsd:double"&gt;12.1102083255016&lt;/D&gt;&lt;D xsi:type="xsd:double"&gt;13.1319410619029&lt;/D&gt;&lt;D xsi:type="xsd:double"&gt;13.0252980725559&lt;/D&gt;&lt;D xsi:type="xsd:double"&gt;13.2010480729491&lt;/D&gt;&lt;D xsi:type="xsd:double"&gt;13.2312409940594&lt;/D&gt;&lt;D xsi:type="xsd:double"&gt;13.4531025385278&lt;/D&gt;&lt;D xsi:type="xsd:double"&gt;13.4558452935533&lt;/D&gt;&lt;D xsi:type="xsd:double"&gt;13.2330234486535&lt;/D&gt;&lt;D xsi:type="xsd:double"&gt;13.7002268686049&lt;/D&gt;&lt;D xsi:type="xsd:double"&gt;12.9211242083746&lt;/D&gt;&lt;D xsi:type="xsd:double"&gt;12.9581948771025&lt;/D&gt;&lt;D xsi:type="xsd:double"&gt;13.5031234026521&lt;/D&gt;&lt;D xsi:type="xsd:double"&gt;13.5895244399929&lt;/D&gt;&lt;D xsi:type="xsd:double"&gt;13.3387726649561&lt;/D&gt;&lt;D xsi:type="xsd:double"&gt;13.3805086989964&lt;/D&gt;&lt;D xsi:type="xsd:double"&gt;13.2185294122509&lt;/D&gt;&lt;D xsi:type="xsd:double"&gt;12.9067504448381&lt;/D&gt;&lt;D xsi:type="xsd:double"&gt;12.7946877182252&lt;/D&gt;&lt;D xsi:type="xsd:double"&gt;13.1719040516468&lt;/D&gt;&lt;D xsi:type="xsd:double"&gt;12.5849189787621&lt;/D&gt;&lt;D xsi:type="xsd:double"&gt;12.1909775890062&lt;/D&gt;&lt;D xsi:type="xsd:double"&gt;11.9889251279475&lt;/D&gt;&lt;D xsi:type="xsd:double"&gt;11.3898775197161&lt;/D&gt;&lt;D xsi:type="xsd:double"&gt;12.3247909395543&lt;/D&gt;&lt;D xsi:type="xsd:double"&gt;12.024264151658&lt;/D&gt;&lt;D xsi:type="xsd:double"&gt;12.4223886116138&lt;/D&gt;&lt;D xsi:type="xsd:double"&gt;12.3995861231649&lt;/D&gt;&lt;D xsi:type="xsd:double"&gt;12.0061845154547&lt;/D&gt;&lt;D xsi:type="xsd:double"&gt;12.1245484900473&lt;/D&gt;&lt;D xsi:type="xsd:double"&gt;12.0456172813236&lt;/D&gt;&lt;D xsi:type="xsd:double"&gt;12.2363119359258&lt;/D&gt;&lt;D xsi:type="xsd:double"&gt;13.035499844144&lt;/D&gt;&lt;D xsi:type="xsd:double"&gt;12.7388937539154&lt;/D&gt;&lt;D xsi:type="xsd:double"&gt;13.0468058027086&lt;/D&gt;&lt;D xsi:type="xsd:double"&gt;12.1888683627188&lt;/D&gt;&lt;D xsi:type="xsd:double"&gt;11.9898603745998&lt;/D&gt;&lt;D xsi:type="xsd:double"&gt;12.0689996533698&lt;/D&gt;&lt;D xsi:type="xsd:double"&gt;12.7232714865908&lt;/D&gt;&lt;D xsi:type="xsd:double"&gt;12.7291571299379&lt;/D&gt;&lt;D xsi:type="xsd:double"&gt;12.5354037412764&lt;/D&gt;&lt;D xsi:type="xsd:double"&gt;12.794800274038&lt;/D&gt;&lt;D xsi:type="xsd:double"&gt;13.3058520476039&lt;/D&gt;&lt;D xsi:type="xsd:double"&gt;13.6097947607434&lt;/D&gt;&lt;D xsi:type="xsd:double"&gt;14.1752743675839&lt;/D&gt;&lt;D xsi:type="xsd:double"&gt;13.9158907003786&lt;/D&gt;&lt;D xsi:type="xsd:double"&gt;14.3617492218192&lt;/D&gt;&lt;D xsi:type="xsd:double"&gt;14.3154780561253&lt;/D&gt;&lt;D xsi:type="xsd:double"&gt;15.817269761003&lt;/D&gt;&lt;D xsi:type="xsd:double"&gt;15.3304704752807&lt;/D&gt;&lt;D xsi:type="xsd:double"&gt;14.2387477718324&lt;/D&gt;&lt;D xsi:type="xsd:double"&gt;14.1568187533726&lt;/D&gt;&lt;D xsi:type="xsd:double"&gt;16.1911008467051&lt;/D&gt;&lt;D xsi:type="xsd:double"&gt;15.9122771598824&lt;/D&gt;&lt;D xsi:type="xsd:double"&gt;17.9307232063083&lt;/D&gt;&lt;D xsi:type="xsd:double"&gt;15.3612410244459&lt;/D&gt;&lt;D xsi:type="xsd:double"&gt;16.4427120863334&lt;/D&gt;&lt;D xsi:type="xsd:double"&gt;15.9476239564527&lt;/D&gt;&lt;D xsi:type="xsd:double"&gt;22.8321552189719&lt;/D&gt;&lt;D xsi:type="xsd:double"&gt;25.2713900184527&lt;/D&gt;&lt;D xsi:type="xsd:double"&gt;25.025806952429&lt;/D&gt;&lt;D xsi:type="xsd:double"&gt;22.6966464020514&lt;/D&gt;&lt;D xsi:type="xsd:double"&gt;27.081956503855&lt;/D&gt;&lt;D xsi:type="xsd:double"&gt;25.7793450715408&lt;/D&gt;&lt;D xsi:type="xsd:double"&gt;24.5330649368555&lt;/D&gt;&lt;D xsi:type="xsd:double"&gt;23.9178880574255&lt;/D&gt;&lt;D xsi:type="xsd:double"&gt;22.5446615229977&lt;/D&gt;&lt;D xsi:type="xsd:double"&gt;21.4903825666269&lt;/D&gt;&lt;D xsi:type="xsd:double"&gt;20.514157929966&lt;/D&gt;&lt;D xsi:type="xsd:double"&gt;19.3078697502288&lt;/D&gt;&lt;D xsi:type="xsd:double"&gt;18.7549254683361&lt;/D&gt;&lt;D xsi:type="xsd:double"&gt;18.108463874477&lt;/D&gt;&lt;D xsi:type="xsd:double"&gt;16.4580881579448&lt;/D&gt;&lt;D xsi:type="xsd:double"&gt;17.019903575747&lt;/D&gt;&lt;D xsi:type="xsd:double"&gt;17.3005666468187&lt;/D&gt;&lt;D xsi:type="xsd:double"&gt;17.4663269419367&lt;/D&gt;&lt;D xsi:type="xsd:double"&gt;17.210242826042&lt;/D&gt;&lt;D xsi:type="xsd:double"&gt;16.4063833075282&lt;/D&gt;&lt;D xsi:type="xsd:double"&gt;15.4179227113685&lt;/D&gt;&lt;D xsi:type="xsd:double"&gt;15.6870142750859&lt;/D&gt;&lt;D xsi:type="xsd:double"&gt;14.8530597072748&lt;/D&gt;&lt;D xsi:type="xsd:double"&gt;14.5231022098225&lt;/D&gt;&lt;D xsi:type="xsd:double"&gt;14.3422099163691&lt;/D&gt;&lt;D xsi:type="xsd:double"&gt;12.9674945230652&lt;/D&gt;&lt;D xsi:type="xsd:double"&gt;12.3815516390232&lt;/D&gt;&lt;D xsi:type="xsd:double"&gt;12.7032996625792&lt;/D&gt;&lt;D xsi:type="xsd:double"&gt;12.237560146097&lt;/D&gt;&lt;D xsi:type="xsd:double"&gt;12.0167141414911&lt;/D&gt;&lt;D xsi:type="xsd:double"&gt;12.012650748532&lt;/D&gt;&lt;D xsi:type="xsd:double"&gt;11.7592854685267&lt;/D&gt;&lt;D xsi:type="xsd:double"&gt;11.7790257228462&lt;/D&gt;&lt;D xsi:type="xsd:double"&gt;11.7734023022932&lt;/D&gt;&lt;D xsi:type="xsd:double"&gt;11.0839388614811&lt;/D&gt;&lt;D xsi:type="xsd:double"&gt;10.9151553027896&lt;/D&gt;&lt;D xsi:type="xsd:double"&gt;10.356465914826&lt;/D&gt;&lt;D xsi:type="xsd:double"&gt;9.93891461667711&lt;/D&gt;&lt;D xsi:type="xsd:double"&gt;10.3544992487527&lt;/D&gt;&lt;D xsi:type="xsd:double"&gt;9.32383128989873&lt;/D&gt;&lt;D xsi:type="xsd:double"&gt;9.41212073842248&lt;/D&gt;&lt;D xsi:type="xsd:double"&gt;9.40095847848591&lt;/D&gt;&lt;D xsi:type="xsd:double"&gt;9.25645237507034&lt;/D&gt;&lt;D xsi:type="xsd:double"&gt;8.95796129176945&lt;/D&gt;&lt;D xsi:type="xsd:double"&gt;9.08278146803192&lt;/D&gt;&lt;D xsi:type="xsd:double"&gt;9.13893435496202&lt;/D&gt;&lt;/FQL&gt;&lt;FQL&gt;&lt;Q&gt;COPP-FDS^FG_PRICE_CHANGE(0,-3AM)&lt;/Q&gt;&lt;R&gt;1&lt;/R&gt;&lt;C&gt;1&lt;/C&gt;&lt;D xsi:type="xsd:double"&gt;-13.6190992946283&lt;/D&gt;&lt;/FQL&gt;&lt;FQL&gt;&lt;Q&gt;UAE^P_PRICE(0)/P_PRICE_HIGH_PR(0,,,,,,"PRICE","INTRA","52W")&lt;/Q&gt;&lt;R&gt;1&lt;/R&gt;&lt;C&gt;1&lt;/C&gt;&lt;D xsi:type="xsd:double"&gt;0.9225257&lt;/D&gt;&lt;/FQL&gt;&lt;FQL&gt;&lt;Q&gt;EWW^FG_TOTAL_RETURNC(0,-12AM)&lt;/Q&gt;&lt;R&gt;1&lt;/R&gt;&lt;C&gt;1&lt;/C&gt;&lt;D xsi:type="xsd:double"&gt;-9.593046&lt;/D&gt;&lt;/FQL&gt;&lt;FQL&gt;&lt;Q&gt;ECH^FMA_COS_UP("EPS","1M",+1,NOW,,,"PORTAGG","MEANR")&lt;/Q&gt;&lt;R&gt;1&lt;/R&gt;&lt;C&gt;1&lt;/C&gt;&lt;D xsi:type="xsd:double"&gt;14&lt;/D&gt;&lt;/FQL&gt;&lt;FQL&gt;&lt;Q&gt;TRYID10Y-FDS^PCTCHG(FG_YIELD(0,,,,"YTM"),FG_YIELD(-3AM,,,,"YTM"))&lt;/Q&gt;&lt;R&gt;1&lt;/R&gt;&lt;C&gt;1&lt;/C&gt;&lt;D xsi:type="xsd:double"&gt;-2.3377535&lt;/D&gt;&lt;/FQL&gt;&lt;FQL&gt;&lt;Q&gt;EWM^FG_TOTAL_RETURNC(-10AY,0,AM)&lt;/Q&gt;&lt;R&gt;121&lt;/R&gt;&lt;C&gt;1&lt;/C&gt;&lt;D xsi:type="xsd:double"&gt;-3.0750334&lt;/D&gt;&lt;D xsi:type="xsd:double"&gt;1.2690306&lt;/D&gt;&lt;D xsi:type="xsd:double"&gt;-4.511279&lt;/D&gt;&lt;D xsi:type="xsd:double"&gt;-1.4435649&lt;/D&gt;&lt;D xsi:type="xsd:double"&gt;-9.320909&lt;/D&gt;&lt;D xsi:type="xsd:double"&gt;-2.685672&lt;/D&gt;&lt;D xsi:type="xsd:double"&gt;4.776585&lt;/D&gt;&lt;D xsi:type="xsd:double"&gt;-4.2647066&lt;/D&gt;&lt;D xsi:type="xsd:double"&gt;5.6067586&lt;/D&gt;&lt;D xsi:type="xsd:double"&gt;-0.50908923&lt;/D&gt;&lt;D xsi:type="xsd:double"&gt;-9.064335&lt;/D&gt;&lt;D xsi:type="xsd:double"&gt;-2.3561597&lt;/D&gt;&lt;D xsi:type="xsd:double"&gt;-5.8381977&lt;/D&gt;&lt;D xsi:type="xsd:double"&gt;-14.083261&lt;/D&gt;&lt;D xsi:type="xsd:double"&gt;15.360821&lt;/D&gt;&lt;D xsi:type="xsd:double"&gt;-9.294015&lt;/D&gt;&lt;D xsi:type="xsd:double"&gt;3.3497572&lt;/D&gt;&lt;D xsi:type="xsd:double"&gt;-5.352825&lt;/D&gt;&lt;D xsi:type="xsd:double"&gt;6.0439467&lt;/D&gt;&lt;D xsi:type="xsd:double"&gt;6.2176228&lt;/D&gt;&lt;D xsi:type="xsd:double"&gt;7.195127&lt;/D&gt;&lt;D xsi:type="xsd:double"&gt;-8.532423&lt;/D&gt;&lt;D xsi:type="xsd:double"&gt;1.616919&lt;/D&gt;&lt;D xsi:type="xsd:double"&gt;2.1644235&lt;/D&gt;&lt;D xsi:type="xsd:double"&gt;0.9708762&lt;/D&gt;&lt;D xsi:type="xsd:double"&gt;-2.5240362&lt;/D&gt;&lt;D xsi:type="xsd:double"&gt;-0.4932165&lt;/D&gt;&lt;D xsi:type="xsd:double"&gt;-4.3370485&lt;/D&gt;&lt;D xsi:type="xsd:double"&gt;-2.720201&lt;/D&gt;&lt;D xsi:type="xsd:double"&gt;-0.13589263&lt;/D&gt;&lt;D xsi:type="xsd:double"&gt;2.5775075&lt;/D&gt;&lt;D xsi:type="xsd:double"&gt;1.1544943&lt;/D&gt;&lt;D xsi:type="xsd:double"&gt;2.4672627&lt;/D&gt;&lt;D xsi:type="xsd:double"&gt;4.4062257&lt;/D&gt;&lt;D xsi:type="xsd:double"&gt;2.729845&lt;/D&gt;&lt;D xsi:type="xsd:double"&gt;-2.883619&lt;/D&gt;&lt;D xsi:type="xsd:double"&gt;1.4944315&lt;/D&gt;&lt;D xsi:type="xsd:double"&gt;2.2869706&lt;/D&gt;&lt;D xsi:type="xsd:double"&gt;-0.9494662&lt;/D&gt;&lt;D xsi:type="xsd:double"&gt;-0.3710568&lt;/D&gt;&lt;D xsi:type="xsd:double"&gt;2.1104932&lt;/D&gt;&lt;D xsi:type="xsd:double"&gt;9.017324&lt;/D&gt;&lt;D xsi:type="xsd:double"&gt;-0.70052147&lt;/D&gt;&lt;D xsi:type="xsd:double"&gt;4.085827&lt;/D&gt;&lt;D xsi:type="xsd:double"&gt;0.50833225&lt;/D&gt;&lt;D xsi:type="xsd:double"&gt;-8.907002&lt;/D&gt;&lt;D xsi:type="xsd:double"&gt;3.5472035&lt;/D&gt;&lt;D xsi:type="xsd:double"&gt;-6.0503664&lt;/D&gt;&lt;D xsi:type="xsd:double"&gt;7.212162&lt;/D&gt;&lt;D xsi:type="xsd:double"&gt;-3.8009107&lt;/D&gt;&lt;D xsi:type="xsd:double"&gt;-1.1288762&lt;/D&gt;&lt;D xsi:type="xsd:double"&gt;-4.1547775&lt;/D&gt;&lt;D xsi:type="xsd:double"&gt;-1.6876221&lt;/D&gt;&lt;D xsi:type="xsd:double"&gt;3.1046987&lt;/D&gt;&lt;D xsi:type="xsd:double"&gt;1.5614629&lt;/D&gt;&lt;D xsi:type="xsd:double"&gt;-1.2757599&lt;/D&gt;&lt;D xsi:type="xsd:double"&gt;-0.8283615&lt;/D&gt;&lt;D xsi:type="xsd:double"&gt;-3.5415947&lt;/D&gt;&lt;D xsi:type="xsd:double"&gt;2.8403163&lt;/D&gt;&lt;D xsi:type="xsd:double"&gt;3.0650616&lt;/D&gt;&lt;D xsi:type="xsd:double"&gt;-6.254154&lt;/D&gt;&lt;D xsi:type="xsd:double"&gt;0.07097721&lt;/D&gt;&lt;D xsi:type="xsd:double"&gt;-3.333336&lt;/D&gt;&lt;D xsi:type="xsd:double"&gt;5.722666&lt;/D&gt;&lt;D xsi:type="xsd:double"&gt;-4.7189474&lt;/D&gt;&lt;D xsi:type="xsd:double"&gt;4.9908757&lt;/D&gt;&lt;D xsi:type="xsd:double"&gt;-5.4366946&lt;/D&gt;&lt;D xsi:type="xsd:double"&gt;-12.277449&lt;/D&gt;&lt;D xsi:type="xsd:double"&gt;-2.4101496&lt;/D&gt;&lt;D xsi:type="xsd:double"&gt;2.5996566&lt;/D&gt;&lt;D xsi:type="xsd:double"&gt;16.047298&lt;/D&gt;&lt;D xsi:type="xsd:double"&gt;0.1578331&lt;/D&gt;&lt;D xsi:type="xsd:double"&gt;1.7068624&lt;/D&gt;&lt;D xsi:type="xsd:double"&gt;-6.3480496&lt;/D&gt;&lt;D xsi:type="xsd:double"&gt;5.1032305&lt;/D&gt;&lt;D xsi:type="xsd:double"&gt;-0.37064552&lt;/D&gt;&lt;D xsi:type="xsd:double"&gt;6.9568515&lt;/D&gt;&lt;D xsi:type="xsd:double"&gt;0.45217276&lt;/D&gt;&lt;D xsi:type="xsd:double"&gt;-3.8434863&lt;/D&gt;&lt;D xsi:type="xsd:double"&gt;0.36010742&lt;/D&gt;&lt;D xsi:type="xsd:double"&gt;-0.8970201&lt;/D&gt;&lt;D xsi:type="xsd:double"&gt;0.724113&lt;/D&gt;&lt;D xsi:type="xsd:double"&gt;-1.4018655&lt;/D&gt;&lt;D xsi:type="xsd:double"&gt;-5.6873503&lt;/D&gt;&lt;D xsi:type="xsd:double"&gt;-1.9936204&lt;/D&gt;&lt;D xsi:type="xsd:double"&gt;6.7534566&lt;/D&gt;&lt;D xsi:type="xsd:double"&gt;-0.03811121&lt;/D&gt;&lt;D xsi:type="xsd:double"&gt;-2.9736876&lt;/D&gt;&lt;D xsi:type="xsd:double"&gt;-3.1434238&lt;/D&gt;&lt;D xsi:type="xsd:double"&gt;3.328848&lt;/D&gt;&lt;D xsi:type="xsd:double"&gt;1.5004039&lt;/D&gt;&lt;D xsi:type="xsd:double"&gt;0.679183&lt;/D&gt;&lt;D xsi:type="xsd:double"&gt;2.2222161&lt;/D&gt;&lt;D xsi:type="xsd:double"&gt;-7.8027964&lt;/D&gt;&lt;D xsi:type="xsd:double"&gt;-2.2519588&lt;/D&gt;&lt;D xsi:type="xsd:double"&gt;-4.8791227&lt;/D&gt;&lt;D xsi:type="xsd:double"&gt;4.0665507&lt;/D&gt;&lt;D xsi:type="xsd:double"&gt;-1.0213137&lt;/D&gt;&lt;D xsi:type="xsd:double"&gt;-8.972633&lt;/D&gt;&lt;D xsi:type="xsd:double"&gt;2.4642706&lt;/D&gt;&lt;D xsi:type="xsd:double"&gt;9.235203&lt;/D&gt;&lt;D xsi:type="xsd:double"&gt;2.6130438&lt;/D&gt;&lt;D xsi:type="xsd:double"&gt;-0.64991117&lt;/D&gt;&lt;D xsi:type="xsd:double"&gt;-6.1927614&lt;/D&gt;&lt;D xsi:type="xsd:double"&gt;3.4867525&lt;/D&gt;&lt;D xsi:type="xsd:double"&gt;-0.7637024&lt;/D&gt;&lt;D xsi:type="xsd:double"&gt;-7.0860624&lt;/D&gt;&lt;D xsi:type="xsd:double"&gt;-1.1904776&lt;/D&gt;&lt;D xsi:type="xsd:double"&gt;7.831323&lt;/D&gt;&lt;D xsi:type="xsd:double"&gt;-2.2346377&lt;/D&gt;&lt;D xsi:type="xsd:double"&gt;-2.4285734&lt;/D&gt;&lt;D xsi:type="xsd:double"&gt;2.8794527&lt;/D&gt;&lt;D xsi:type="xsd:double"&gt;-0.37950873&lt;/D&gt;&lt;D xsi:type="xsd:double"&gt;4.5297503&lt;/D&gt;&lt;D xsi:type="xsd:double"&gt;-2.3180366&lt;/D&gt;&lt;D xsi:type="xsd:double"&gt;3.5595655&lt;/D&gt;&lt;D xsi:type="xsd:double"&gt;1.3748884&lt;/D&gt;&lt;D xsi:type="xsd:double"&gt;3.0741334&lt;/D&gt;&lt;D xsi:type="xsd:double"&gt;0.96491575&lt;/D&gt;&lt;D xsi:type="xsd:double"&gt;0.89553595&lt;/D&gt;&lt;D xsi:type="xsd:double"&gt;4.461932&lt;/D&gt;&lt;/FQL&gt;&lt;FQL&gt;&lt;Q&gt;EWT^FMA_COS_DOWN("EPS","1M",+1,NOW,,,"PORTAGG","MEANR")&lt;/Q&gt;&lt;R&gt;1&lt;/R&gt;&lt;C&gt;1&lt;/C&gt;&lt;D xsi:type="xsd:double"&gt;26&lt;/D&gt;&lt;/FQL&gt;&lt;FQL&gt;&lt;Q&gt;TUR^FG_FCF_YIELD_NTM(0)&lt;/Q&gt;&lt;R&gt;1&lt;/R&gt;&lt;C&gt;1&lt;/C&gt;&lt;D xsi:type="xsd:double"&gt;7.34662417975935&lt;/D&gt;&lt;/FQL&gt;&lt;FQL&gt;&lt;Q&gt;TRYJP10Y-FDS^FG_YIELD(-10AY,0,Y,,"YTM")&lt;/Q&gt;&lt;R&gt;10&lt;/R&gt;&lt;C&gt;1&lt;/C&gt;&lt;D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xsi:type="xsd:double"&gt;0.6127&lt;/D&gt;&lt;/FQL&gt;&lt;FQL&gt;&lt;Q&gt;USDKRW^STD(FG_PRICE_CHANGE(0,-1AY,AM))&lt;/Q&gt;&lt;R&gt;1&lt;/R&gt;&lt;C&gt;1&lt;/C&gt;&lt;D xsi:type="xsd:double"&gt;1.42109825573971&lt;/D&gt;&lt;/FQL&gt;&lt;FQL&gt;&lt;Q&gt;QAT^FMA_DIV_YLD(NTMA,-10AY,0,AM,"PORTAGG","MEANR")&lt;/Q&gt;&lt;R&gt;121&lt;/R&gt;&lt;C&gt;1&lt;/C&gt;&lt;D xsi:type="xsd:double"&gt;3.96344827418823&lt;/D&gt;&lt;D xsi:type="xsd:double"&gt;3.96926612829764&lt;/D&gt;&lt;D xsi:type="xsd:double"&gt;4.02041296117482&lt;/D&gt;&lt;D xsi:type="xsd:double"&gt;4.0836195600231&lt;/D&gt;&lt;D xsi:type="xsd:double"&gt;4.38794152777429&lt;/D&gt;&lt;D xsi:type="xsd:double"&gt;4.55040993154113&lt;/D&gt;&lt;D xsi:type="xsd:double"&gt;4.16322006116547&lt;/D&gt;&lt;D xsi:type="xsd:double"&gt;4.25606140046856&lt;/D&gt;&lt;D xsi:type="xsd:double"&gt;4.55351666413847&lt;/D&gt;&lt;D xsi:type="xsd:double"&gt;4.45303081364915&lt;/D&gt;&lt;D xsi:type="xsd:double"&gt;4.65242973271549&lt;/D&gt;&lt;D xsi:type="xsd:double"&gt;4.69862925842865&lt;/D&gt;&lt;D xsi:type="xsd:double"&gt;4.76317151323806&lt;/D&gt;&lt;D xsi:type="xsd:double"&gt;4.84582983019983&lt;/D&gt;&lt;D xsi:type="xsd:double"&gt;4.84361952501542&lt;/D&gt;&lt;D xsi:type="xsd:double"&gt;4.96316856012776&lt;/D&gt;&lt;D xsi:type="xsd:double"&gt;5.62007783418349&lt;/D&gt;&lt;D xsi:type="xsd:double"&gt;5.69894351717817&lt;/D&gt;&lt;D xsi:type="xsd:double"&gt;5.45869472804593&lt;/D&gt;&lt;D xsi:type="xsd:double"&gt;4.68316122599307&lt;/D&gt;&lt;D xsi:type="xsd:double"&gt;4.31621268089701&lt;/D&gt;&lt;D xsi:type="xsd:double"&gt;4.39948943846101&lt;/D&gt;&lt;D xsi:type="xsd:double"&gt;4.20863856552407&lt;/D&gt;&lt;D xsi:type="xsd:double"&gt;4.23960013114099&lt;/D&gt;&lt;D xsi:type="xsd:double"&gt;3.83592623702287&lt;/D&gt;&lt;D xsi:type="xsd:double"&gt;3.84992556629768&lt;/D&gt;&lt;D xsi:type="xsd:double"&gt;3.87160805011368&lt;/D&gt;&lt;D xsi:type="xsd:double"&gt;4.04141877164325&lt;/D&gt;&lt;D xsi:type="xsd:double"&gt;4.11551438719043&lt;/D&gt;&lt;D xsi:type="xsd:double"&gt;3.74122534050445&lt;/D&gt;&lt;D xsi:type="xsd:double"&gt;3.83553686816826&lt;/D&gt;&lt;D xsi:type="xsd:double"&gt;3.88794871442108&lt;/D&gt;&lt;D xsi:type="xsd:double"&gt;3.88352407344436&lt;/D&gt;&lt;D xsi:type="xsd:double"&gt;4.0325757665436&lt;/D&gt;&lt;D xsi:type="xsd:double"&gt;4.37462971522358&lt;/D&gt;&lt;D xsi:type="xsd:double"&gt;4.47814805480136&lt;/D&gt;&lt;D xsi:type="xsd:double"&gt;4.15062564249633&lt;/D&gt;&lt;D xsi:type="xsd:double"&gt;4.59634446737275&lt;/D&gt;&lt;D xsi:type="xsd:double"&gt;4.7081291257477&lt;/D&gt;&lt;D xsi:type="xsd:double"&gt;4.61012401952184&lt;/D&gt;&lt;D xsi:type="xsd:double"&gt;4.74911264293867&lt;/D&gt;&lt;D xsi:type="xsd:double"&gt;4.0742071713925&lt;/D&gt;&lt;D xsi:type="xsd:double"&gt;4.51337340837365&lt;/D&gt;&lt;D xsi:type="xsd:double"&gt;5.15173086590638&lt;/D&gt;&lt;D xsi:type="xsd:double"&gt;4.77570561914917&lt;/D&gt;&lt;D xsi:type="xsd:double"&gt;4.77915219570275&lt;/D&gt;&lt;D xsi:type="xsd:double"&gt;4.73113115009891&lt;/D&gt;&lt;D xsi:type="xsd:double"&gt;4.74749384087045&lt;/D&gt;&lt;D xsi:type="xsd:double"&gt;4.33815750315871&lt;/D&gt;&lt;D xsi:type="xsd:double"&gt;4.23146238491362&lt;/D&gt;&lt;D xsi:type="xsd:double"&gt;4.35374957654157&lt;/D&gt;&lt;D xsi:type="xsd:double"&gt;4.32504290212863&lt;/D&gt;&lt;D xsi:type="xsd:double"&gt;4.33502240634406&lt;/D&gt;&lt;D xsi:type="xsd:double"&gt;4.45524815587603&lt;/D&gt;&lt;D xsi:type="xsd:double"&gt;4.39719725766311&lt;/D&gt;&lt;D xsi:type="xsd:double"&gt;4.70590701674652&lt;/D&gt;&lt;D xsi:type="xsd:double"&gt;4.35756059048709&lt;/D&gt;&lt;D xsi:type="xsd:double"&gt;4.34588930845263&lt;/D&gt;&lt;D xsi:type="xsd:double"&gt;4.20354309784429&lt;/D&gt;&lt;D xsi:type="xsd:double"&gt;4.17018239690649&lt;/D&gt;&lt;D xsi:type="xsd:double"&gt;4.38067564449734&lt;/D&gt;&lt;D xsi:type="xsd:double"&gt;4.19316098856826&lt;/D&gt;&lt;D xsi:type="xsd:double"&gt;4.21161435803538&lt;/D&gt;&lt;D xsi:type="xsd:double"&gt;4.09624224890771&lt;/D&gt;&lt;D xsi:type="xsd:double"&gt;4.08373491354604&lt;/D&gt;&lt;D xsi:type="xsd:double"&gt;4.0143888354862&lt;/D&gt;&lt;D xsi:type="xsd:double"&gt;4.25225548209568&lt;/D&gt;&lt;D xsi:type="xsd:double"&gt;4.9662373926176&lt;/D&gt;&lt;D xsi:type="xsd:double"&gt;4.29118243727079&lt;/D&gt;&lt;D xsi:type="xsd:double"&gt;4.2562943968052&lt;/D&gt;&lt;D xsi:type="xsd:double"&gt;3.94145797521154&lt;/D&gt;&lt;D xsi:type="xsd:double"&gt;3.83358219146251&lt;/D&gt;&lt;D xsi:type="xsd:double"&gt;3.67851455447034&lt;/D&gt;&lt;D xsi:type="xsd:double"&gt;3.58974708608271&lt;/D&gt;&lt;D xsi:type="xsd:double"&gt;3.46472303666294&lt;/D&gt;&lt;D xsi:type="xsd:double"&gt;3.7098685848741&lt;/D&gt;&lt;D xsi:type="xsd:double"&gt;3.59566651398831&lt;/D&gt;&lt;D xsi:type="xsd:double"&gt;3.7727887165778&lt;/D&gt;&lt;D xsi:type="xsd:double"&gt;3.78851273734898&lt;/D&gt;&lt;D xsi:type="xsd:double"&gt;3.93811950025347&lt;/D&gt;&lt;D xsi:type="xsd:double"&gt;3.78506048884883&lt;/D&gt;&lt;D xsi:type="xsd:double"&gt;3.7616215237477&lt;/D&gt;&lt;D xsi:type="xsd:double"&gt;3.86636909919595&lt;/D&gt;&lt;D xsi:type="xsd:double"&gt;3.78345550616999&lt;/D&gt;&lt;D xsi:type="xsd:double"&gt;3.8955671130949&lt;/D&gt;&lt;D xsi:type="xsd:double"&gt;3.99765819487668&lt;/D&gt;&lt;D xsi:type="xsd:double"&gt;3.85832962271769&lt;/D&gt;&lt;D xsi:type="xsd:double"&gt;3.76977886884271&lt;/D&gt;&lt;D xsi:type="xsd:double"&gt;3.96303575929652&lt;/D&gt;&lt;D xsi:type="xsd:double"&gt;3.99420254944365&lt;/D&gt;&lt;D xsi:type="xsd:double"&gt;3.76858351573482&lt;/D&gt;&lt;D xsi:type="xsd:double"&gt;3.67461427532352&lt;/D&gt;&lt;D xsi:type="xsd:double"&gt;3.66637001152296&lt;/D&gt;&lt;D xsi:type="xsd:double"&gt;3.86957727648593&lt;/D&gt;&lt;D xsi:type="xsd:double"&gt;4.25255394831063&lt;/D&gt;&lt;D xsi:type="xsd:double"&gt;4.36625111332542&lt;/D&gt;&lt;D xsi:type="xsd:double"&gt;3.8394133737721&lt;/D&gt;&lt;D xsi:type="xsd:double"&gt;3.98725199873571&lt;/D&gt;&lt;D xsi:type="xsd:double"&gt;3.90142218507848&lt;/D&gt;&lt;D xsi:type="xsd:double"&gt;3.96688661321495&lt;/D&gt;&lt;D xsi:type="xsd:double"&gt;4.47287311638234&lt;/D&gt;&lt;D xsi:type="xsd:double"&gt;4.47528127931075&lt;/D&gt;&lt;D xsi:type="xsd:double"&gt;4.73633638750304&lt;/D&gt;&lt;D xsi:type="xsd:double"&gt;4.69393367782629&lt;/D&gt;&lt;D xsi:type="xsd:double"&gt;4.78984248969765&lt;/D&gt;&lt;D xsi:type="xsd:double"&gt;4.65322199593336&lt;/D&gt;&lt;D xsi:type="xsd:double"&gt;4.68118123619296&lt;/D&gt;&lt;D xsi:type="xsd:double"&gt;4.69765885632276&lt;/D&gt;&lt;D xsi:type="xsd:double"&gt;4.49888829699963&lt;/D&gt;&lt;D xsi:type="xsd:double"&gt;4.71781761597071&lt;/D&gt;&lt;D xsi:type="xsd:double"&gt;4.90751632997766&lt;/D&gt;&lt;D xsi:type="xsd:double"&gt;4.93730982763435&lt;/D&gt;&lt;D xsi:type="xsd:double"&gt;5.00132882903537&lt;/D&gt;&lt;D xsi:type="xsd:double"&gt;4.78833099593919&lt;/D&gt;&lt;D xsi:type="xsd:double"&gt;4.88572915931723&lt;/D&gt;&lt;D xsi:type="xsd:double"&gt;4.80355283616031&lt;/D&gt;&lt;D xsi:type="xsd:double"&gt;5.65233665153556&lt;/D&gt;&lt;D xsi:type="xsd:double"&gt;5.81204333974971&lt;/D&gt;&lt;D xsi:type="xsd:double"&gt;5.83198329347413&lt;/D&gt;&lt;D xsi:type="xsd:double"&gt;5.46073141854619&lt;/D&gt;&lt;D xsi:type="xsd:double"&gt;5.52680893062292&lt;/D&gt;&lt;/FQL&gt;&lt;FQL&gt;&lt;Q&gt;EIDO^FG_PRICE_MAVG(0,,,,200)&lt;/Q&gt;&lt;R&gt;1&lt;/R&gt;&lt;C&gt;1&lt;/C&gt;&lt;D xsi:type="xsd:double"&gt;21.2182&lt;/D&gt;&lt;/FQL&gt;&lt;FQL&gt;&lt;Q&gt;EPHE^PERCENT_CHANGE(FMA_EPS(+1,0,,,,"PORTAGG","MEAN"),FMA_EPS(+1,-1AM,,,,"PORTAGG","MEAN"))&lt;/Q&gt;&lt;R&gt;1&lt;/R&gt;&lt;C&gt;1&lt;/C&gt;&lt;D xsi:type="xsd:double"&gt;3.24472968107602&lt;/D&gt;&lt;/FQL&gt;&lt;FQL&gt;&lt;Q&gt;REFIDRREPO-FDS^PROPER_NAME(0,,,"SECURITY","NAME")&lt;/Q&gt;&lt;R&gt;1&lt;/R&gt;&lt;C&gt;1&lt;/C&gt;&lt;D xsi:type="xsd:string"&gt;Indonesia BI (Reverse) Repo Rate - 7 Day&lt;/D&gt;&lt;/FQL&gt;&lt;FQL&gt;&lt;Q&gt;ECH^FMA_PE(NTMA,0,,,"PORTAGG","MEANR")&lt;/Q&gt;&lt;R&gt;1&lt;/R&gt;&lt;C&gt;1&lt;/C&gt;&lt;D xsi:type="xsd:double"&gt;8.92757601817418&lt;/D&gt;&lt;/FQL&gt;&lt;FQL&gt;&lt;Q&gt;TIPSCL10Y-FDS^FG_YIELD(-10AY,0,Y,,"YTM")&lt;/Q&gt;&lt;R&gt;10&lt;/R&gt;&lt;C&gt;1&lt;/C&gt;&lt;D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xsi:type="xsd:string"&gt;@NA&lt;/D&gt;&lt;/FQL&gt;&lt;FQL&gt;&lt;Q&gt;CNYA^SIZE(FG_CONSTITUENTS)&lt;/Q&gt;&lt;R&gt;1&lt;/R&gt;&lt;C&gt;1&lt;/C&gt;&lt;D xsi:type="xsd:long"&gt;485&lt;/D&gt;&lt;/FQL&gt;&lt;FQL&gt;&lt;Q&gt;TUR^FMA_DIV_YLD(NTMA,NOW,NOW,M,"PORTAGG","MEANR")&lt;/Q&gt;&lt;R&gt;1&lt;/R&gt;&lt;C&gt;1&lt;/C&gt;&lt;D xsi:type="xsd:double"&gt;4.04701895302784&lt;/D&gt;&lt;/FQL&gt;&lt;FQL&gt;&lt;Q&gt;GREK^FMA_DIV_YLD(NTMA,-10AY,0,AM,"PORTAGG","MEANR")&lt;/Q&gt;&lt;R&gt;121&lt;/R&gt;&lt;C&gt;1&lt;/C&gt;&lt;D xsi:type="xsd:double"&gt;2.28521880654793&lt;/D&gt;&lt;D xsi:type="xsd:double"&gt;2.08365026934458&lt;/D&gt;&lt;D xsi:type="xsd:double"&gt;2.40884466963421&lt;/D&gt;&lt;D xsi:type="xsd:double"&gt;2.68814589181335&lt;/D&gt;&lt;D xsi:type="xsd:double"&gt;2.61498063190903&lt;/D&gt;&lt;D xsi:type="xsd:double"&gt;3.65268107476986&lt;/D&gt;&lt;D xsi:type="xsd:double"&gt;3.67692140193586&lt;/D&gt;&lt;D xsi:type="xsd:double"&gt;3.36219437351159&lt;/D&gt;&lt;D xsi:type="xsd:double"&gt;3.40463936691439&lt;/D&gt;&lt;D xsi:type="xsd:double"&gt;3.11314565049604&lt;/D&gt;&lt;D xsi:type="xsd:double"&gt;3.51557684195356&lt;/D&gt;&lt;D xsi:type="xsd:double"&gt;3.29591754175148&lt;/D&gt;&lt;D xsi:type="xsd:double"&gt;4.17873801058552&lt;/D&gt;&lt;D xsi:type="xsd:double"&gt;3.41837828037702&lt;/D&gt;&lt;D xsi:type="xsd:double"&gt;2.98245008906893&lt;/D&gt;&lt;D xsi:type="xsd:double"&gt;3.07828982660885&lt;/D&gt;&lt;D xsi:type="xsd:double"&gt;3.39854952406655&lt;/D&gt;&lt;D xsi:type="xsd:double"&gt;2.72472974713282&lt;/D&gt;&lt;D xsi:type="xsd:double"&gt;3.11875166177122&lt;/D&gt;&lt;D xsi:type="xsd:double"&gt;3.17044244975367&lt;/D&gt;&lt;D xsi:type="xsd:double"&gt;3.42738383221793&lt;/D&gt;&lt;D xsi:type="xsd:double"&gt;2.40476060056466&lt;/D&gt;&lt;D xsi:type="xsd:double"&gt;2.37448740135979&lt;/D&gt;&lt;D xsi:type="xsd:double"&gt;3.07660219508684&lt;/D&gt;&lt;D xsi:type="xsd:double"&gt;2.9882888182603&lt;/D&gt;&lt;D xsi:type="xsd:double"&gt;3.20000184626101&lt;/D&gt;&lt;D xsi:type="xsd:double"&gt;3.01296089573787&lt;/D&gt;&lt;D xsi:type="xsd:double"&gt;3.06441797802342&lt;/D&gt;&lt;D xsi:type="xsd:double"&gt;2.68815139856701&lt;/D&gt;&lt;D xsi:type="xsd:double"&gt;2.86982533964883&lt;/D&gt;&lt;D xsi:type="xsd:double"&gt;3.1387248124154&lt;/D&gt;&lt;D xsi:type="xsd:double"&gt;2.95839511781981&lt;/D&gt;&lt;D xsi:type="xsd:double"&gt;2.59173236766892&lt;/D&gt;&lt;D xsi</t>
        </r>
      </text>
    </comment>
    <comment ref="A22" authorId="0" shapeId="0" xr:uid="{41309A04-F3CF-4D6F-A50F-C4A2CF1067BA}">
      <text>
        <r>
          <rPr>
            <b/>
            <sz val="9"/>
            <color indexed="81"/>
            <rFont val="Tahoma"/>
            <charset val="1"/>
          </rPr>
          <t>:type="xsd:double"&gt;2.35312555508992&lt;/D&gt;&lt;D xsi:type="xsd:double"&gt;2.79058277514761&lt;/D&gt;&lt;D xsi:type="xsd:double"&gt;2.51208984288631&lt;/D&gt;&lt;D xsi:type="xsd:double"&gt;2.55168798662654&lt;/D&gt;&lt;D xsi:type="xsd:double"&gt;2.63848149943082&lt;/D&gt;&lt;D xsi:type="xsd:double"&gt;2.85153734419753&lt;/D&gt;&lt;D xsi:type="xsd:double"&gt;3.02610689939174&lt;/D&gt;&lt;D xsi:type="xsd:double"&gt;2.92641854152744&lt;/D&gt;&lt;D xsi:type="xsd:double"&gt;2.54236366385591&lt;/D&gt;&lt;D xsi:type="xsd:double"&gt;2.76072674457004&lt;/D&gt;&lt;D xsi:type="xsd:double"&gt;3.08476593415241&lt;/D&gt;&lt;D xsi:type="xsd:double"&gt;3.16298165461648&lt;/D&gt;&lt;D xsi:type="xsd:double"&gt;3.10072879385691&lt;/D&gt;&lt;D xsi:type="xsd:double"&gt;3.42322873787941&lt;/D&gt;&lt;D xsi:type="xsd:double"&gt;3.44587103370518&lt;/D&gt;&lt;D xsi:type="xsd:double"&gt;3.52693094068303&lt;/D&gt;&lt;D xsi:type="xsd:double"&gt;3.85344030457121&lt;/D&gt;&lt;D xsi:type="xsd:double"&gt;4.17521612642073&lt;/D&gt;&lt;D xsi:type="xsd:double"&gt;4.17210828750133&lt;/D&gt;&lt;D xsi:type="xsd:double"&gt;4.10671307044129&lt;/D&gt;&lt;D xsi:type="xsd:double"&gt;4.16741092480995&lt;/D&gt;&lt;D xsi:type="xsd:double"&gt;4.37047396111253&lt;/D&gt;&lt;D xsi:type="xsd:double"&gt;3.92708027855142&lt;/D&gt;&lt;D xsi:type="xsd:double"&gt;3.57494492133014&lt;/D&gt;&lt;D xsi:type="xsd:double"&gt;3.83720540911562&lt;/D&gt;&lt;D xsi:type="xsd:double"&gt;3.40540400700022&lt;/D&gt;&lt;D xsi:type="xsd:double"&gt;3.47118141963447&lt;/D&gt;&lt;D xsi:type="xsd:double"&gt;3.3435175679579&lt;/D&gt;&lt;D xsi:type="xsd:double"&gt;3.36131866923848&lt;/D&gt;&lt;D xsi:type="xsd:double"&gt;3.34749561281142&lt;/D&gt;&lt;D xsi:type="xsd:double"&gt;3.31280192296752&lt;/D&gt;&lt;D xsi:type="xsd:double"&gt;3.11620892840667&lt;/D&gt;&lt;D xsi:type="xsd:double"&gt;2.92094981266824&lt;/D&gt;&lt;D xsi:type="xsd:double"&gt;2.84255832476639&lt;/D&gt;&lt;D xsi:type="xsd:double"&gt;4.88819911184426&lt;/D&gt;&lt;D xsi:type="xsd:double"&gt;4.59273836373025&lt;/D&gt;&lt;D xsi:type="xsd:double"&gt;4.86902133212024&lt;/D&gt;&lt;D xsi:type="xsd:double"&gt;3.58055614075551&lt;/D&gt;&lt;D xsi:type="xsd:double"&gt;3.69883077595281&lt;/D&gt;&lt;D xsi:type="xsd:double"&gt;3.60058992200049&lt;/D&gt;&lt;D xsi:type="xsd:double"&gt;3.74222746343961&lt;/D&gt;&lt;D xsi:type="xsd:double"&gt;3.59636933007706&lt;/D&gt;&lt;D xsi:type="xsd:double"&gt;3.86790146847061&lt;/D&gt;&lt;D xsi:type="xsd:double"&gt;3.22323801034288&lt;/D&gt;&lt;D xsi:type="xsd:double"&gt;3.12442158601861&lt;/D&gt;&lt;D xsi:type="xsd:double"&gt;3.41864477549552&lt;/D&gt;&lt;D xsi:type="xsd:double"&gt;3.27395601781368&lt;/D&gt;&lt;D xsi:type="xsd:double"&gt;3.37156290569889&lt;/D&gt;&lt;D xsi:type="xsd:double"&gt;3.35235471187447&lt;/D&gt;&lt;D xsi:type="xsd:double"&gt;3.06238107774133&lt;/D&gt;&lt;D xsi:type="xsd:double"&gt;3.16530472892453&lt;/D&gt;&lt;D xsi:type="xsd:double"&gt;3.06199247386656&lt;/D&gt;&lt;D xsi:type="xsd:double"&gt;3.21260885781219&lt;/D&gt;&lt;D xsi:type="xsd:double"&gt;3.0358502775537&lt;/D&gt;&lt;D xsi:type="xsd:double"&gt;2.97660323498365&lt;/D&gt;&lt;D xsi:type="xsd:double"&gt;3.17926918838509&lt;/D&gt;&lt;D xsi:type="xsd:double"&gt;3.26740664581452&lt;/D&gt;&lt;D xsi:type="xsd:double"&gt;2.89263172676222&lt;/D&gt;&lt;D xsi:type="xsd:double"&gt;3.3739154220795&lt;/D&gt;&lt;D xsi:type="xsd:double"&gt;3.28716943588237&lt;/D&gt;&lt;D xsi:type="xsd:double"&gt;3.58822484629503&lt;/D&gt;&lt;D xsi:type="xsd:double"&gt;3.86415753421702&lt;/D&gt;&lt;D xsi:type="xsd:double"&gt;4.34273565058209&lt;/D&gt;&lt;D xsi:type="xsd:double"&gt;4.044196300766&lt;/D&gt;&lt;D xsi:type="xsd:double"&gt;4.09565754425673&lt;/D&gt;&lt;D xsi:type="xsd:double"&gt;4.60762473922189&lt;/D&gt;&lt;D xsi:type="xsd:double"&gt;4.53562886119376&lt;/D&gt;&lt;D xsi:type="xsd:double"&gt;4.42718941098918&lt;/D&gt;&lt;D xsi:type="xsd:double"&gt;4.51709943458467&lt;/D&gt;&lt;D xsi:type="xsd:double"&gt;3.98771383084316&lt;/D&gt;&lt;D xsi:type="xsd:double"&gt;4.08358863154193&lt;/D&gt;&lt;D xsi:type="xsd:double"&gt;4.37507245348028&lt;/D&gt;&lt;D xsi:type="xsd:double"&gt;4.174866343795&lt;/D&gt;&lt;D xsi:type="xsd:double"&gt;4.00664166994683&lt;/D&gt;&lt;D xsi:type="xsd:double"&gt;4.04031185238188&lt;/D&gt;&lt;D xsi:type="xsd:double"&gt;4.22392027507094&lt;/D&gt;&lt;D xsi:type="xsd:double"&gt;4.54913296046789&lt;/D&gt;&lt;D xsi:type="xsd:double"&gt;5.34712673289846&lt;/D&gt;&lt;D xsi:type="xsd:double"&gt;4.81317109891036&lt;/D&gt;&lt;D xsi:type="xsd:double"&gt;4.45211603164929&lt;/D&gt;&lt;D xsi:type="xsd:double"&gt;4.51622171327123&lt;/D&gt;&lt;D xsi:type="xsd:double"&gt;4.45726350831407&lt;/D&gt;&lt;D xsi:type="xsd:double"&gt;4.71821991333558&lt;/D&gt;&lt;D xsi:type="xsd:double"&gt;5.11815685358457&lt;/D&gt;&lt;D xsi:type="xsd:double"&gt;5.30264951029262&lt;/D&gt;&lt;D xsi:type="xsd:double"&gt;5.74911892302719&lt;/D&gt;&lt;D xsi:type="xsd:double"&gt;5.77451425991379&lt;/D&gt;&lt;D xsi:type="xsd:double"&gt;6.52644210997665&lt;/D&gt;&lt;/FQL&gt;&lt;FQL&gt;&lt;Q&gt;EIDO^FG_PRICE_MAVG(0,,,,60)&lt;/Q&gt;&lt;R&gt;1&lt;/R&gt;&lt;C&gt;1&lt;/C&gt;&lt;D xsi:type="xsd:double"&gt;19.845667&lt;/D&gt;&lt;/FQL&gt;&lt;FQL&gt;&lt;Q&gt;EPHE^FMA_PCT_ABOVE_MAVG(200,0,,,,"PORTAGG")&lt;/Q&gt;&lt;R&gt;1&lt;/R&gt;&lt;C&gt;1&lt;/C&gt;&lt;D xsi:type="xsd:double"&gt;42.4242424242424&lt;/D&gt;&lt;/FQL&gt;&lt;FQL&gt;&lt;Q&gt;REFCLMPR-FDS^(SUBARRAY(NOT_NA(NO_REPEAT_F(FG_YIELD(NOW,-10AY,D))),0,1)-SUBARRAY(NOT_NA(NO_REPEAT_F(FG_YIELD(NOW,-10AY,D))),1,1))*100&lt;/Q&gt;&lt;R&gt;1&lt;/R&gt;&lt;C&gt;1&lt;/C&gt;&lt;D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xsi:type="xsd:double"&gt;-25&lt;/D&gt;&lt;/FQL&gt;&lt;FQL&gt;&lt;Q&gt;ECH^FMA_PE(LTM,0,,,"PORTAGG","MEANR")&lt;/Q&gt;&lt;R&gt;1&lt;/R&gt;&lt;C&gt;1&lt;/C&gt;&lt;D xsi:type="xsd:double"&gt;12.5462571062495&lt;/D&gt;&lt;/FQL&gt;&lt;FQL&gt;&lt;Q&gt;TRYFR10Y-FDS^FG_YIELD(-10AY,0,Y,,"YTM")&lt;/Q&gt;&lt;R&gt;10&lt;/R&gt;&lt;C&gt;1&lt;/C&gt;&lt;D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xsi:type="xsd:double"&gt;2.534&lt;/D&gt;&lt;/FQL&gt;&lt;FQL&gt;&lt;Q&gt;CNYA^FMA_COS_DOWN("EPS","1M",+1,NOW,,,"PORTAGG","MEANR")&lt;/Q&gt;&lt;R&gt;1&lt;/R&gt;&lt;C&gt;1&lt;/C&gt;&lt;D xsi:type="xsd:double"&gt;203&lt;/D&gt;&lt;/FQL&gt;&lt;FQL&gt;&lt;Q&gt;TRYZA10Y-FDS^PCTCHG(FG_YIELD(0,,,,"YTM"),FG_YIELD(-3AM,,,,"YTM"))&lt;/Q&gt;&lt;R&gt;1&lt;/R&gt;&lt;C&gt;1&lt;/C&gt;&lt;D xsi:type="xsd:double"&gt;-10.449202&lt;/D&gt;&lt;/FQL&gt;&lt;FQL&gt;&lt;Q&gt;SET-BKK^JULIAN(FMA_DIV_YLD(NTMA,NOW,NOW,M,"PORTAGG","MEANR").DATES)&lt;/Q&gt;&lt;R&gt;1&lt;/R&gt;&lt;C&gt;1&lt;/C&gt;&lt;D xsi:type="xsd:long"&gt;45504&lt;/D&gt;&lt;/FQL&gt;&lt;FQL&gt;&lt;Q&gt;USDMXN^FG_PRICE_CHANGE(0,-6AM)&lt;/Q&gt;&lt;R&gt;1&lt;/R&gt;&lt;C&gt;1&lt;/C&gt;&lt;D xsi:type="xsd:double"&gt;10.065853&lt;/D&gt;&lt;/FQL&gt;&lt;FQL&gt;&lt;Q&gt;EWZ^FMA_PE(NTMA,-10AY,0,AM,"PORTAGG","MEANR")&lt;/Q&gt;&lt;R&gt;121&lt;/R&gt;&lt;C&gt;1&lt;/C&gt;&lt;D xsi:type="xsd:double"&gt;11.4914620682116&lt;/D&gt;&lt;D xsi:type="xsd:double"&gt;12.12586056687&lt;/D&gt;&lt;D xsi:type="xsd:double"&gt;11.9230179979738&lt;/D&gt;&lt;D xsi:type="xsd:double"&gt;11.4751931154543&lt;/D&gt;&lt;D xsi:type="xsd:double"&gt;10.7992852111545&lt;/D&gt;&lt;D xsi:type="xsd:double"&gt;10.9645191045607&lt;/D&gt;&lt;D xsi:type="xsd:double"&gt;11.586739089782&lt;/D&gt;&lt;D xsi:type="xsd:double"&gt;11.8567498860139&lt;/D&gt;&lt;D xsi:type="xsd:double"&gt;13.4456569933294&lt;/D&gt;&lt;D xsi:type="xsd:double"&gt;14.6036372238079&lt;/D&gt;&lt;D xsi:type="xsd:double"&gt;13.3123089989192&lt;/D&gt;&lt;D xsi:type="xsd:double"&gt;12.6158308426828&lt;/D&gt;&lt;D xsi:type="xsd:double"&gt;11.6726382593199&lt;/D&gt;&lt;D xsi:type="xsd:double"&gt;10.9214484905247&lt;/D&gt;&lt;D xsi:type="xsd:double"&gt;11.7062641756679&lt;/D&gt;&lt;D xsi:type="xsd:double"&gt;10.8412181201195&lt;/D&gt;&lt;D xsi:type="xsd:double"&gt;11.0947004865506&lt;/D&gt;&lt;D xsi:type="xsd:double"&gt;9.71706835231715&lt;/D&gt;&lt;D xsi:type="xsd:double"&gt;10.3471641296773&lt;/D&gt;&lt;D xsi:type="xsd:double"&gt;12.5271653294695&lt;/D&gt;&lt;D xsi:type="xsd:double"&gt;13.3690516855679&lt;/D&gt;&lt;D xsi:type="xsd:double"&gt;12.523521760607&lt;/D&gt;&lt;D xsi:type="xsd:double"&gt;12.506333647393&lt;/D&gt;&lt;D xsi:type="xsd:double"&gt;12.91633583044&lt;/D&gt;&lt;D xsi:type="xsd:double"&gt;13.772499241157&lt;/D&gt;&lt;D xsi:type="xsd:double"&gt;13.8487872477164&lt;/D&gt;&lt;D xsi:type="xsd:double"&gt;14.1648174727725&lt;/D&gt;&lt;D xsi:type="xsd:double"&gt;14.3315696844479&lt;/D&gt;&lt;D xsi:type="xsd:double"&gt;12.9747502587271&lt;/D&gt;&lt;D xsi:type="xsd:double"&gt;12.8983761001811&lt;/D&gt;&lt;D xsi:type="xsd:double"&gt;13.1967843298158&lt;/D&gt;&lt;D xsi:type="xsd:double"&gt;12.9527143829331&lt;/D&gt;&lt;D xsi:type="xsd:double"&gt;12.6150981993971&lt;/D&gt;&lt;D xsi:type="xsd:double"&gt;12.8180675113179&lt;/D&gt;&lt;D xsi:type="xsd:double"&gt;11.8620857495572&lt;/D&gt;&lt;D xsi:type="xsd:double"&gt;11.7855172154256&lt;/D&gt;&lt;D xsi:type="xsd:double"&gt;12.9238737599434&lt;/D&gt;&lt;D xsi:type="xsd:double"&gt;13.6195673705545&lt;/D&gt;&lt;D xsi:type="xsd:double"&gt;13.9499157344882&lt;/D&gt;&lt;D xsi:type="xsd:double"&gt;13.0300750279597&lt;/D&gt;&lt;D xsi:type="xsd:double"&gt;12.8550870586063&lt;/D&gt;&lt;D xsi:type="xsd:double"&gt;13.7105318683984&lt;/D&gt;&lt;D xsi:type="xsd:double"&gt;13.2597571582226&lt;/D&gt;&lt;D xsi:type="xsd:double"&gt;13.2363577937301&lt;/D&gt;&lt;D xsi:type="xsd:double"&gt;12.5286161994189&lt;/D&gt;&lt;D xsi:type="xsd:double"&gt;12.3386789188772&lt;/D&gt;&lt;D xsi:type="xsd:double"&gt;10.7517988615468&lt;/D&gt;&lt;D xsi:type="xsd:double"&gt;10.6756719757003&lt;/D&gt;&lt;D xsi:type="xsd:double"&gt;11.1402221560511&lt;/D&gt;&lt;D xsi:type="xsd:double"&gt;10.6215496765075&lt;/D&gt;&lt;D xsi:type="xsd:double"&gt;11.1167362020415&lt;/D&gt;&lt;D xsi:type="xsd:double"&gt;11.2970466473152&lt;/D&gt;&lt;D xsi:type="xsd:double"&gt;11.7271978446311&lt;/D&gt;&lt;D xsi:type="xsd:double"&gt;12.5366032068939&lt;/D&gt;&lt;D xsi:type="xsd:double"&gt;12.7009184668341&lt;/D&gt;&lt;D xsi:type="xsd:double"&gt;12.153870909629&lt;/D&gt;&lt;D xsi:type="xsd:double"&gt;11.8534496642722&lt;/D&gt;&lt;D xsi:type="xsd:double"&gt;11.534096366275&lt;/D&gt;&lt;D xsi:type="xsd:double"&gt;12.1267569927916&lt;/D&gt;&lt;D xsi:type="xsd:double"&gt;12.741260316275&lt;/D&gt;&lt;D xsi:type="xsd:double"&gt;12.9395675249283&lt;/D&gt;&lt;D xsi:type="xsd:double"&gt;12.8612626582537&lt;/D&gt;&lt;D xsi:type="xsd:double"&gt;12.5433527572218&lt;/D&gt;&lt;D xsi:type="xsd:double"&gt;13.3799849408674&lt;/D&gt;&lt;D xsi:type="xsd:double"&gt;13.687460173612&lt;/D&gt;&lt;D xsi:type="xsd:double"&gt;14.4500188872807&lt;/D&gt;&lt;D xsi:type="xsd:double"&gt;14.0269735891194&lt;/D&gt;&lt;D xsi:type="xsd:double"&gt;10.896852720151&lt;/D&gt;&lt;D xsi:type="xsd:double"&gt;11.7309738513918&lt;/D&gt;&lt;D xsi:type="xsd:double"&gt;14.3748628569707&lt;/D&gt;&lt;D xsi:type="xsd:double"&gt;18.4954371716159&lt;/D&gt;&lt;D xsi:type="xsd:double"&gt;26.0493578264131&lt;/D&gt;&lt;D xsi:type="xsd:double"&gt;25.529490617061&lt;/D&gt;&lt;D xsi:type="xsd:double"&gt;22.1816008346554&lt;/D&gt;&lt;D xsi:type="xsd:double"&gt;17.0067274902584&lt;/D&gt;&lt;D xsi:type="xsd:double"&gt;14.8574621895442&lt;/D&gt;&lt;D xsi:type="xsd:double"&gt;13.6112502981444&lt;/D&gt;&lt;D xsi:type="xsd:double"&gt;13.1694038728926&lt;/D&gt;&lt;D xsi:type="xsd:double"&gt;11.1264768728957&lt;/D&gt;&lt;D xsi:type="xsd:double"&gt;9.79585466418963&lt;/D&gt;&lt;D xsi:type="xsd:double"&gt;9.20704553203812&lt;/D&gt;&lt;D xsi:type="xsd:double"&gt;8.98433520394345&lt;/D&gt;&lt;D xsi:type="xsd:double"&gt;9.53571667229037&lt;/D&gt;&lt;D xsi:type="xsd:double"&gt;8.802100582357&lt;/D&gt;&lt;D xsi:type="xsd:double"&gt;8.17569402637918&lt;/D&gt;&lt;D xsi:type="xsd:double"&gt;7.79363762574515&lt;/D&gt;&lt;D xsi:type="xsd:double"&gt;7.96219431381624&lt;/D&gt;&lt;D xsi:type="xsd:double"&gt;7.42267506450489&lt;/D&gt;&lt;D xsi:type="xsd:double"&gt;7.89654327588616&lt;/D&gt;&lt;D xsi:type="xsd:double"&gt;7.58198081902955&lt;/D&gt;&lt;D xsi:type="xsd:double"&gt;8.09188006158648&lt;/D&gt;&lt;D xsi:type="xsd:double"&gt;7.94113878793658&lt;/D&gt;&lt;D xsi:type="xsd:double"&gt;7.59650146711897&lt;/D&gt;&lt;D xsi:type="xsd:double"&gt;6.33692969950285&lt;/D&gt;&lt;D xsi:type="xsd:double"&gt;6.45216932058163&lt;/D&gt;&lt;D xsi:type="xsd:double"&gt;6.06489436570417&lt;/D&gt;&lt;D xsi:type="xsd:double"&gt;6.58790335528061&lt;/D&gt;&lt;D xsi:type="xsd:double"&gt;6.49403771060567&lt;/D&gt;&lt;D xsi:type="xsd:double"&gt;7.00873866865583&lt;/D&gt;&lt;D xsi:type="xsd:double"&gt;6.98680138227988&lt;/D&gt;&lt;D xsi:type="xsd:double"&gt;6.75179060018129&lt;/D&gt;&lt;D xsi:type="xsd:double"&gt;6.96609456899863&lt;/D&gt;&lt;D xsi:type="xsd:double"&gt;7.01774652613641&lt;/D&gt;&lt;D xsi:type="xsd:double"&gt;6.82782108412926&lt;/D&gt;&lt;D xsi:type="xsd:double"&gt;6.49205151583839&lt;/D&gt;&lt;D xsi:type="xsd:double"&gt;6.93928304020836&lt;/D&gt;&lt;D xsi:type="xsd:double"&gt;7.78269495516028&lt;/D&gt;&lt;D xsi:type="xsd:double"&gt;7.95071233985151&lt;/D&gt;&lt;D xsi:type="xsd:double"&gt;7.94510417167465&lt;/D&gt;&lt;D xsi:type="xsd:double"&gt;7.79992746582462&lt;/D&gt;&lt;D xsi:type="xsd:double"&gt;7.55052048448599&lt;/D&gt;&lt;D xsi:type="xsd:double"&gt;7.5357599286843&lt;/D&gt;&lt;D xsi:type="xsd:double"&gt;7.65632923091753&lt;/D&gt;&lt;D xsi:type="xsd:double"&gt;7.78307261944413&lt;/D&gt;&lt;D xsi:type="xsd:double"&gt;7.83964844099844&lt;/D&gt;&lt;D xsi:type="xsd:double"&gt;7.78998634125401&lt;/D&gt;&lt;D xsi:type="xsd:double"&gt;7.82581730084091&lt;/D&gt;&lt;D xsi:type="xsd:double"&gt;7.61858050665209&lt;/D&gt;&lt;D xsi:type="xsd:double"&gt;7.05639842258613&lt;/D&gt;&lt;D xsi:type="xsd:double"&gt;7.24237698762489&lt;/D&gt;&lt;D xsi:type="xsd:double"&gt;7.11214092217207&lt;/D&gt;&lt;/FQL&gt;&lt;FQL&gt;&lt;Q&gt;EIDO^FG_TOTAL_RETURNC(0,-12AM)&lt;/Q&gt;&lt;R&gt;1&lt;/R&gt;&lt;C&gt;1&lt;/C&gt;&lt;D xsi:type="xsd:double"&gt;-7.362497&lt;/D&gt;&lt;/FQL&gt;&lt;FQL&gt;&lt;Q&gt;TRYZA10Y-FDS^PCTCHG(FG_YIELD(0,,,,"YTM"),FG_YIELD(-1AM,,,,"YTM"))&lt;/Q&gt;&lt;R&gt;1&lt;/R&gt;&lt;C&gt;1&lt;/C&gt;&lt;D xsi:type="xsd:double"&gt;-2.0914035&lt;/D&gt;&lt;/FQL&gt;&lt;FQL&gt;&lt;Q&gt;ECH^JULIAN(FMA_DIV_YLD(NTMA,NOW,NOW,M,"PORTAGG","MEANR").DATES)&lt;/Q&gt;&lt;R&gt;1&lt;/R&gt;&lt;C&gt;1&lt;/C&gt;&lt;D xsi:type="xsd:long"&gt;45504&lt;/D&gt;&lt;/FQL&gt;&lt;FQL&gt;&lt;Q&gt;USDMXN^FG_COMPANY_NAME&lt;/Q&gt;&lt;R&gt;1&lt;/R&gt;&lt;C&gt;1&lt;/C&gt;&lt;D xsi:type="xsd:string"&gt;Mexican Peso per U.S. Dollar&lt;/D&gt;&lt;/FQL&gt;&lt;FQL&gt;&lt;Q&gt;UAE^FG_TOTAL_RETURNC(0,-6AM)&lt;/Q&gt;&lt;R&gt;1&lt;/R&gt;&lt;C&gt;1&lt;/C&gt;&lt;D xsi:type="xsd:double"&gt;3.3635259&lt;/D&gt;&lt;/FQL&gt;&lt;FQL&gt;&lt;Q&gt;EWY^FG_ROE(0)&lt;/Q&gt;&lt;R&gt;1&lt;/R&gt;&lt;C&gt;1&lt;/C&gt;&lt;D xsi:type="xsd:double"&gt;6.26181228897496&lt;/D&gt;&lt;/FQL&gt;&lt;FQL&gt;&lt;Q&gt;QAT^FMA_EVAL_EBITDA(NTMA,0,,,"PORTAGG","MEANR")&lt;/Q&gt;&lt;R&gt;1&lt;/R&gt;&lt;C&gt;1&lt;/C&gt;&lt;D xsi:type="xsd:double"&gt;8.65807956321226&lt;/D&gt;&lt;/FQL&gt;&lt;FQL&gt;&lt;Q&gt;EWY^FMA_PE(NTMA,-10AY,0,AM,"PORTAGG","MEANR")&lt;/Q&gt;&lt;R&gt;121&lt;/R&gt;&lt;C&gt;1&lt;/C&gt;&lt;D xsi:type="xsd:double"&gt;10.144258213944&lt;/D&gt;&lt;D xsi:type="xsd:double"&gt;10.167138113884&lt;/D&gt;&lt;D xsi:type="xsd:double"&gt;9.82135604537863&lt;/D&gt;&lt;D xsi:type="xsd:double"&gt;9.66750979324505&lt;/D&gt;&lt;D xsi:type="xsd:double"&gt;9.90243732892199&lt;/D&gt;&lt;D xsi:type="xsd:double"&gt;9.48865585416202&lt;/D&gt;&lt;D xsi:type="xsd:double"&gt;9.80724074612667&lt;/D&gt;&lt;D xsi:type="xsd:double"&gt;9.88625193160578&lt;/D&gt;&lt;D xsi:type="xsd:double"&gt;9.94939724921703&lt;/D&gt;&lt;D xsi:type="xsd:double"&gt;9.9408106650886&lt;/D&gt;&lt;D xsi:type="xsd:double"&gt;9.55030109419642&lt;/D&gt;&lt;D xsi:type="xsd:double"&gt;9.4013155532606&lt;/D&gt;&lt;D xsi:type="xsd:double"&gt;9.56305616369233&lt;/D&gt;&lt;D xsi:type="xsd:double"&gt;9.43072524181272&lt;/D&gt;&lt;D xsi:type="xsd:double"&gt;10.0374445020696&lt;/D&gt;&lt;D xsi:type="xsd:double"&gt;10.3520019516679&lt;/D&gt;&lt;D xsi:type="xsd:double"&gt;9.85618919505501&lt;/D&gt;&lt;D xsi:type="xsd:double"&gt;9.84493007804424&lt;/D&gt;&lt;D xsi:type="xsd:double"&gt;10.273844154025&lt;/D&gt;&lt;D xsi:type="xsd:double"&gt;10.4141081228334&lt;/D&gt;&lt;D xsi:type="xsd:double"&gt;10.3878479963116&lt;/D&gt;&lt;D xsi:type="xsd:double"&gt;10.0427140319654&lt;/D&gt;&lt;D xsi:type="xsd:double"&gt;10.2480769294352&lt;/D&gt;&lt;D xsi:type="xsd:double"&gt;9.82512038208472&lt;/D&gt;&lt;D xsi:type="xsd:double"&gt;10.0866353142869&lt;/D&gt;&lt;D xsi:type="xsd:double"&gt;10.1661879927761&lt;/D&gt;&lt;D xsi:type="xsd:double"&gt;9.98754945775017&lt;/D&gt;&lt;D xsi:type="xsd:double"&gt;9.64358542481761&lt;/D&gt;&lt;D xsi:type="xsd:double"&gt;9.93466742584193&lt;/D&gt;&lt;D xsi:type="xsd:double"&gt;9.6901976468414&lt;/D&gt;&lt;D xsi:type="xsd:double"&gt;9.42755681303048&lt;/D&gt;&lt;D xsi:type="xsd:double"&gt;9.47666126356449&lt;/D&gt;&lt;D xsi:type="xsd:double"&gt;9.30444066596001&lt;/D&gt;&lt;D xsi:type="xsd:double"&gt;9.45826729602391&lt;/D&gt;&lt;D xsi:type="xsd:double"&gt;9.62758066673185&lt;/D&gt;&lt;D xsi:type="xsd:double"&gt;9.41193274325483&lt;/D&gt;&lt;D xsi:type="xsd:double"&gt;9.20141391522383&lt;/D&gt;&lt;D xsi:type="xsd:double"&gt;9.03052302415224&lt;/D&gt;&lt;D xsi:type="xsd:double"&gt;9.17008062496717&lt;/D&gt;&lt;D xsi:type="xsd:double"&gt;9.429422374057&lt;/D&gt;&lt;D xsi:type="xsd:double"&gt;9.11105245226827&lt;/D&gt;&lt;D xsi:type="xsd:double"&gt;9.26811729039923&lt;/D&gt;&lt;D xsi:type="xsd:double"&gt;8.69462430094741&lt;/D&gt;&lt;D xsi:type="xsd:double"&gt;9.03940485264859&lt;/D&gt;&lt;D xsi:type="xsd:double"&gt;8.87526264965764&lt;/D&gt;&lt;D xsi:type="xsd:double"&gt;8.78463914304305&lt;/D&gt;&lt;D xsi:type="xsd:double"&gt;8.8906727849606&lt;/D&gt;&lt;D xsi:type="xsd:double"&gt;8.30170170406324&lt;/D&gt;&lt;D xsi:type="xsd:double"&gt;8.32597975178763&lt;/D&gt;&lt;D xsi:type="xsd:double"&gt;8.19036401597871&lt;/D&gt;&lt;D xsi:type="xsd:double"&gt;8.16294608941672&lt;/D&gt;&lt;D xsi:type="xsd:double"&gt;7.92349918625952&lt;/D&gt;&lt;D xsi:type="xsd:double"&gt;7.96621720688741&lt;/D&gt;&lt;D xsi:type="xsd:double"&gt;8.68643500101703&lt;/D&gt;&lt;D xsi:type="xsd:double"&gt;10.0657981442218&lt;/D&gt;&lt;D xsi:type="xsd:double"&gt;10.1171833968751&lt;/D&gt;&lt;D xsi:type="xsd:double"&gt;11.1795091653542&lt;/D&gt;&lt;D xsi:type="xsd:double"&gt;10.804714453229&lt;/D&gt;&lt;D xsi:type="xsd:double"&gt;10.7800237466742&lt;/D&gt;&lt;D xsi:type="xsd:double"&gt;11.0381642037353&lt;/D&gt;&lt;D xsi:type="xsd:double"&gt;10.5246323658389&lt;/D&gt;&lt;D xsi:type="xsd:double"&gt;10.8877294667292&lt;/D&gt;&lt;D xsi:type="xsd:double"&gt;10.8790794766133&lt;/D&gt;&lt;D xsi:type="xsd:double"&gt;11.4379336603759&lt;/D&gt;&lt;D xsi:type="xsd:double"&gt;10.9903909684698&lt;/D&gt;&lt;D xsi:type="xsd:double"&gt;11.30481337152&lt;/D&gt;&lt;D xsi:type="xsd:double"&gt;11.369982045183&lt;/D&gt;&lt;D xsi:type="xsd:double"&gt;9.92153398976402&lt;/D&gt;&lt;D xsi:type="xsd:double"&gt;10.2100474892561&lt;/D&gt;&lt;D xsi:type="xsd:double"&gt;11.5818575624789&lt;/D&gt;&lt;D xsi:type="xsd:double"&gt;13.038875098006&lt;/D&gt;&lt;D xsi:type="xsd:double"&gt;12.6706313308371&lt;/D&gt;&lt;D xsi:type="xsd:double"&gt;13.2745625272884&lt;/D&gt;&lt;D xsi:type="xsd:double"&gt;12.7652081224761&lt;/D&gt;&lt;D xsi:type="xsd:double"&gt;12.454135071087&lt;/D&gt;&lt;D xsi:type="xsd:double"&gt;12.1649910855885&lt;/D&gt;&lt;D xsi:type="xsd:double"&gt;13.4314180828357&lt;/D&gt;&lt;D xsi:type="xsd:double"&gt;14.8093929388689&lt;/D&gt;&lt;D xsi:type="xsd:double"&gt;13.8517908783926&lt;/D&gt;&lt;D xsi:type="xsd:double"&gt;13.1119977541792&lt;/D&gt;&lt;D xsi:type="xsd:double"&gt;13.0264011689075&lt;/D&gt;&lt;D xsi:type="xsd:double"&gt;11.3794558987528&lt;/D&gt;&lt;D xsi:type="xsd:double"&gt;11.1419781877405&lt;/D&gt;&lt;D xsi:type="xsd:double"&gt;10.907548590243&lt;/D&gt;&lt;D xsi:type="xsd:double"&gt;10.6722934997847&lt;/D&gt;&lt;D xsi:type="xsd:double"&gt;10.2006175491462&lt;/D&gt;&lt;D xsi:type="xsd:double"&gt;9.81807874324383&lt;/D&gt;&lt;D xsi:type="xsd:double"&gt;10.0002270796474&lt;/D&gt;&lt;D xsi:type="xsd:double"&gt;10.3948999798396&lt;/D&gt;&lt;D xsi:type="xsd:double"&gt;9.95831439052604&lt;/D&gt;&lt;D xsi:type="xsd:double"&gt;9.40469088228844&lt;/D&gt;&lt;D xsi:type="xsd:double"&gt;9.03122373474658&lt;/D&gt;&lt;D xsi:type="xsd:double"&gt;9.15764021742572&lt;/D&gt;&lt;D xsi:type="xsd:double"&gt;8.63167174377207&lt;/D&gt;&lt;D xsi:type="xsd:double"&gt;8.82850286946574&lt;/D&gt;&lt;D xsi:type="xsd:double"&gt;8.27726737626453&lt;/D&gt;&lt;D xsi:type="xsd:double"&gt;8.81202174775066&lt;/D&gt;&lt;D xsi:type="xsd:double"&gt;8.51729174169495&lt;/D&gt;&lt;D xsi:type="xsd:double"&gt;8.63266910506458&lt;/D&gt;&lt;D xsi:type="xsd:double"&gt;10.3605241864346&lt;/D&gt;&lt;D xsi:type="xsd:double"&gt;10.7852613966048&lt;/D&gt;&lt;D xsi:type="xsd:double"&gt;11.1192294527418&lt;/D&gt;&lt;D xsi:type="xsd:double"&gt;12.7445644869029&lt;/D&gt;&lt;D xsi:type="xsd:double"&gt;12.7868405644151&lt;/D&gt;&lt;D xsi:type="xsd:double"&gt;13.5737797343276&lt;/D&gt;&lt;D xsi:type="xsd:double"&gt;13.2711513941552&lt;/D&gt;&lt;D xsi:type="xsd:double"&gt;13.0303152010271&lt;/D&gt;&lt;D xsi:type="xsd:double"&gt;11.7760543118609&lt;/D&gt;&lt;D xsi:type="xsd:double"&gt;11.6406424513676&lt;/D&gt;&lt;D xsi:type="xsd:double"&gt;11.191401769966&lt;/D&gt;&lt;D xsi:type="xsd:double"&gt;10.2008625264503&lt;/D&gt;&lt;D xsi:type="xsd:double"&gt;10.0307606620222&lt;/D&gt;&lt;D xsi:type="xsd:double"&gt;10.1313206623821&lt;/D&gt;&lt;D xsi:type="xsd:double"&gt;9.95884781290988&lt;/D&gt;&lt;D xsi:type="xsd:double"&gt;10.4935011670422&lt;/D&gt;&lt;D xsi:type="xsd:double"&gt;10.5721842236528&lt;/D&gt;&lt;D xsi:type="xsd:double"&gt;10.3785217565752&lt;/D&gt;&lt;D xsi:type="xsd:double"&gt;9.8053691769309&lt;/D&gt;&lt;D xsi:type="xsd:double"&gt;9.69124782162847&lt;/D&gt;&lt;D xsi:type="xsd:double"&gt;9.74449048832252&lt;/D&gt;&lt;D xsi:type="xsd:double"&gt;8.33574134736969&lt;/D&gt;&lt;/FQL&gt;&lt;FQL&gt;&lt;Q&gt;EIDO^P_PRICE(0)/P_PRICE_LOW_PR(0,,,,,,"PRICE","INTRA","52W")-1&lt;/Q&gt;&lt;R&gt;1&lt;/R&gt;&lt;C&gt;1&lt;/C&gt;&lt;D xsi:type="xsd:double"&gt;0.13211715&lt;/D&gt;&lt;/FQL&gt;&lt;FQL&gt;&lt;Q&gt;TRYBR10Y-FDS^PCTCHG(FG_YIELD(0,,,,"YTM"),FG_YIELD(-3AM,,,,"YTM"))&lt;/Q&gt;&lt;R&gt;1&lt;/R&gt;&lt;C&gt;1&lt;/C&gt;&lt;D xsi:type="xsd:double"&gt;-1.3993467&lt;/D&gt;&lt;/FQL&gt;&lt;FQL&gt;&lt;Q&gt;USDPLN^STD(FG_PRICE_CHANGE(0,-1AY,AM))&lt;/Q&gt;&lt;R&gt;1&lt;/R&gt;&lt;C&gt;1&lt;/C&gt;&lt;D xsi:type="xsd:double"&gt;2.4264113481606&lt;/D&gt;&lt;/FQL&gt;&lt;FQL&gt;&lt;Q&gt;UAE^FG_TOTAL_RETURNC(0,-3AM)&lt;/Q&gt;&lt;R&gt;1&lt;/R&gt;&lt;C&gt;1&lt;/C&gt;&lt;D xsi:type="xsd:double"&gt;2.5900722&lt;/D&gt;&lt;/FQL&gt;&lt;FQL&gt;&lt;Q&gt;EWW^FG_ROE(0)&lt;/Q&gt;&lt;R&gt;1&lt;/R&gt;&lt;C&gt;1&lt;/C&gt;&lt;D xsi:type="xsd:double"&gt;10.7349705001871&lt;/D&gt;&lt;/FQL&gt;&lt;FQL&gt;&lt;Q&gt;QAT^FG_FCF_YIELD_NTM(0)&lt;/Q&gt;&lt;R&gt;0&lt;/R&gt;&lt;C&gt;0&lt;/C&gt;&lt;/FQL&gt;&lt;FQL&gt;&lt;Q&gt;EIDO^P_PRICE(0)/P_PRICE_HIGH_PR(0,,,,,,"PRICE","INTRA","52W")&lt;/Q&gt;&lt;R&gt;1&lt;/R&gt;&lt;C&gt;1&lt;/C&gt;&lt;D xsi:type="xsd:double"&gt;0.8729753&lt;/D&gt;&lt;/FQL&gt;&lt;FQL&gt;&lt;Q&gt;TRYID10Y-FDS^PCTCHG(FG_YIELD(0,,,,"YTM"),FG_YIELD(-1AM,,,,"YTM"))&lt;/Q&gt;&lt;R&gt;1&lt;/R&gt;&lt;C&gt;1&lt;/C&gt;&lt;D xsi:type="xsd:double"&gt;-3.273874&lt;/D&gt;&lt;/FQL&gt;&lt;FQL&gt;&lt;Q&gt;CAGDPY@GR^EE_ACTUAL_ANNUAL(MED,+1)&lt;/Q&gt;&lt;R&gt;1&lt;/R&gt;&lt;C&gt;1&lt;/C&gt;&lt;D xsi:type="xsd:double"&gt;-6.9&lt;/D&gt;&lt;/FQL&gt;&lt;FQL&gt;&lt;Q&gt;USDPLN^FG_PRICE_CHANGE(0,-6AM)&lt;/Q&gt;&lt;R&gt;1&lt;/R&gt;&lt;C&gt;1&lt;/C&gt;&lt;D xsi:type="xsd:double"&gt;-1.3639748&lt;/D&gt;&lt;/FQL&gt;&lt;FQL&gt;&lt;Q&gt;TUR^FMA_PE(LTMA,-10AY,0,AM,"PORTAGG","MEANR")&lt;/Q&gt;&lt;R&gt;121&lt;/R&gt;&lt;C&gt;1&lt;/C&gt;&lt;D xsi:type="xsd:double"&gt;10.5585158040166&lt;/D&gt;&lt;D xsi:type="xsd:double"&gt;10.7307516405489&lt;/D&gt;&lt;D xsi:type="xsd:double"&gt;10.340654367232&lt;/D&gt;&lt;D xsi:type="xsd:double"&gt;10.7492117361597&lt;/D&gt;&lt;D xsi:type="xsd:double"&gt;11.5531578586129&lt;/D&gt;&lt;D xsi:type="xsd:double"&gt;12.1320509633394&lt;/D&gt;&lt;D xsi:type="xsd:double"&gt;11.9917152581346&lt;/D&gt;&lt;D xsi:type="xsd:double"&gt;11.8102073772827&lt;/D&gt;&lt;D xsi:type="xsd:double"&gt;11.7478572494648&lt;/D&gt;&lt;D xsi:type="xsd:double"&gt;11.7432705925267&lt;/D&gt;&lt;D xsi:type="xsd:double"&gt;11.3213606326526&lt;/D&gt;&lt;D xsi:type="xsd:double"&gt;11.4976819273049&lt;/D&gt;&lt;D xsi:type="xsd:double"&gt;11.0914743561018&lt;/D&gt;&lt;D xsi:type="xsd:double"&gt;10.3438027892797&lt;/D&gt;&lt;D xsi:type="xsd:double"&gt;11.0290536580718&lt;/D&gt;&lt;D xsi:type="xsd:double"&gt;11.439089878457&lt;/D&gt;&lt;D xsi:type="xsd:double"&gt;10.4153179636533&lt;/D&gt;&lt;D xsi:type="xsd:double"&gt;9.55202517845595&lt;/D&gt;&lt;D xsi:type="xsd:double"&gt;9.60981056112193&lt;/D&gt;&lt;D xsi:type="xsd:double"&gt;9.78312510485142&lt;/D&gt;&lt;D xsi:type="xsd:double"&gt;9.79114487572052&lt;/D&gt;&lt;D xsi:type="xsd:double"&gt;9.6237723533105&lt;/D&gt;&lt;D xsi:type="xsd:double"&gt;9.54153434760078&lt;/D&gt;&lt;D xsi:type="xsd:double"&gt;9.48741864158223&lt;/D&gt;&lt;D xsi:type="xsd:double"&gt;9.44729986712095&lt;/D&gt;&lt;D xsi:type="xsd:double"&gt;9.48079609736616&lt;/D&gt;&lt;D xsi:type="xsd:double"&gt;9.47044306501555&lt;/D&gt;&lt;D xsi:type="xsd:double"&gt;9.08287117465932&lt;/D&gt;&lt;D xsi:type="xsd:double"&gt;8.83886067548025&lt;/D&gt;&lt;D xsi:type="xsd:double"&gt;8.81597485148102&lt;/D&gt;&lt;D xsi:type="xsd:double"&gt;10.102709955202&lt;/D&gt;&lt;D xsi:type="xsd:double"&gt;9.85146075432571&lt;/D&gt;&lt;D xsi:type="xsd:double"&gt;9.70675769510813&lt;/D&gt;&lt;D xsi:type="xsd:double"&gt;9.77821404584698&lt;/D&gt;&lt;D xsi:type="xsd:double"&gt;9.72081591206313&lt;/D&gt;&lt;D xsi:type="xsd:double"&gt;9.59504577765144&lt;/D&gt;&lt;D xsi:type="xsd:double"&gt;9.67494624886158&lt;/D&gt;&lt;D xsi:type="xsd:double"&gt;9.46847269034864&lt;/D&gt;&lt;D xsi:type="xsd:double"&gt;8.83917129077304&lt;/D&gt;&lt;D xsi:type="xsd:double"&gt;9.17715030512286&lt;/D&gt;&lt;D xsi:type="xsd:double"&gt;8.81594097869298&lt;/D&gt;&lt;D xsi:type="xsd:double"&gt;8.99263478948567&lt;/D&gt;&lt;D xsi:type="xsd:double"&gt;8.72752064253473&lt;/D&gt;&lt;D xsi:type="xsd:double"&gt;9.17294894706732&lt;/D&gt;&lt;D xsi:type="xsd:double"&gt;8.97223250800335&lt;/D&gt;&lt;D xsi:type="xsd:double"&gt;8.55699055682911&lt;/D&gt;&lt;D xsi:type="xsd:double"&gt;8.19944120107091&lt;/D&gt;&lt;D xsi:type="xsd:double"&gt;8.12137266628149&lt;/D&gt;&lt;D xsi:type="xsd:double"&gt;7.74956823642616&lt;/D&gt;&lt;D xsi:type="xsd:double"&gt;7.36056200207363&lt;/D&gt;&lt;D xsi:type="xsd:double"&gt;7.51297678833404&lt;/D&gt;&lt;D xsi:type="xsd:double"&gt;6.96961536740513&lt;/D&gt;&lt;D xsi:type="xsd:double"&gt;6.89860083824332&lt;/D&gt;&lt;D xsi:type="xsd:double"&gt;6.61902396021401&lt;/D&gt;&lt;D xsi:type="xsd:double"&gt;7.41938934637794&lt;/D&gt;&lt;D xsi:type="xsd:double"&gt;7.44268506982973&lt;/D&gt;&lt;D xsi:type="xsd:double"&gt;7.2811225018439&lt;/D&gt;&lt;D xsi:type="xsd:double"&gt;7.02292709997554&lt;/D&gt;&lt;D xsi:type="xsd:double"&gt;7.2301128532278&lt;/D&gt;&lt;D xsi:type="xsd:double"&gt;7.35848228894095&lt;/D&gt;&lt;D xsi:type="xsd:double"&gt;7.55908807746731&lt;/D&gt;&lt;D xsi:type="xsd:double"&gt;7.63209531537527&lt;/D&gt;&lt;D xsi:type="xsd:double"&gt;7.62230838138503&lt;/D&gt;&lt;D xsi:type="xsd:double"&gt;8.08363176085205&lt;/D&gt;&lt;D xsi:type="xsd:double"&gt;8.5564556516708&lt;/D&gt;&lt;D xsi:type="xsd:double"&gt;9.36795222694704&lt;/D&gt;&lt;D xsi:type="xsd:double"&gt;9.2780498611246&lt;/D&gt;&lt;D xsi:type="xsd:double"&gt;8.01084340134785&lt;/D&gt;&lt;D xsi:type="xsd:double"&gt;7.77995471803227&lt;/D&gt;&lt;D xsi:type="xsd:double"&gt;7.99148176584107&lt;/D&gt;&lt;D xsi:type="xsd:double"&gt;8.90536921427574&lt;/D&gt;&lt;D xsi:type="xsd:double"&gt;9.57683319900917&lt;/D&gt;&lt;D xsi:type="xsd:double"&gt;9.28824771579045&lt;/D&gt;&lt;D xsi:type="xsd:double"&gt;10.0101141687808&lt;/D&gt;&lt;D xsi:type="xsd:double"&gt;10.7306356871997&lt;/D&gt;&lt;D xsi:type="xsd:double"&gt;12.3683177976547&lt;/D&gt;&lt;D xsi:type="xsd:double"&gt;12.1983156903868&lt;/D&gt;&lt;D xsi:type="xsd:double"&gt;13.9470314842463&lt;/D&gt;&lt;D xsi:type="xsd:double"&gt;12.707997177866&lt;/D&gt;&lt;D xsi:type="xsd:double"&gt;11.4607223409354&lt;/D&gt;&lt;D xsi:type="xsd:double"&gt;10.8410693324682&lt;/D&gt;&lt;D xsi:type="xsd:double"&gt;10.4079777695999&lt;/D&gt;&lt;D xsi:type="xsd:double"&gt;9.88262861319019&lt;/D&gt;&lt;D xsi:type="xsd:double"&gt;9.20501797736955&lt;/D&gt;&lt;D xsi:type="xsd:double"&gt;8.62404176109623&lt;/D&gt;&lt;D xsi:type="xsd:double"&gt;7.99318465396031&lt;/D&gt;&lt;D xsi:type="xsd:double"&gt;7.27283053397014&lt;/D&gt;&lt;D xsi:type="xsd:double"&gt;7.09469081925824&lt;/D&gt;&lt;D xsi:type="xsd:double"&gt;7.6987907050132&lt;/D&gt;&lt;D xsi:type="xsd:double"&gt;7.21991209220246&lt;/D&gt;&lt;D xsi:type="xsd:double"&gt;6.24986777397625&lt;/D&gt;&lt;D xsi:type="xsd:double"&gt;5.7435009359491&lt;/D&gt;&lt;D xsi:type="xsd:double"&gt;5.77924917234311&lt;/D&gt;&lt;D xsi:type="xsd:double"&gt;5.52242976615124&lt;/D&gt;&lt;D xsi:type="xsd:double"&gt;5.55302256382161&lt;/D&gt;&lt;D xsi:type="xsd:double"&gt;5.1615233116254&lt;/D&gt;&lt;D xsi:type="xsd:double"&gt;5.01023226332458&lt;/D&gt;&lt;D xsi:type="xsd:double"&gt;5.06824041716511&lt;/D&gt;&lt;D xsi:type="xsd:double"&gt;4.80003682151272&lt;/D&gt;&lt;D xsi:type="xsd:double"&gt;4.92581369723644&lt;/D&gt;&lt;D xsi:type="xsd:double"&gt;4.8543123987837&lt;/D&gt;&lt;D xsi:type="xsd:double"&gt;5.05747666736308&lt;/D&gt;&lt;D xsi:type="xsd:double"&gt;4.1867513815605&lt;/D&gt;&lt;D xsi:type="xsd:double"&gt;4.7626646735782&lt;/D&gt;&lt;D xsi:type="xsd:double"&gt;4.68100969188705&lt;/D&gt;&lt;D xsi:type="xsd:double"&gt;4.52099861969063&lt;/D&gt;&lt;D xsi:type="xsd:double"&gt;4.91274058940591&lt;/D&gt;&lt;D xsi:type="xsd:double"&gt;5.22070947428664&lt;/D&gt;&lt;D xsi:type="xsd:double"&gt;6.02180463999435&lt;/D&gt;&lt;D xsi:type="xsd:double"&gt;6.51827768430409&lt;/D&gt;&lt;D xsi:type="xsd:double"&gt;6.44277687680343&lt;/D&gt;&lt;D xsi:type="xsd:double"&gt;5.79717861500636&lt;/D&gt;&lt;D xsi:type="xsd:double"&gt;5.66917277537288&lt;/D&gt;&lt;D xsi:type="xsd:double"&gt;5.56032002785221&lt;/D&gt;&lt;D xsi:type="xsd:double"&gt;6.33197975811451&lt;/D&gt;&lt;D xsi:type="xsd:double"&gt;6.59516001235959&lt;/D&gt;&lt;D xsi:type="xsd:double"&gt;6.62566170852173&lt;/D&gt;&lt;D xsi:type="xsd:double"&gt;6.64998388036529&lt;/D&gt;&lt;D xsi:type="xsd:double"&gt;6.69963565288329&lt;/D&gt;&lt;D xsi:type="xsd:double"&gt;6.99178053287579&lt;/D&gt;&lt;D xsi:type="xsd:double"&gt;6.78548426063619&lt;/D&gt;&lt;/FQL&gt;&lt;FQL&gt;&lt;Q&gt;EWT^FG_ROE(0)&lt;/Q&gt;&lt;R&gt;1&lt;/R&gt;&lt;C&gt;1&lt;/C&gt;&lt;D xsi:type="xsd:double"&gt;10.3419133181323&lt;/D&gt;&lt;/FQL&gt;&lt;FQL&gt;&lt;Q&gt;TIPSCL10Y-FDS^PCTCHG(FG_YIELD(0,,,,"YTM"),FG_YIELD(-3AM,,,,"YTM"))&lt;/Q&gt;&lt;R&gt;1&lt;/R&gt;&lt;C&gt;1&lt;/C&gt;&lt;D xsi:type="xsd:double"&gt;-2.1039827&lt;/D&gt;&lt;/FQL&gt;&lt;FQL&gt;&lt;Q&gt;CAGDPY@ID^EE_ACTUAL_ANNUAL(MED,+1)&lt;/Q&gt;&lt;R&gt;1&lt;/R&gt;&lt;C&gt;1&lt;/C&gt;&lt;D xsi:type="xsd:double"&gt;-0.7&lt;/D&gt;&lt;/FQL&gt;&lt;FQL&gt;&lt;Q&gt;EPU^FG_ROE(0)&lt;/Q&gt;&lt;R&gt;1&lt;/R&gt;&lt;C&gt;1&lt;/C&gt;&lt;D xsi:type="xsd:double"&gt;9.91543311986791&lt;/D&gt;&lt;/FQL&gt;&lt;FQL&gt;&lt;Q&gt;USDPHP^STD(FG_PRICE_CHANGE(0,-3AY,M))&lt;/Q&gt;&lt;R&gt;1&lt;/R&gt;&lt;C&gt;1&lt;/C&gt;&lt;D xsi:type="xsd:double"&gt;1.73513594472397&lt;/D&gt;&lt;/FQL&gt;&lt;FQL&gt;&lt;Q&gt;CC_PE^FG_COMPANY_NAME&lt;/Q&gt;&lt;R&gt;1&lt;/R&gt;&lt;C&gt;1&lt;/C&gt;&lt;D xsi:type="xsd:string"&gt;Peru&lt;/D&gt;&lt;/FQL&gt;&lt;FQL&gt;&lt;Q&gt;EPOL^FG_ROE(0)&lt;/Q&gt;&lt;R&gt;1&lt;/R&gt;&lt;C&gt;1&lt;/C&gt;&lt;D xsi:type="xsd:double"&gt;13.3014825058061&lt;/D&gt;&lt;/FQL&gt;&lt;FQL&gt;&lt;Q&gt;SPY^FMA_PCT_ABOVE_MAVG(200,0,,,,"PORTAGG")&lt;/Q&gt;&lt;R&gt;1&lt;/R&gt;&lt;C&gt;1&lt;/C&gt;&lt;D xsi:type="xsd:double"&gt;64.6706586826347&lt;/D&gt;&lt;/FQL&gt;&lt;FQL&gt;&lt;Q&gt;EZA^FMA_EVAL_EBITDA(NTMA,0,,,"PORTAGG","MEANR")&lt;/Q&gt;&lt;R&gt;1&lt;/R&gt;&lt;C&gt;1&lt;/C&gt;&lt;D xsi:type="xsd:double"&gt;7.43918528897495&lt;/D&gt;&lt;/FQL&gt;&lt;FQL&gt;&lt;Q&gt;SET-BKK^FG_PRICE_MAVG(0,,,,60)&lt;/Q&gt;&lt;R&gt;1&lt;/R&gt;&lt;C&gt;1&lt;/C&gt;&lt;D xsi:type="xsd:double"&gt;1322.8121&lt;/D&gt;&lt;/FQL&gt;&lt;FQL&gt;&lt;Q&gt;UAE^SIZE(FG_CONSTITUENTS)&lt;/Q&gt;&lt;R&gt;1&lt;/R&gt;&lt;C&gt;1&lt;/C&gt;&lt;D xsi:type="xsd:long"&gt;43&lt;/D&gt;&lt;/FQL&gt;&lt;FQL&gt;&lt;Q&gt;REFSAREPO-FDS^(SUBARRAY(NOT_NA(NO_REPEAT_F(FG_YIELD(NOW,-10AY,D))),0,1)-SUBARRAY(NOT_NA(NO_REPEAT_F(FG_YIELD(NOW,-10AY,D))),1,1))*100&lt;/Q&gt;&lt;R&gt;1&lt;/R&gt;&lt;C&gt;1&lt;/C&gt;&lt;D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xsi:type="xsd:double"&gt;25&lt;/D&gt;&lt;/FQL&gt;&lt;FQL&gt;&lt;Q&gt;EWM^FG_FCF_YIELD_NTM(0)&lt;/Q&gt;&lt;R&gt;1&lt;/R&gt;&lt;C&gt;1&lt;/C&gt;&lt;D xsi:type="xsd:double"&gt;6.22467466543384&lt;/D&gt;&lt;/FQL&gt;&lt;FQL&gt;&lt;Q&gt;USDIDR^FG_PRICE_CHANGE(0,-1AY)&lt;/Q&gt;&lt;R&gt;1&lt;/R&gt;&lt;C&gt;1&lt;/C&gt;&lt;D xsi:type="xsd:double"&gt;4.83526&lt;/D&gt;&lt;/FQL&gt;&lt;FQL&gt;&lt;Q&gt;USDVND^FG_COMPANY_NAME&lt;/Q&gt;&lt;R&gt;1&lt;/R&gt;&lt;C&gt;1&lt;/C&gt;&lt;D xsi:type="xsd:string"&gt;Vietnam Dong per U.S. Dollar&lt;/D&gt;&lt;/FQL&gt;&lt;FQL&gt;&lt;Q&gt;SET-BKK^FG_PRICE_MAVG(0,,,,30)&lt;/Q&gt;&lt;R&gt;1&lt;/R&gt;&lt;C&gt;1&lt;/C&gt;&lt;D xsi:type="xsd:double"&gt;1307.9786&lt;/D&gt;&lt;/FQL&gt;&lt;FQL&gt;&lt;Q&gt;GREK^FG_TOTAL_RETURNC(0,-1AM)&lt;/Q&gt;&lt;R&gt;1&lt;/R&gt;&lt;C&gt;1&lt;/C&gt;&lt;D xsi:type="xsd:double"&gt;-2.2699773&lt;/D&gt;&lt;/FQL&gt;&lt;FQL&gt;&lt;Q&gt;UAE^FMA_COS_DOWN("EPS","1M",+1,NOW,,,"PORTAGG","MEANR")&lt;/Q&gt;&lt;R&gt;1&lt;/R&gt;&lt;C&gt;1&lt;/C&gt;&lt;D xsi:type="xsd:double"&gt;7&lt;/D&gt;&lt;/FQL&gt;&lt;FQL&gt;&lt;Q&gt;REFSAREPO-FDS^FG_YIELD(NOW,,,0)&lt;/Q&gt;&lt;R&gt;1&lt;/R&gt;&lt;C&gt;1&lt;/C&gt;&lt;D xsi:type="xsd:double"&gt;6&lt;/D&gt;&lt;/FQL&gt;&lt;FQL&gt;&lt;Q&gt;TRYPE10Y-FDS^FG_YIELD(0,,,,"YTM")&lt;/Q&gt;&lt;R&gt;1&lt;/R&gt;&lt;C&gt;1&lt;/C&gt;&lt;D xsi:type="xsd:double"&gt;6.536127&lt;/D&gt;&lt;/FQL&gt;&lt;FQL&gt;&lt;Q&gt;EWM^FMA_DIV_YLD(NTMA,NOW,NOW,M,"PORTAGG","MEANR")&lt;/Q&gt;&lt;R&gt;1&lt;/R&gt;&lt;C&gt;1&lt;/C&gt;&lt;D xsi:type="xsd:double"&gt;4.07277803001515&lt;/D&gt;&lt;/FQL&gt;&lt;FQL&gt;&lt;Q&gt;NI-FDS^FG_PRICE_CHANGE(0,-6AM)&lt;/Q&gt;&lt;R&gt;1&lt;/R&gt;&lt;C&gt;1&lt;/C&gt;&lt;D xsi:type="xsd:double"&gt;2.28934817170112&lt;/D&gt;&lt;/FQL&gt;&lt;FQL&gt;&lt;Q&gt;TRYPH10Y-FDS^FG_YIELD(0,,,,"YTM")&lt;/Q&gt;&lt;R&gt;1&lt;/R&gt;&lt;C&gt;1&lt;/C&gt;&lt;D xsi:type="xsd:double"&gt;6.1478105&lt;/D&gt;&lt;/FQL&gt;&lt;FQL&gt;&lt;Q&gt;USDAED^STD(FG_PRICE_CHANGE(0,-3AY,M))&lt;/Q&gt;&lt;R&gt;1&lt;/R&gt;&lt;C&gt;1&lt;/C&gt;&lt;D xsi:type="xsd:double"&gt;0.008718447877662&lt;/D&gt;&lt;/FQL&gt;&lt;FQL&gt;&lt;Q&gt;KSA^P_PRICE_RETURNS_PR('52W',2,-10AY,0,AM)&lt;/Q&gt;&lt;R&gt;121&lt;/R&gt;&lt;C&gt;1&lt;/C&gt;&lt;D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xsi:type="xsd:double"&gt;-18.127304&lt;/D&gt;&lt;D xsi:type="xsd:double"&gt;-0.018566847&lt;/D&gt;&lt;D xsi:type="xsd:double"&gt;5.775416&lt;/D&gt;&lt;D xsi:type="xsd:double"&gt;18.606508&lt;/D&gt;&lt;D xsi:type="xsd:double"&gt;24.498976&lt;/D&gt;&lt;D xsi:type="xsd:double"&gt;11.596489&lt;/D&gt;&lt;D xsi:type="xsd:double"&gt;17.950106&lt;/D&gt;&lt;D xsi:type="xsd:double"&gt;8.01915&lt;/D&gt;&lt;D xsi:type="xsd:double"&gt;7.774627&lt;/D&gt;&lt;D xsi:type="xsd:double"&gt;19.19341&lt;/D&gt;&lt;D xsi:type="xsd:double"&gt;16.701317&lt;/D&gt;&lt;D xsi:type="xsd:double"&gt;21.359802&lt;/D&gt;&lt;D xsi:type="xsd:double"&gt;25.471306&lt;/D&gt;&lt;D xsi:type="xsd:double"&gt;9.192741&lt;/D&gt;&lt;D xsi:type="xsd:double"&gt;2.9093146&lt;/D&gt;&lt;D xsi:type="xsd:double"&gt;8.490562&lt;/D&gt;&lt;D xsi:type="xsd:double"&gt;10.324621&lt;/D&gt;&lt;D xsi:type="xsd:double"&gt;18.227936&lt;/D&gt;&lt;D xsi:type="xsd:double"&gt;20.597374&lt;/D&gt;&lt;D xsi:type="xsd:double"&gt;20.4113&lt;/D&gt;&lt;D xsi:type="xsd:double"&gt;28.261292&lt;/D&gt;&lt;D xsi:type="xsd:double"&gt;22.686565&lt;/D&gt;&lt;D xsi:type="xsd:double"&gt;21.26987&lt;/D&gt;&lt;D xsi:type="xsd:double"&gt;9.121394&lt;/D&gt;&lt;D xsi:type="xsd:double"&gt;20.006025&lt;/D&gt;&lt;D xsi:type="xsd:double"&gt;15.598667&lt;/D&gt;&lt;D xsi:type="xsd:double"&gt;17.054092&lt;/D&gt;&lt;D xsi:type="xsd:double"&gt;17.102123&lt;/D&gt;&lt;D xsi:type="xsd:double"&gt;26.4539&lt;/D&gt;&lt;D xsi:type="xsd:double"&gt;19.018995&lt;/D&gt;&lt;D xsi:type="xsd:double"&gt;17.50592&lt;/D&gt;&lt;D xsi:type="xsd:double"&gt;16.94845&lt;/D&gt;&lt;D xsi:type="xsd:double"&gt;7.1311355&lt;/D&gt;&lt;D xsi:type="xsd:double"&gt;9.625923&lt;/D&gt;&lt;D xsi:type="xsd:double"&gt;7.66083&lt;/D&gt;&lt;D xsi:type="xsd:double"&gt;10.905254&lt;/D&gt;&lt;D xsi:type="xsd:double"&gt;-0.7613778&lt;/D&gt;&lt;D xsi:type="xsd:double"&gt;5.240071&lt;/D&gt;&lt;D xsi:type="xsd:double"&gt;7.4166656&lt;/D&gt;&lt;D xsi:type="xsd:double"&gt;3.6084175&lt;/D&gt;&lt;D xsi:type="xsd:double"&gt;-8.931333&lt;/D&gt;&lt;D xsi:type="xsd:double"&gt;-31.179005&lt;/D&gt;&lt;D xsi:type="xsd:double"&gt;-26.153421&lt;/D&gt;&lt;D xsi:type="xsd:double"&gt;-26.40332&lt;/D&gt;&lt;D xsi:type="xsd:double"&gt;-13.756287&lt;/D&gt;&lt;D xsi:type="xsd:double"&gt;-15.936971&lt;/D&gt;&lt;D xsi:type="xsd:double"&gt;-11.971235&lt;/D&gt;&lt;D xsi:type="xsd:double"&gt;-2.100122&lt;/D&gt;&lt;D xsi:type="xsd:double"&gt;7.6545&lt;/D&gt;&lt;D xsi:type="xsd:double"&gt;5.2072644&lt;/D&gt;&lt;D xsi:type="xsd:double"&gt;4.3871403&lt;/D&gt;&lt;D xsi:type="xsd:double"&gt;7.201934&lt;/D&gt;&lt;D xsi:type="xsd:double"&gt;12.659681&lt;/D&gt;&lt;D xsi:type="xsd:double"&gt;61.555122&lt;/D&gt;&lt;D xsi:type="xsd:double"&gt;50.27554&lt;/D&gt;&lt;D xsi:type="xsd:double"&gt;60.331547&lt;/D&gt;&lt;D xsi:type="xsd:double"&gt;44.01829&lt;/D&gt;&lt;D xsi:type="xsd:double"&gt;46.118534&lt;/D&gt;&lt;D xsi:type="xsd:double"&gt;50.24344&lt;/D&gt;&lt;D xsi:type="xsd:double"&gt;45.653225&lt;/D&gt;&lt;D xsi:type="xsd:double"&gt;42.741848&lt;/D&gt;&lt;D xsi:type="xsd:double"&gt;45.28781&lt;/D&gt;&lt;D xsi:type="xsd:double"&gt;29.908812&lt;/D&gt;&lt;D xsi:type="xsd:double"&gt;35.310127&lt;/D&gt;&lt;D xsi:type="xsd:double"&gt;42.41315&lt;/D&gt;&lt;D xsi:type="xsd:double"&gt;40.96322&lt;/D&gt;&lt;D xsi:type="xsd:double"&gt;36.694206&lt;/D&gt;&lt;D xsi:type="xsd:double"&gt;34.75014&lt;/D&gt;&lt;D xsi:type="xsd:double"&gt;16.864204&lt;/D&gt;&lt;D xsi:type="xsd:double"&gt;7.6494455&lt;/D&gt;&lt;D xsi:type="xsd:double"&gt;11.729097&lt;/D&gt;&lt;D xsi:type="xsd:double"&gt;5.0332785&lt;/D&gt;&lt;D xsi:type="xsd:double"&gt;2.3596764&lt;/D&gt;&lt;D xsi:type="xsd:double"&gt;-3.288263&lt;/D&gt;&lt;D xsi:type="xsd:double"&gt;-4.1161656&lt;/D&gt;&lt;D xsi:type="xsd:double"&gt;-6.1514797&lt;/D&gt;&lt;D xsi:type="xsd:double"&gt;-15.608388&lt;/D&gt;&lt;D xsi:type="xsd:double"&gt;-18.904192&lt;/D&gt;&lt;D xsi:type="xsd:double"&gt;-15.68799&lt;/D&gt;&lt;D xsi:type="xsd:double"&gt;-16.892736&lt;/D&gt;&lt;D xsi:type="xsd:double"&gt;-5.3572474&lt;/D&gt;&lt;D xsi:type="xsd:double"&gt;2.2984147&lt;/D&gt;&lt;D xsi:type="xsd:double"&gt;-7.797617&lt;/D&gt;&lt;D xsi:type="xsd:double"&gt;-4.861617&lt;/D&gt;&lt;D xsi:type="xsd:double"&gt;-10.665333&lt;/D&gt;&lt;D xsi:type="xsd:double"&gt;-4.3541727&lt;/D&gt;&lt;D xsi:type="xsd:double"&gt;9.403431&lt;/D&gt;&lt;D xsi:type="xsd:double"&gt;13.973057&lt;/D&gt;&lt;D xsi:type="xsd:double"&gt;19.265247&lt;/D&gt;&lt;D xsi:type="xsd:double"&gt;21.111631&lt;/D&gt;&lt;D xsi:type="xsd:double"&gt;15.417385&lt;/D&gt;&lt;D xsi:type="xsd:double"&gt;7.4130177&lt;/D&gt;&lt;D xsi:type="xsd:double"&gt;-0.78920126&lt;/D&gt;&lt;D xsi:type="xsd:double"&gt;1.4330626&lt;/D&gt;&lt;D xsi:type="xsd:double"&gt;3.8187504&lt;/D&gt;&lt;/FQL&gt;&lt;FQL&gt;&lt;Q&gt;NI-FDS^FG_PRICE_CHANGE(0,-1AM)&lt;/Q&gt;&lt;R&gt;1&lt;/R&gt;&lt;C&gt;1&lt;/C&gt;&lt;D xsi:type="xsd:double"&gt;-5.27090694935218&lt;/D&gt;&lt;/FQL&gt;&lt;FQL&gt;&lt;Q&gt;GREK^PERCENT_CHANGE(FMA_EPS(+1,0,,,,"PORTAGG","MEAN"),FMA_EPS(+1,-3AM,,,,"PORTAGG","MEAN"))&lt;/Q&gt;&lt;R&gt;1&lt;/R&gt;&lt;C&gt;1&lt;/C&gt;&lt;D xsi:type="xsd:double"&gt;7.58000752878981&lt;/D&gt;&lt;/FQL&gt;&lt;FQL&gt;&lt;Q&gt;UAE^FMA_COS_UP("EPS","1M",+1,NOW,,,"PORTAGG","MEANR")&lt;/Q&gt;&lt;R&gt;1&lt;/R&gt;&lt;C&gt;1&lt;/C&gt;&lt;D xsi:type="xsd:double"&gt;9&lt;/D&gt;&lt;/FQL&gt;&lt;FQL&gt;&lt;Q&gt;EWM^FMA_PE(NTMA,0,,,"PORTAGG","MEANR")&lt;/Q&gt;&lt;R&gt;1&lt;/R&gt;&lt;C&gt;1&lt;/C&gt;&lt;D xsi:type="xsd:double"&gt;13.8266255074226&lt;/D&gt;&lt;/FQL&gt;&lt;FQL&gt;&lt;Q&gt;USDQAR^STD(FG_PRICE_CHANGE(0,-3AY,M))&lt;/Q&gt;&lt;R&gt;1&lt;/R&gt;&lt;C&gt;1&lt;/C&gt;&lt;D xsi:type="xsd:double"&gt;0.00998265294793277&lt;/D&gt;&lt;/FQL&gt;&lt;FQL&gt;&lt;Q&gt;W-FDS^FG_PRICE(0)&lt;/Q&gt;&lt;R&gt;1&lt;/R&gt;&lt;C&gt;1&lt;/C&gt;&lt;D xsi:type="xsd:double"&gt;5.425&lt;/D&gt;&lt;/FQL&gt;&lt;FQL&gt;&lt;Q&gt;EZA^FG_PRICE_MAVG(0,,,,200)&lt;/Q&gt;&lt;R&gt;1&lt;/R&gt;&lt;C&gt;1&lt;/C&gt;&lt;D xsi:type="xsd:double"&gt;40.4988&lt;/D&gt;&lt;/FQL&gt;&lt;FQL&gt;&lt;Q&gt;CC_PE^IMF_IFS_RCPI_Q(0)&lt;/Q&gt;&lt;R&gt;0&lt;/R&gt;&lt;C&gt;0&lt;/C&gt;&lt;/FQL&gt;&lt;FQL&gt;&lt;Q&gt;VNM^P_PRICE_RETURNS_PR('52W',2,-10AY,0,AM)&lt;/Q&gt;&lt;R&gt;121&lt;/R&gt;&lt;C&gt;1&lt;/C&gt;&lt;D xsi:type="xsd:double"&gt;19.071638&lt;/D&gt;&lt;D xsi:type="xsd:double"&gt;32.413315&lt;/D&gt;&lt;D xsi:type="xsd:double"&gt;21.071184&lt;/D&gt;&lt;D xsi:type="xsd:double"&gt;16.375256&lt;/D&gt;&lt;D xsi:type="xsd:double"&gt;2.9699206&lt;/D&gt;&lt;D xsi:type="xsd:double"&gt;2.2184849&lt;/D&gt;&lt;D xsi:type="xsd:double"&gt;-6.305647&lt;/D&gt;&lt;D xsi:type="xsd:double"&gt;-11.559486&lt;/D&gt;&lt;D xsi:type="xsd:double"&gt;-20.397085&lt;/D&gt;&lt;D xsi:type="xsd:double"&gt;-4.266989&lt;/D&gt;&lt;D xsi:type="xsd:double"&gt;-13.241887&lt;/D&gt;&lt;D xsi:type="xsd:double"&gt;-9.182781&lt;/D&gt;&lt;D xsi:type="xsd:double"&gt;-13.6534395&lt;/D&gt;&lt;D xsi:type="xsd:double"&gt;-28.604942&lt;/D&gt;&lt;D xsi:type="xsd:double"&gt;-16.729176&lt;/D&gt;&lt;D xsi:type="xsd:double"&gt;-18.719118&lt;/D&gt;&lt;D xsi:type="xsd:double"&gt;-20.940214&lt;/D&gt;&lt;D xsi:type="xsd:double"&gt;-23.10217&lt;/D&gt;&lt;D xsi:type="xsd:double"&gt;-26.638252&lt;/D&gt;&lt;D xsi:type="xsd:double"&gt;-19.982983&lt;/D&gt;&lt;D xsi:type="xsd:double"&gt;-15.049463&lt;/D&gt;&lt;D xsi:type="x</t>
        </r>
      </text>
    </comment>
    <comment ref="A23" authorId="0" shapeId="0" xr:uid="{BDC6171F-7407-4024-9FA9-040F0D99A15E}">
      <text>
        <r>
          <rPr>
            <b/>
            <sz val="9"/>
            <color indexed="81"/>
            <rFont val="Tahoma"/>
            <charset val="1"/>
          </rPr>
          <t>sd:double"&gt;-15.676683&lt;/D&gt;&lt;D xsi:type="xsd:double"&gt;-11.193121&lt;/D&gt;&lt;D xsi:type="xsd:double"&gt;-15.991217&lt;/D&gt;&lt;D xsi:type="xsd:double"&gt;-15.160829&lt;/D&gt;&lt;D xsi:type="xsd:double"&gt;-4.8745213&lt;/D&gt;&lt;D xsi:type="xsd:double"&gt;-10.279041&lt;/D&gt;&lt;D xsi:type="xsd:double"&gt;-13.713145&lt;/D&gt;&lt;D xsi:type="xsd:double"&gt;-7.131171&lt;/D&gt;&lt;D xsi:type="xsd:double"&gt;-2.3042321&lt;/D&gt;&lt;D xsi:type="xsd:double"&gt;5.14549&lt;/D&gt;&lt;D xsi:type="xsd:double"&gt;-5.358684&lt;/D&gt;&lt;D xsi:type="xsd:double"&gt;5.060017&lt;/D&gt;&lt;D xsi:type="xsd:double"&gt;2.2445798&lt;/D&gt;&lt;D xsi:type="xsd:double"&gt;-1.013583&lt;/D&gt;&lt;D xsi:type="xsd:double"&gt;2.2571802&lt;/D&gt;&lt;D xsi:type="xsd:double"&gt;1.6922832&lt;/D&gt;&lt;D xsi:type="xsd:double"&gt;3.0189395&lt;/D&gt;&lt;D xsi:type="xsd:double"&gt;3.1481266&lt;/D&gt;&lt;D xsi:type="xsd:double"&gt;16.99649&lt;/D&gt;&lt;D xsi:type="xsd:double"&gt;27.240408&lt;/D&gt;&lt;D xsi:type="xsd:double"&gt;42.692722&lt;/D&gt;&lt;D xsi:type="xsd:double"&gt;27.264393&lt;/D&gt;&lt;D xsi:type="xsd:double"&gt;43.59504&lt;/D&gt;&lt;D xsi:type="xsd:double"&gt;43.932842&lt;/D&gt;&lt;D xsi:type="xsd:double"&gt;29.2058&lt;/D&gt;&lt;D xsi:type="xsd:double"&gt;20.798815&lt;/D&gt;&lt;D xsi:type="xsd:double"&gt;4.981518&lt;/D&gt;&lt;D xsi:type="xsd:double"&gt;13.580502&lt;/D&gt;&lt;D xsi:type="xsd:double"&gt;9.704661&lt;/D&gt;&lt;D xsi:type="xsd:double"&gt;8.023464&lt;/D&gt;&lt;D xsi:type="xsd:double"&gt;-3.558892&lt;/D&gt;&lt;D xsi:type="xsd:double"&gt;-5.2241383&lt;/D&gt;&lt;D xsi:type="xsd:double"&gt;-18.800467&lt;/D&gt;&lt;D xsi:type="xsd:double"&gt;-8.56905&lt;/D&gt;&lt;D xsi:type="xsd:double"&gt;-13.440758&lt;/D&gt;&lt;D xsi:type="xsd:double"&gt;-15.278524&lt;/D&gt;&lt;D xsi:type="xsd:double"&gt;-9.692645&lt;/D&gt;&lt;D xsi:type="xsd:double"&gt;-5.855173&lt;/D&gt;&lt;D xsi:type="xsd:double"&gt;4.7913313&lt;/D&gt;&lt;D xsi:type="xsd:double"&gt;-3.263557&lt;/D&gt;&lt;D xsi:type="xsd:double"&gt;-1.3769627&lt;/D&gt;&lt;D xsi:type="xsd:double"&gt;0.18986464&lt;/D&gt;&lt;D xsi:type="xsd:double"&gt;7.4121118&lt;/D&gt;&lt;D xsi:type="xsd:double"&gt;2.3700714&lt;/D&gt;&lt;D xsi:type="xsd:double"&gt;5.421424&lt;/D&gt;&lt;D xsi:type="xsd:double"&gt;-1.5245438&lt;/D&gt;&lt;D xsi:type="xsd:double"&gt;-20.822584&lt;/D&gt;&lt;D xsi:type="xsd:double"&gt;-28.869606&lt;/D&gt;&lt;D xsi:type="xsd:double"&gt;-17.871689&lt;/D&gt;&lt;D xsi:type="xsd:double"&gt;-11.299205&lt;/D&gt;&lt;D xsi:type="xsd:double"&gt;-10.952801&lt;/D&gt;&lt;D xsi:type="xsd:double"&gt;-5.3786516&lt;/D&gt;&lt;D xsi:type="xsd:double"&gt;-2.9475033&lt;/D&gt;&lt;D xsi:type="xsd:double"&gt;-4.5875907&lt;/D&gt;&lt;D xsi:type="xsd:double"&gt;-5.725646&lt;/D&gt;&lt;D xsi:type="xsd:double"&gt;5.3545356&lt;/D&gt;&lt;D xsi:type="xsd:double"&gt;16.624308&lt;/D&gt;&lt;D xsi:type="xsd:double"&gt;18.430733&lt;/D&gt;&lt;D xsi:type="xsd:double"&gt;38.87309&lt;/D&gt;&lt;D xsi:type="xsd:double"&gt;56.099987&lt;/D&gt;&lt;D xsi:type="xsd:double"&gt;49.681007&lt;/D&gt;&lt;D xsi:type="xsd:double"&gt;38.533558&lt;/D&gt;&lt;D xsi:type="xsd:double"&gt;40.836693&lt;/D&gt;&lt;D xsi:type="xsd:double"&gt;38.715363&lt;/D&gt;&lt;D xsi:type="xsd:double"&gt;32.67355&lt;/D&gt;&lt;D xsi:type="xsd:double"&gt;30.514061&lt;/D&gt;&lt;D xsi:type="xsd:double"&gt;32.85402&lt;/D&gt;&lt;D xsi:type="xsd:double"&gt;26.658916&lt;/D&gt;&lt;D xsi:type="xsd:double"&gt;18.10602&lt;/D&gt;&lt;D xsi:type="xsd:double"&gt;13.409842&lt;/D&gt;&lt;D xsi:type="xsd:double"&gt;9.491134&lt;/D&gt;&lt;D xsi:type="xsd:double"&gt;1.4736056&lt;/D&gt;&lt;D xsi:type="xsd:double"&gt;-16.961802&lt;/D&gt;&lt;D xsi:type="xsd:double"&gt;-19.46817&lt;/D&gt;&lt;D xsi:type="xsd:double"&gt;-28.350132&lt;/D&gt;&lt;D xsi:type="xsd:double"&gt;-23.319267&lt;/D&gt;&lt;D xsi:type="xsd:double"&gt;-24.486654&lt;/D&gt;&lt;D xsi:type="xsd:double"&gt;-35.941906&lt;/D&gt;&lt;D xsi:type="xsd:double"&gt;-46.181399999999996&lt;/D&gt;&lt;D xsi:type="xsd:double"&gt;-38.060856&lt;/D&gt;&lt;D xsi:type="xsd:double"&gt;-41.653347&lt;/D&gt;&lt;D xsi:type="xsd:double"&gt;-39.728737&lt;/D&gt;&lt;D xsi:type="xsd:double"&gt;-38.54954&lt;/D&gt;&lt;D xsi:type="xsd:double"&gt;-34.913784&lt;/D&gt;&lt;D xsi:type="xsd:double"&gt;-22.724401&lt;/D&gt;&lt;D xsi:type="xsd:double"&gt;-16.676022&lt;/D&gt;&lt;D xsi:type="xsd:double"&gt;-4.121971&lt;/D&gt;&lt;D xsi:type="xsd:double"&gt;-1.417315&lt;/D&gt;&lt;D xsi:type="xsd:double"&gt;5.0148606&lt;/D&gt;&lt;D xsi:type="xsd:double"&gt;9.804988&lt;/D&gt;&lt;D xsi:type="xsd:double"&gt;20.742035&lt;/D&gt;&lt;D xsi:type="xsd:double"&gt;6.1357975&lt;/D&gt;&lt;D xsi:type="xsd:double"&gt;11.236298&lt;/D&gt;&lt;D xsi:type="xsd:double"&gt;15.181816&lt;/D&gt;&lt;D xsi:type="xsd:double"&gt;20.887852&lt;/D&gt;&lt;D xsi:type="xsd:double"&gt;14.79156&lt;/D&gt;&lt;D xsi:type="xsd:double"&gt;10.952711&lt;/D&gt;&lt;D xsi:type="xsd:double"&gt;2.7920365&lt;/D&gt;&lt;D xsi:type="xsd:double"&gt;-2.0857632&lt;/D&gt;&lt;D xsi:type="xsd:double"&gt;-17.104221&lt;/D&gt;&lt;/FQL&gt;&lt;FQL&gt;&lt;Q&gt;GREK^PERCENT_CHANGE(FMA_EPS(+1,0,,,,"PORTAGG","MEAN"),FMA_EPS(+1,-1AM,,,,"PORTAGG","MEAN"))&lt;/Q&gt;&lt;R&gt;1&lt;/R&gt;&lt;C&gt;1&lt;/C&gt;&lt;D xsi:type="xsd:double"&gt;4.27074766375157&lt;/D&gt;&lt;/FQL&gt;&lt;FQL&gt;&lt;Q&gt;EPOL^FMA_EVAL_EBIT(LTMA,NOW,NOW,M,"PORTAGG","MEANR")&lt;/Q&gt;&lt;R&gt;1&lt;/R&gt;&lt;C&gt;1&lt;/C&gt;&lt;D xsi:type="xsd:double"&gt;8.54600067139571&lt;/D&gt;&lt;/FQL&gt;&lt;FQL&gt;&lt;Q&gt;USDQAR^STD(FG_PRICE_CHANGE(0,-1AY,AM))&lt;/Q&gt;&lt;R&gt;1&lt;/R&gt;&lt;C&gt;1&lt;/C&gt;&lt;D xsi:type="xsd:double"&gt;0.00761764787174341&lt;/D&gt;&lt;/FQL&gt;&lt;FQL&gt;&lt;Q&gt;BRENT-FDS^MAX(FG_PRICE(0,-5AY))&lt;/Q&gt;&lt;R&gt;1&lt;/R&gt;&lt;C&gt;1&lt;/C&gt;&lt;D xsi:type="xsd:double"&gt;140.85&lt;/D&gt;&lt;/FQL&gt;&lt;FQL&gt;&lt;Q&gt;EZA^FG_PRICE_MAVG(0,,,,60)&lt;/Q&gt;&lt;R&gt;1&lt;/R&gt;&lt;C&gt;1&lt;/C&gt;&lt;D xsi:type="xsd:double"&gt;43.044666&lt;/D&gt;&lt;/FQL&gt;&lt;FQL&gt;&lt;Q&gt;TUR^FMA_COS_UP("EPS","1M",+1,NOW,,,"PORTAGG","MEANR")&lt;/Q&gt;&lt;R&gt;1&lt;/R&gt;&lt;C&gt;1&lt;/C&gt;&lt;D xsi:type="xsd:double"&gt;9&lt;/D&gt;&lt;/FQL&gt;&lt;FQL&gt;&lt;Q&gt;CC_PL^IMF_IFS_RCPI_Q(0)&lt;/Q&gt;&lt;R&gt;1&lt;/R&gt;&lt;C&gt;1&lt;/C&gt;&lt;D xsi:type="xsd:double"&gt;2.6024375&lt;/D&gt;&lt;/FQL&gt;&lt;FQL&gt;&lt;Q&gt;EWW^P_PRICE(0)/P_PRICE_LOW_PR(0,,,,,,"PRICE","INTRA","52W")-1&lt;/Q&gt;&lt;R&gt;1&lt;/R&gt;&lt;C&gt;1&lt;/C&gt;&lt;D xsi:type="xsd:double"&gt;0.09461057&lt;/D&gt;&lt;/FQL&gt;&lt;FQL&gt;&lt;Q&gt;EPOL^FMA_EVAL_EBITDA(NTMA,0,,,"PORTAGG","MEANR")&lt;/Q&gt;&lt;R&gt;1&lt;/R&gt;&lt;C&gt;1&lt;/C&gt;&lt;D xsi:type="xsd:double"&gt;4.44678341954031&lt;/D&gt;&lt;/FQL&gt;&lt;FQL&gt;&lt;Q&gt;USDQAR^FG_PRICE_CHANGE(0,-6AM)&lt;/Q&gt;&lt;R&gt;1&lt;/R&gt;&lt;C&gt;1&lt;/C&gt;&lt;D xsi:type="xsd:double"&gt;0&lt;/D&gt;&lt;/FQL&gt;&lt;FQL&gt;&lt;Q&gt;BRENT-FDS^FG_PRICE_CHANGE(0,-1AM)&lt;/Q&gt;&lt;R&gt;1&lt;/R&gt;&lt;C&gt;1&lt;/C&gt;&lt;D xsi:type="xsd:double"&gt;0&lt;/D&gt;&lt;/FQL&gt;&lt;FQL&gt;&lt;Q&gt;EPOL^FG_PRICE_MAVG(0,,,,60)&lt;/Q&gt;&lt;R&gt;1&lt;/R&gt;&lt;C&gt;1&lt;/C&gt;&lt;D xsi:type="xsd:double"&gt;24.300167&lt;/D&gt;&lt;/FQL&gt;&lt;FQL&gt;&lt;Q&gt;REFPHRREPO-FDS^PROPER_NAME(0,,,"SECURITY","NAME")&lt;/Q&gt;&lt;R&gt;1&lt;/R&gt;&lt;C&gt;1&lt;/C&gt;&lt;D xsi:type="xsd:string"&gt;Philippines Reverse Repo Rate - Overnight&lt;/D&gt;&lt;/FQL&gt;&lt;FQL&gt;&lt;Q&gt;CC_PH^IMF_IFS_RCPI_Q(0)&lt;/Q&gt;&lt;R&gt;0&lt;/R&gt;&lt;C&gt;0&lt;/C&gt;&lt;/FQL&gt;&lt;FQL&gt;&lt;Q&gt;EWZ^FG_TOTAL_RETURNC(-10AY,0,AM)&lt;/Q&gt;&lt;R&gt;121&lt;/R&gt;&lt;C&gt;1&lt;/C&gt;&lt;D xsi:type="xsd:double"&gt;-0.9698689&lt;/D&gt;&lt;D xsi:type="xsd:double"&gt;4.7926664&lt;/D&gt;&lt;D xsi:type="xsd:double"&gt;-6.919861&lt;/D&gt;&lt;D xsi:type="xsd:double"&gt;-12.454605&lt;/D&gt;&lt;D xsi:type="xsd:double"&gt;-7.3206425&lt;/D&gt;&lt;D xsi:type="xsd:double"&gt;-3.6280572&lt;/D&gt;&lt;D xsi:type="xsd:double"&gt;-3.6217809&lt;/D&gt;&lt;D xsi:type="xsd:double"&gt;-11.732644&lt;/D&gt;&lt;D xsi:type="xsd:double"&gt;11.114717&lt;/D&gt;&lt;D xsi:type="xsd:double"&gt;8.774495&lt;/D&gt;&lt;D xsi:type="xsd:double"&gt;-10.809362&lt;/D&gt;&lt;D xsi:type="xsd:double"&gt;-4.4830265&lt;/D&gt;&lt;D xsi:type="xsd:double"&gt;-13.890672&lt;/D&gt;&lt;D xsi:type="xsd:double"&gt;-12.285292&lt;/D&gt;&lt;D xsi:type="xsd:double"&gt;7.492554&lt;/D&gt;&lt;D xsi:type="xsd:double"&gt;-7.4851456&lt;/D&gt;&lt;D xsi:type="xsd:double"&gt;2.311635&lt;/D&gt;&lt;D xsi:type="xsd:double"&gt;-19.229496&lt;/D&gt;&lt;D xsi:type="xsd:double"&gt;1.2048125&lt;/D&gt;&lt;D xsi:type="xsd:double"&gt;30.434788&lt;/D&gt;&lt;D xsi:type="xsd:double"&gt;5.396819&lt;/D&gt;&lt;D xsi:type="xsd:double"&gt;3.4638524&lt;/D&gt;&lt;D xsi:type="xsd:double"&gt;3.602624&lt;/D&gt;&lt;D xsi:type="xsd:double"&gt;7.539952&lt;/D&gt;&lt;D xsi:type="xsd:double"&gt;13.392568&lt;/D&gt;&lt;D xsi:type="xsd:double"&gt;-4.0046334&lt;/D&gt;&lt;D xsi:type="xsd:double"&gt;7.194674&lt;/D&gt;&lt;D xsi:type="xsd:double"&gt;2.3970723&lt;/D&gt;&lt;D xsi:type="xsd:double"&gt;-9.611684&lt;/D&gt;&lt;D xsi:type="xsd:double"&gt;7.5267196&lt;/D&gt;&lt;D xsi:type="xsd:double"&gt;7.431853&lt;/D&gt;&lt;D xsi:type="xsd:double"&gt;-2.9914498&lt;/D&gt;&lt;D xsi:type="xsd:double"&gt;1.8722534&lt;/D&gt;&lt;D xsi:type="xsd:double"&gt;2.1621585&lt;/D&gt;&lt;D xsi:type="xsd:double"&gt;-9.417981&lt;/D&gt;&lt;D xsi:type="xsd:double"&gt;0.34246445&lt;/D&gt;&lt;D xsi:type="xsd:double"&gt;12.533021&lt;/D&gt;&lt;D xsi:type="xsd:double"&gt;9.337497&lt;/D&gt;&lt;D xsi:type="xsd:double"&gt;0.19084215&lt;/D&gt;&lt;D xsi:type="xsd:double"&gt;-5.6904736&lt;/D&gt;&lt;D xsi:type="xsd:double"&gt;-1.5147746&lt;/D&gt;&lt;D xsi:type="xsd:double"&gt;9.695506&lt;/D&gt;&lt;D xsi:type="xsd:double"&gt;1.936698&lt;/D&gt;&lt;D xsi:type="xsd:double"&gt;6.5569997&lt;/D&gt;&lt;D xsi:type="xsd:double"&gt;-8.71929&lt;/D&gt;&lt;D xsi:type="xsd:double"&gt;-3.5731316&lt;/D&gt;&lt;D xsi:type="xsd:double"&gt;-15.662056&lt;/D&gt;&lt;D xsi:type="xsd:double"&gt;-0.16332269&lt;/D&gt;&lt;D xsi:type="xsd:double"&gt;5.545616&lt;/D&gt;&lt;D xsi:type="xsd:double"&gt;-8.163852&lt;/D&gt;&lt;D xsi:type="xsd:double"&gt;21.747171&lt;/D&gt;&lt;D xsi:type="xsd:double"&gt;-0.30319095&lt;/D&gt;&lt;D xsi:type="xsd:double"&gt;-2.0273685&lt;/D&gt;&lt;D xsi:type="xsd:double"&gt;12.817537&lt;/D&gt;&lt;D xsi:type="xsd:double"&gt;0.25604963&lt;/D&gt;&lt;D xsi:type="xsd:double"&gt;-3.2505274&lt;/D&gt;&lt;D xsi:type="xsd:double"&gt;0.98392963&lt;/D&gt;&lt;D xsi:type="xsd:double"&gt;-4.2538047&lt;/D&gt;&lt;D xsi:type="xsd:double"&gt;5.7334304&lt;/D&gt;&lt;D xsi:type="xsd:double"&gt;9.403849&lt;/D&gt;&lt;D xsi:type="xsd:double"&gt;-4.411125&lt;/D&gt;&lt;D xsi:type="xsd:double"&gt;-4.2282343&lt;/D&gt;&lt;D xsi:type="xsd:double"&gt;-2.373606&lt;/D&gt;&lt;D xsi:type="xsd:double"&gt;4.5951843&lt;/D&gt;&lt;D xsi:type="xsd:double"&gt;3.6494613&lt;/D&gt;&lt;D xsi:type="xsd:double"&gt;6.164098&lt;/D&gt;&lt;D xsi:type="xsd:double"&gt;-7.0096493&lt;/D&gt;&lt;D xsi:type="xsd:double"&gt;-31.327803&lt;/D&gt;&lt;D xsi:type="xsd:double"&gt;-13.897287&lt;/D&gt;&lt;D xsi:type="xsd:double"&gt;-8.693957&lt;/D&gt;&lt;D xsi:type="xsd:double"&gt;40.179337&lt;/D&gt;&lt;D xsi:type="xsd:double"&gt;-6.0961304&lt;/D&gt;&lt;D xsi:type="xsd:double"&gt;2.593565&lt;/D&gt;&lt;D xsi:type="xsd:double"&gt;-0.09599924&lt;/D&gt;&lt;D xsi:type="xsd:double"&gt;-7.2389483&lt;/D&gt;&lt;D xsi:type="xsd:double"&gt;8.494484&lt;/D&gt;&lt;D xsi:type="xsd:double"&gt;13.46277&lt;/D&gt;&lt;D xsi:type="xsd:double"&gt;6.5567255&lt;/D&gt;&lt;D xsi:type="xsd:double"&gt;-4.4827642&lt;/D&gt;&lt;D xsi:type="xsd:double"&gt;-13.190776&lt;/D&gt;&lt;D xsi:type="xsd:double"&gt;7.357645&lt;/D&gt;&lt;D xsi:type="xsd:double"&gt;13.259829&lt;/D&gt;&lt;D xsi:type="xsd:double"&gt;8.892405&lt;/D&gt;&lt;D xsi:type="xsd:double"&gt;-5.263811&lt;/D&gt;&lt;D xsi:type="xsd:double"&gt;-3.0295134&lt;/D&gt;&lt;D xsi:type="xsd:double"&gt;-6.221634&lt;/D&gt;&lt;D xsi:type="xsd:double"&gt;-7.5170813&lt;/D&gt;&lt;D xsi:type="xsd:double"&gt;-6.373149&lt;/D&gt;&lt;D xsi:type="xsd:double"&gt;0.1973033&lt;/D&gt;&lt;D xsi:type="xsd:double"&gt;-3.699851&lt;/D&gt;&lt;D xsi:type="xsd:double"&gt;18.15182&lt;/D&gt;&lt;D xsi:type="xsd:double"&gt;5.959022&lt;/D&gt;&lt;D xsi:type="xsd:double"&gt;10.896313&lt;/D&gt;&lt;D xsi:type="xsd:double"&gt;-20.100372&lt;/D&gt;&lt;D xsi:type="xsd:double"&gt;9.021878&lt;/D&gt;&lt;D xsi:type="xsd:double"&gt;-12.515879&lt;/D&gt;&lt;D xsi:type="xsd:double"&gt;11.546839&lt;/D&gt;&lt;D xsi:type="xsd:double"&gt;2.5065064&lt;/D&gt;&lt;D xsi:type="xsd:double"&gt;3.0803442&lt;/D&gt;&lt;D xsi:type="xsd:double"&gt;-2.4029553&lt;/D&gt;&lt;D xsi:type="xsd:double"&gt;-5.492425&lt;/D&gt;&lt;D xsi:type="xsd:double"&gt;0.97870827&lt;/D&gt;&lt;D xsi:type="xsd:double"&gt;-0.9967983&lt;/D&gt;&lt;D xsi:type="xsd:double"&gt;-0.3595829&lt;/D&gt;&lt;D xsi:type="xsd:double"&gt;-2.237457&lt;/D&gt;&lt;D xsi:type="xsd:double"&gt;7.1982265&lt;/D&gt;&lt;D xsi:type="xsd:double"&gt;11.486268&lt;/D&gt;&lt;D xsi:type="xsd:double"&gt;1.329112&lt;/D&gt;&lt;D xsi:type="xsd:double"&gt;-1.1867642&lt;/D&gt;&lt;D xsi:type="xsd:double"&gt;-3.3501863&lt;/D&gt;&lt;D xsi:type="xsd:double"&gt;-2.5833845&lt;/D&gt;&lt;D xsi:type="xsd:double"&gt;6.7807913&lt;/D&gt;&lt;D xsi:type="xsd:double"&gt;6.4130783&lt;/D&gt;&lt;D xsi:type="xsd:double"&gt;4.1960716&lt;/D&gt;&lt;D xsi:type="xsd:double"&gt;-3.2608688&lt;/D&gt;&lt;D xsi:type="xsd:double"&gt;-1.8220425&lt;/D&gt;&lt;D xsi:type="xsd:double"&gt;2.0414472&lt;/D&gt;&lt;D xsi:type="xsd:double"&gt;-3.4555972&lt;/D&gt;&lt;D xsi:type="xsd:double"&gt;-9.701729&lt;/D&gt;&lt;D xsi:type="xsd:double"&gt;3.3908963&lt;/D&gt;&lt;D xsi:type="xsd:double"&gt;1.3546348&lt;/D&gt;&lt;/FQL&gt;&lt;FQL&gt;&lt;Q&gt;EWT^PERCENT_CHANGE(FMA_EPS(+1,0,,,,"PORTAGG","MEAN"),FMA_EPS(+1,-1AM,,,,"PORTAGG","MEAN"))&lt;/Q&gt;&lt;R&gt;1&lt;/R&gt;&lt;C&gt;1&lt;/C&gt;&lt;D xsi:type="xsd:double"&gt;2.03268606776097&lt;/D&gt;&lt;/FQL&gt;&lt;FQL&gt;&lt;Q&gt;SET-BKK^FMA_COS_UP("EPS","1M",+1,NOW,,,"PORTAGG","MEANR")&lt;/Q&gt;&lt;R&gt;1&lt;/R&gt;&lt;C&gt;1&lt;/C&gt;&lt;D xsi:type="xsd:double"&gt;53&lt;/D&gt;&lt;/FQL&gt;&lt;FQL&gt;&lt;Q&gt;USDQAR^FG_PRICE_CHANGE(0,-3AM)&lt;/Q&gt;&lt;R&gt;1&lt;/R&gt;&lt;C&gt;1&lt;/C&gt;&lt;D xsi:type="xsd:double"&gt;0&lt;/D&gt;&lt;/FQL&gt;&lt;FQL&gt;&lt;Q&gt;EPHE^FG_PRICE_MAVG(0,,,,30)&lt;/Q&gt;&lt;R&gt;1&lt;/R&gt;&lt;C&gt;1&lt;/C&gt;&lt;D xsi:type="xsd:double"&gt;25.015667&lt;/D&gt;&lt;/FQL&gt;&lt;FQL&gt;&lt;Q&gt;REFIDRREPO-FDS^(SUBARRAY(NOT_NA(NO_REPEAT_F(FG_YIELD(NOW,-10AY,D))),0,1)-SUBARRAY(NOT_NA(NO_REPEAT_F(FG_YIELD(NOW,-10AY,D))),1,1))*100&lt;/Q&gt;&lt;R&gt;1&lt;/R&gt;&lt;C&gt;1&lt;/C&gt;&lt;D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xsi:type="xsd:double"&gt;25&lt;/D&gt;&lt;/FQL&gt;&lt;FQL&gt;&lt;Q&gt;VGK^JULIAN(FMA_DIV_YLD(NTMA,NOW,NOW,M,"PORTAGG","MEANR").DATES)&lt;/Q&gt;&lt;R&gt;1&lt;/R&gt;&lt;C&gt;1&lt;/C&gt;&lt;D xsi:type="xsd:long"&gt;45471&lt;/D&gt;&lt;/FQL&gt;&lt;FQL&gt;&lt;Q&gt;ECH^FG_FCF_YIELD_NTM(0)&lt;/Q&gt;&lt;R&gt;1&lt;/R&gt;&lt;C&gt;1&lt;/C&gt;&lt;D xsi:type="xsd:double"&gt;10.5562662768755&lt;/D&gt;&lt;/FQL&gt;&lt;FQL&gt;&lt;Q&gt;EWT^FG_TOTAL_RETURNC(-10AY,0,AM)&lt;/Q&gt;&lt;R&gt;121&lt;/R&gt;&lt;C&gt;1&lt;/C&gt;&lt;D xsi:type="xsd:double"&gt;-3.4440398&lt;/D&gt;&lt;D xsi:type="xsd:double"&gt;4.4585943&lt;/D&gt;&lt;D xsi:type="xsd:double"&gt;-6.8292675&lt;/D&gt;&lt;D xsi:type="xsd:double"&gt;1.8324614&lt;/D&gt;&lt;D xsi:type="xsd:double"&gt;-0.64267516&lt;/D&gt;&lt;D xsi:type="xsd:double"&gt;-2.0440936&lt;/D&gt;&lt;D xsi:type="xsd:double"&gt;3.8383842&lt;/D&gt;&lt;D xsi:type="xsd:double"&gt;1.5564203&lt;/D&gt;&lt;D xsi:type="xsd:double"&gt;1.1494279&lt;/D&gt;&lt;D xsi:type="xsd:double"&gt;3.787887&lt;/D&gt;&lt;D xsi:type="xsd:double"&gt;-6.6301703&lt;/D&gt;&lt;D xsi:type="xsd:double"&gt;-2.0846963&lt;/D&gt;&lt;D xsi:type="xsd:double"&gt;-5.8549585&lt;/D&gt;&lt;D xsi:type="xsd:double"&gt;-4.3109536&lt;/D&gt;&lt;D xsi:type="xsd:double"&gt;4.6528816&lt;/D&gt;&lt;D xsi:type="xsd:double"&gt;-2.0465791&lt;/D&gt;&lt;D xsi:type="xsd:double"&gt;-4.9711885&lt;/D&gt;&lt;D xsi:type="xsd:double"&gt;-8.400148&lt;/D&gt;&lt;D xsi:type="xsd:double"&gt;3.3276439&lt;/D&gt;&lt;D xsi:type="xsd:double"&gt;10.487199&lt;/D&gt;&lt;D xsi:type="xsd:double"&gt;-0.7473886&lt;/D&gt;&lt;D xsi:type="xsd:double"&gt;-5.948794&lt;/D&gt;&lt;D xsi:type="xsd:double"&gt;11.128902&lt;/D&gt;&lt;D xsi:type="xsd:double"&gt;1.801157&lt;/D&gt;&lt;D xsi:type="xsd:double"&gt;10.261858&lt;/D&gt;&lt;D xsi:type="xsd:double"&gt;-3.4659803&lt;/D&gt;&lt;D xsi:type="xsd:double"&gt;4.7207475&lt;/D&gt;&lt;D xsi:type="xsd:double"&gt;-2.6984155&lt;/D&gt;&lt;D xsi:type="xsd:double"&gt;2.316475&lt;/D&gt;&lt;D xsi:type="xsd:double"&gt;-1.1533916&lt;/D&gt;&lt;D xsi:type="xsd:double"&gt;4.953766&lt;/D&gt;&lt;D xsi:type="xsd:double"&gt;0&lt;/D&gt;&lt;D xsi:type="xsd:double"&gt;4.5940876&lt;/D&gt;&lt;D xsi:type="xsd:double"&gt;3.18892&lt;/D&gt;&lt;D xsi:type="xsd:double"&gt;1.3994098&lt;/D&gt;&lt;D xsi:type="xsd:double"&gt;1.8688917&lt;/D&gt;&lt;D xsi:type="xsd:double"&gt;4.374826&lt;/D&gt;&lt;D xsi:type="xsd:double"&gt;1.2439132&lt;/D&gt;&lt;D xsi:type="xsd:double"&gt;-2.1901727&lt;/D&gt;&lt;D xsi:type="xsd:double"&gt;2.6761293&lt;/D&gt;&lt;D xsi:type="xsd:double"&gt;-3.510636&lt;/D&gt;&lt;D xsi:type="xsd:double"&gt;5.808258&lt;/D&gt;&lt;D xsi:type="xsd:double"&gt;-3.7255526&lt;/D&gt;&lt;D xsi:type="xsd:double"&gt;6.3196063&lt;/D&gt;&lt;D xsi:type="xsd:double"&gt;-1.2045026&lt;/D&gt;&lt;D xsi:type="xsd:double"&gt;-3.6575675&lt;/D&gt;&lt;D xsi:type="xsd:double"&gt;3.6038518&lt;/D&gt;&lt;D xsi:type="xsd:double"&gt;-3.531593&lt;/D&gt;&lt;D xsi:type="xsd:double"&gt;3.8535595&lt;/D&gt;&lt;D xsi:type="xsd:double"&gt;-1.8817902&lt;/D&gt;&lt;D xsi:type="xsd:double"&gt;-4.9162626&lt;/D&gt;&lt;D xsi:type="xsd:double"&gt;-5.909097&lt;/D&gt;&lt;D xsi:type="xsd:double"&gt;-2.5362313&lt;/D&gt;&lt;D xsi:type="xsd:double"&gt;1.2019277&lt;/D&gt;&lt;D xsi:type="xsd:double"&gt;3.6311984&lt;/D&gt;&lt;D xsi:type="xsd:double"&gt;0.27422905&lt;/D&gt;&lt;D xsi:type="xsd:double"&gt;7.26223&lt;/D&gt;&lt;D xsi:type="xsd:double"&gt;-1.2747884&lt;/D&gt;&lt;D xsi:type="xsd:double"&gt;-4.01721&lt;/D&gt;&lt;D xsi:type="xsd:double"&gt;4.66367&lt;/D&gt;&lt;D xsi:type="xsd:double"&gt;-2.5992572&lt;/D&gt;&lt;D xsi:type="xsd:double"&gt;5.13196&lt;/D&gt;&lt;D xsi:type="xsd:double"&gt;2.761507&lt;/D&gt;&lt;D xsi:type="xsd:double"&gt;9.011948&lt;/D&gt;&lt;D xsi:type="xsd:double"&gt;-0.19919872&lt;/D&gt;&lt;D xsi:type="xsd:double"&gt;4.7030687&lt;/D&gt;&lt;D xsi:type="xsd:double"&gt;-3.9814293&lt;/D&gt;&lt;D xsi:type="xsd:double"&gt;-6.436026&lt;/D&gt;&lt;D xsi:type="xsd:double"&gt;-6.851554&lt;/D&gt;&lt;D xsi:type="xsd:double"&gt;8.844137&lt;/D&gt;&lt;D xsi:type="xsd:double"&gt;7.2405457&lt;/D&gt;&lt;D xsi:type="xsd:double"&gt;6.9517374&lt;/D&gt;&lt;D xsi:type="xsd:double"&gt;5.7516932&lt;/D&gt;&lt;D xsi:type="xsd:double"&gt;-1.6139746&lt;/D&gt;&lt;D xsi:type="xsd:double"&gt;5.1011205&lt;/D&gt;&lt;D xsi:type="xsd:double"&gt;1.7960191&lt;/D&gt;&lt;D xsi:type="xsd:double"&gt;10.018909&lt;/D&gt;&lt;D xsi:type="xsd:double"&gt;9.464264&lt;/D&gt;&lt;D xsi:type="xsd:double"&gt;4.354012&lt;/D&gt;&lt;D xsi:type="xsd:double"&gt;-1.9414186&lt;/D&gt;&lt;D xsi:type="xsd:double"&gt;5.765891&lt;/D&gt;&lt;D xsi:type="xsd:double"&gt;5.845642&lt;/D&gt;&lt;D xsi:type="xsd:double"&gt;-2.6993454&lt;/D&gt;&lt;D xsi:type="xsd:double"&gt;2.7742267&lt;/D&gt;&lt;D xsi:type="xsd:double"&gt;-0.1085937&lt;/D&gt;&lt;D xsi:type="xsd:double"&gt;0.40379763&lt;/D&gt;&lt;D xsi:type="xsd:double"&gt;-5.2900257&lt;/D&gt;&lt;D xsi:type="xsd:double"&gt;6.271434&lt;/D&gt;&lt;D xsi:type="xsd:double"&gt;2.4742603&lt;/D&gt;&lt;D xsi:type="xsd:double"&gt;1.9208431&lt;/D&gt;&lt;D xsi:type="xsd:double"&gt;0.16630888&lt;/D&gt;&lt;D xsi:type="xsd:double"&gt;-7.5622616&lt;/D&gt;&lt;D xsi:type="xsd:double"&gt;-2.3024142&lt;/D&gt;&lt;D xsi:type="xsd:double"&gt;-10.797262&lt;/D&gt;&lt;D xsi:type="xsd:double"&gt;3.8598537&lt;/D&gt;&lt;D xsi:type="xsd:double"&gt;-10.499727&lt;/D&gt;&lt;D xsi:type="xsd:double"&gt;3.043735&lt;/D&gt;&lt;D xsi:type="xsd:double"&gt;-3.169012&lt;/D&gt;&lt;D xsi:type="xsd:double"&gt;-12.020206&lt;/D&gt;&lt;D xsi:type="xsd:double"&gt;1.0332942&lt;/D&gt;&lt;D xsi:type="xsd:double"&gt;12.477279&lt;/D&gt;&lt;D xsi:type="xsd:double"&gt;1.6131878&lt;/D&gt;&lt;D xsi:type="xsd:double"&gt;5.9375763&lt;/D&gt;&lt;D xsi:type="xsd:double"&gt;-2.7248561&lt;/D&gt;&lt;D xsi:type="xsd:double"&gt;2.2318363&lt;/D&gt;&lt;D xsi:type="xsd:double"&gt;-1.6484678&lt;/D&gt;&lt;D xsi:type="xsd:double"&gt;7.8142643&lt;/D&gt;&lt;D xsi:type="xsd:double"&gt;-2.8571367&lt;/D&gt;&lt;D xsi:type="xsd:double"&gt;0.5190253&lt;/D&gt;&lt;D xsi:type="xsd:double"&gt;-2.8614402&lt;/D&gt;&lt;D xsi:type="xsd:double"&gt;0.62015057&lt;/D&gt;&lt;D xsi:type="xsd:double"&gt;0.17609596&lt;/D&gt;&lt;D xsi:type="xsd:double"&gt;6.679857&lt;/D&gt;&lt;D xsi:type="xsd:double"&gt;2.4867654&lt;/D&gt;&lt;D xsi:type="xsd:double"&gt;5.777073&lt;/D&gt;&lt;D xsi:type="xsd:double"&gt;3.7909627&lt;/D&gt;&lt;D xsi:type="xsd:double"&gt;2.7651668&lt;/D&gt;&lt;D xsi:type="xsd:double"&gt;-1.7670691&lt;/D&gt;&lt;D xsi:type="xsd:double"&gt;4.5789123&lt;/D&gt;&lt;D xsi:type="xsd:double"&gt;9.636438&lt;/D&gt;&lt;D xsi:type="xsd:double"&gt;-8.218932&lt;/D&gt;&lt;/FQL&gt;&lt;FQL&gt;&lt;Q&gt;COPP-FDS^FG_PRICE_CHANGE(0,-1AM)&lt;/Q&gt;&lt;R&gt;1&lt;/R&gt;&lt;C&gt;1&lt;/C&gt;&lt;D xsi:type="xsd:double"&gt;-13.0624726955002&lt;/D&gt;&lt;/FQL&gt;&lt;FQL&gt;&lt;Q&gt;QAT^SIZE(FG_CONSTITUENTS)&lt;/Q&gt;&lt;R&gt;1&lt;/R&gt;&lt;C&gt;1&lt;/C&gt;&lt;D xsi:type="xsd:long"&gt;36&lt;/D&gt;&lt;/FQL&gt;&lt;FQL&gt;&lt;Q&gt;EPHE^FG_PRICE(0)&lt;/Q&gt;&lt;R&gt;1&lt;/R&gt;&lt;C&gt;1&lt;/C&gt;&lt;D xsi:type="xsd:double"&gt;25.73&lt;/D&gt;&lt;/FQL&gt;&lt;FQL&gt;&lt;Q&gt;EPHE^PERCENT_CHANGE(FMA_EPS(+1,0,,,,"PORTAGG","MEAN"),FMA_EPS(+1,-3AM,,,,"PORTAGG","MEAN"))&lt;/Q&gt;&lt;R&gt;1&lt;/R&gt;&lt;C&gt;1&lt;/C&gt;&lt;D xsi:type="xsd:double"&gt;-3.00337961602106&lt;/D&gt;&lt;/FQL&gt;&lt;FQL&gt;&lt;Q&gt;REFIDRREPO-FDS^FG_YIELD(NOW,,,0)&lt;/Q&gt;&lt;R&gt;1&lt;/R&gt;&lt;C&gt;1&lt;/C&gt;&lt;D xsi:type="xsd:double"&gt;6.25&lt;/D&gt;&lt;/FQL&gt;&lt;FQL&gt;&lt;Q&gt;ECH^FMA_DIV_YLD(NTMA,NOW,NOW,M,"PORTAGG","MEANR")&lt;/Q&gt;&lt;R&gt;1&lt;/R&gt;&lt;C&gt;1&lt;/C&gt;&lt;D xsi:type="xsd:double"&gt;5.55038192828915&lt;/D&gt;&lt;/FQL&gt;&lt;FQL&gt;&lt;Q&gt;USDPLN^FG_PRICE_CHANGE(0,-1AM)&lt;/Q&gt;&lt;R&gt;1&lt;/R&gt;&lt;C&gt;1&lt;/C&gt;&lt;D xsi:type="xsd:double"&gt;0.40994883&lt;/D&gt;&lt;/FQL&gt;&lt;FQL&gt;&lt;Q&gt;EIDO^FG_TOTAL_RETURNC(0,-6AM)&lt;/Q&gt;&lt;R&gt;1&lt;/R&gt;&lt;C&gt;1&lt;/C&gt;&lt;D xsi:type="xsd:double"&gt;-5.3990006&lt;/D&gt;&lt;/FQL&gt;&lt;FQL&gt;&lt;Q&gt;GREK^FMA_PE(LTM,0,,,"PORTAGG","MEANR")&lt;/Q&gt;&lt;R&gt;1&lt;/R&gt;&lt;C&gt;1&lt;/C&gt;&lt;D xsi:type="xsd:double"&gt;7.27998307097289&lt;/D&gt;&lt;/FQL&gt;&lt;FQL&gt;&lt;Q&gt;CAGDPY@GR^EE_ACTUAL_ANNUAL(MED,0)&lt;/Q&gt;&lt;R&gt;1&lt;/R&gt;&lt;C&gt;1&lt;/C&gt;&lt;D xsi:type="xsd:double"&gt;-6.34900481476264&lt;/D&gt;&lt;/FQL&gt;&lt;FQL&gt;&lt;Q&gt;SET-BKK^FMA_PE(LTMA,-10AY,0,AM,"PORTAGG","MEANR")&lt;/Q&gt;&lt;R&gt;121&lt;/R&gt;&lt;C&gt;1&lt;/C&gt;&lt;D xsi:type="xsd:double"&gt;17.6624685051038&lt;/D&gt;&lt;D xsi:type="xsd:double"&gt;19.2518633350343&lt;/D&gt;&lt;D xsi:type="xsd:double"&gt;19.0256923198714&lt;/D&gt;&lt;D xsi:type="xsd:double"&gt;19.6502192238508&lt;/D&gt;&lt;D xsi:type="xsd:double"&gt;19.848746411712&lt;/D&gt;&lt;D xsi:type="xsd:double"&gt;19.6958098175869&lt;/D&gt;&lt;D xsi:type="xsd:double"&gt;22.6615167922226&lt;/D&gt;&lt;D xsi:type="xsd:double"&gt;23.435599710989&lt;/D&gt;&lt;D xsi:type="xsd:double"&gt;22.6604254430234&lt;/D&gt;&lt;D xsi:type="xsd:double"&gt;22.2545689516515&lt;/D&gt;&lt;D xsi:type="xsd:double"&gt;21.3901157684492&lt;/D&gt;&lt;D xsi:type="xsd:double"&gt;20.81320532584&lt;/D&gt;&lt;D xsi:type="xsd:double"&gt;20.0281828433588&lt;/D&gt;&lt;D xsi:type="xsd:double"&gt;19.2085961784147&lt;/D&gt;&lt;D xsi:type="xsd:double"&gt;18.8479668249893&lt;/D&gt;&lt;D xsi:type="xsd:double"&gt;16.5858596205833&lt;/D&gt;&lt;D xsi:type="xsd:double"&gt;14.8521838937941&lt;/D&gt;&lt;D xsi:type="xsd:double"&gt;12.7747536193493&lt;/D&gt;&lt;D xsi:type="xsd:double"&gt;16.0572812219592&lt;/D&gt;&lt;D xsi:type="xsd:double"&gt;16.6747632916428&lt;/D&gt;&lt;D xsi:type="xsd:double"&gt;16.4183949339148&lt;/D&gt;&lt;D xsi:type="xsd:double"&gt;16.3314744323047&lt;/D&gt;&lt;D xsi:type="xsd:double"&gt;16.3979737800509&lt;/D&gt;&lt;D xsi:type="xsd:double"&gt;16.4574263758337&lt;/D&gt;&lt;D xsi:type="xsd:double"&gt;16.9033750916668&lt;/D&gt;&lt;D xsi:type="xsd:double"&gt;15.9058403480251&lt;/D&gt;&lt;D xsi:type="xsd:double"&gt;16.2532191491462&lt;/D&gt;&lt;D xsi:type="xsd:double"&gt;16.1420797904011&lt;/D&gt;&lt;D xsi:type="xsd:double"&gt;16.1778020690434&lt;/D&gt;&lt;D xsi:type="xsd:double"&gt;16.4869525611252&lt;/D&gt;&lt;D xsi:type="xsd:double"&gt;16.6711833547195&lt;/D&gt;&lt;D xsi:type="xsd:double"&gt;16.3029648220322&lt;/D&gt;&lt;D xsi:type="xsd:double"&gt;16.2958354462943&lt;/D&gt;&lt;D xsi:type="xsd:double"&gt;16.1007317256349&lt;/D&gt;&lt;D xsi:type="xsd:double"&gt;16.0378482716915&lt;/D&gt;&lt;D xsi:type="xsd:double"&gt;15.9448144942272&lt;/D&gt;&lt;D xsi:type="xsd:double"&gt;15.9735239506713&lt;/D&gt;&lt;D xsi:type="xsd:double"&gt;16.2862300153306&lt;/D&gt;&lt;D xsi:type="xsd:double"&gt;16.6729597738849&lt;/D&gt;&lt;D xsi:type="xsd:double"&gt;17.0821978309112&lt;/D&gt;&lt;D xsi:type="xsd:double"&gt;17.2431819314674&lt;/D&gt;&lt;D xsi:type="xsd:double"&gt;18.2426219207699&lt;/D&gt;&lt;D xsi:type="xsd:double"&gt;17.9009794034271&lt;/D&gt;&lt;D xsi:type="xsd:double"&gt;17.649400949487&lt;/D&gt;&lt;D xsi:type="xsd:double"&gt;17.3404687697829&lt;/D&gt;&lt;D xsi:type="xsd:double"&gt;17.1194342961941&lt;/D&gt;&lt;D xsi:type="xsd:double"&gt;16.9988660175179&lt;/D&gt;&lt;D xsi:type="xsd:double"&gt;16.3354089078463&lt;/D&gt;&lt;D xsi:type="xsd:double"&gt;16.6244430926102&lt;/D&gt;&lt;D xsi:type="xsd:double"&gt;16.2006841373528&lt;/D&gt;&lt;D xsi:type="xsd:double"&gt;15.9573955633265&lt;/D&gt;&lt;D xsi:type="xsd:double"&gt;15.595350719318&lt;/D&gt;&lt;D xsi:type="xsd:double"&gt;15.2278067936286&lt;/D&gt;&lt;D xsi:type="xsd:double"&gt;14.5753047732319&lt;/D&gt;&lt;D xsi:type="xsd:double"&gt;15.6159490795703&lt;/D&gt;&lt;D xsi:type="xsd:double"&gt;16.1934028198677&lt;/D&gt;&lt;D xsi:type="xsd:double"&gt;16.1437956293689&lt;/D&gt;&lt;D xsi:type="xsd:double"&gt;16.0608095107901&lt;/D&gt;&lt;D xsi:type="xsd:double"&gt;16.1303271307892&lt;/D&gt;&lt;D xsi:type="xsd:double"&gt;16.4629100693749&lt;/D&gt;&lt;D xsi:type="xsd:double"&gt;16.1768448503883&lt;/D&gt;&lt;D xsi:type="xsd:double"&gt;16.6727682116454&lt;/D&gt;&lt;D xsi:type="xsd:double"&gt;16.3872933566035&lt;/D&gt;&lt;D xsi:type="xsd:double"&gt;17.2362191229946&lt;/D&gt;&lt;D xsi:type="xsd:double"&gt;16.7108589394686&lt;/D&gt;&lt;D xsi:type="xsd:double"&gt;16.9994805711786&lt;/D&gt;&lt;D xsi:type="xsd:double"&gt;16.5786637552827&lt;/D&gt;&lt;D xsi:type="xsd:double"&gt;14.7368748112789&lt;/D&gt;&lt;D xsi:type="xsd:double"&gt;14.9507579837227&lt;/D&gt;&lt;D xsi:type="xsd:double"&gt;15.9211995317936&lt;/D&gt;&lt;D xsi:type="xsd:double"&gt;17.9878937990344&lt;/D&gt;&lt;D xsi:type="xsd:double"&gt;18.8507394327736&lt;/D&gt;&lt;D xsi:type="xsd:double"&gt;19.6774014560649&lt;/D&gt;&lt;D xsi:type="xsd:double"&gt;20.6562084399991&lt;/D&gt;&lt;D xsi:type="xsd:double"&gt;21.8183468246105&lt;/D&gt;&lt;D xsi:type="xsd:double"&gt;21.329906654938&lt;/D&gt;&lt;D xsi:type="xsd:double"&gt;25.6958371012375&lt;/D&gt;&lt;D xsi:type="xsd:double"&gt;28.9637880050781&lt;/D&gt;&lt;D xsi:type="xsd:double"&gt;27.5376823014771&lt;/D&gt;&lt;D xsi:type="xsd:double"&gt;27.5594180016682&lt;/D&gt;&lt;D xsi:type="xsd:double"&gt;26.7461376761386&lt;/D&gt;&lt;D xsi:type="xsd:double"&gt;25.9133911490924&lt;/D&gt;&lt;D xsi:type="xsd:double"&gt;24.7546560795858&lt;/D&gt;&lt;D xsi:type="xsd:double"&gt;23.3374281148446&lt;/D&gt;&lt;D xsi:type="xsd:double"&gt;22.2441598183446&lt;/D&gt;&lt;D xsi:type="xsd:double"&gt;22.1512361280584&lt;/D&gt;&lt;D xsi:type="xsd:double"&gt;21.2981855527454&lt;/D&gt;&lt;D xsi:type="xsd:double"&gt;20.3786535166708&lt;/D&gt;&lt;D xsi:type="xsd:double"&gt;19.1252415625253&lt;/D&gt;&lt;D xsi:type="xsd:double"&gt;19.1582860101743&lt;/D&gt;&lt;D xsi:type="xsd:double"&gt;19.2841086200869&lt;/D&gt;&lt;D xsi:type="xsd:double"&gt;18.7705236680227&lt;/D&gt;&lt;D xsi:type="xsd:double"&gt;18.6614517544701&lt;/D&gt;&lt;D xsi:type="xsd:double"&gt;18.1717958955793&lt;/D&gt;&lt;D xsi:type="xsd:double"&gt;18.0139798423522&lt;/D&gt;&lt;D xsi:type="xsd:double"&gt;17.4440107410792&lt;/D&gt;&lt;D xsi:type="xsd:double"&gt;17.3535876858356&lt;/D&gt;&lt;D xsi:type="xsd:double"&gt;17.083280048449&lt;/D&gt;&lt;D xsi:type="xsd:double"&gt;16.3637279572645&lt;/D&gt;&lt;D xsi:type="xsd:double"&gt;16.627560504413&lt;/D&gt;&lt;D xsi:type="xsd:double"&gt;16.6072099285171&lt;/D&gt;&lt;D xsi:type="xsd:double"&gt;17.1693184952545&lt;/D&gt;&lt;D xsi:type="xsd:double"&gt;17.4350707780746&lt;/D&gt;&lt;D xsi:type="xsd:double"&gt;17.4134968241612&lt;/D&gt;&lt;D xsi:type="xsd:double"&gt;17.2625160825348&lt;/D&gt;&lt;D xsi:type="xsd:double"&gt;17.1690129316881&lt;/D&gt;&lt;D xsi:type="xsd:double"&gt;17.2556701853854&lt;/D&gt;&lt;D xsi:type="xsd:double"&gt;17.0017944251328&lt;/D&gt;&lt;D xsi:type="xsd:double"&gt;17.3176290179986&lt;/D&gt;&lt;D xsi:type="xsd:double"&gt;17.5583100407252&lt;/D&gt;&lt;D xsi:type="xsd:double"&gt;16.6343721920556&lt;/D&gt;&lt;D xsi:type="xsd:double"&gt;16.3046955469301&lt;/D&gt;&lt;D xsi:type="xsd:double"&gt;15.996473532194&lt;/D&gt;&lt;D xsi:type="xsd:double"&gt;15.9136522332213&lt;/D&gt;&lt;D xsi:type="xsd:double"&gt;16.21902708337&lt;/D&gt;&lt;D xsi:type="xsd:double"&gt;16.6625433021026&lt;/D&gt;&lt;D xsi:type="xsd:double"&gt;16.5210041731655&lt;/D&gt;&lt;D xsi:type="xsd:double"&gt;16.2635325535433&lt;/D&gt;&lt;D xsi:type="xsd:double"&gt;15.947811428351&lt;/D&gt;&lt;D xsi:type="xsd:double"&gt;15.6784563632733&lt;/D&gt;&lt;D xsi:type="xsd:double"&gt;15.3745951825599&lt;/D&gt;&lt;/FQL&gt;&lt;FQL&gt;&lt;Q&gt;SET-BKK^PERCENT_CHANGE(FMA_EPS(+1,0,,,,"PORTAGG","MEAN"),FMA_EPS(+1,-3AM,,,,"PORTAGG","MEAN"))&lt;/Q&gt;&lt;R&gt;1&lt;/R&gt;&lt;C&gt;1&lt;/C&gt;&lt;D xsi:type="xsd:double"&gt;-2.16638715016164&lt;/D&gt;&lt;/FQL&gt;&lt;FQL&gt;&lt;Q&gt;EWM^FG_ROE(0)&lt;/Q&gt;&lt;R&gt;1&lt;/R&gt;&lt;C&gt;1&lt;/C&gt;&lt;D xsi:type="xsd:double"&gt;8.2014355130867&lt;/D&gt;&lt;/FQL&gt;&lt;FQL&gt;&lt;Q&gt;USDPLN^FG_PRICE_CHANGE(0,-1AY)&lt;/Q&gt;&lt;R&gt;1&lt;/R&gt;&lt;C&gt;1&lt;/C&gt;&lt;D xsi:type="xsd:double"&gt;-2.8036058&lt;/D&gt;&lt;/FQL&gt;&lt;FQL&gt;&lt;Q&gt;SPY^PERCENT_CHANGE(FMA_EPS(+1,0,,,,"PORTAGG","MEAN"),FMA_EPS(+1,-3AM,,,,"PORTAGG","MEAN"))&lt;/Q&gt;&lt;R&gt;1&lt;/R&gt;&lt;C&gt;1&lt;/C&gt;&lt;D xsi:type="xsd:double"&gt;-0.733376047315644&lt;/D&gt;&lt;/FQL&gt;&lt;FQL&gt;&lt;Q&gt;TRYBR10Y-FDS^FG_YIELD(0,,,,"YTM")&lt;/Q&gt;&lt;R&gt;1&lt;/R&gt;&lt;C&gt;1&lt;/C&gt;&lt;D xsi:type="xsd:double"&gt;11.688305&lt;/D&gt;&lt;/FQL&gt;&lt;FQL&gt;&lt;Q&gt;GREK^JULIAN(FMA_DIV_YLD(NTMA,NOW,NOW,M,"PORTAGG","MEANR").DATES)&lt;/Q&gt;&lt;R&gt;1&lt;/R&gt;&lt;C&gt;1&lt;/C&gt;&lt;D xsi:type="xsd:long"&gt;45504&lt;/D&gt;&lt;/FQL&gt;&lt;FQL&gt;&lt;Q&gt;INDA^FMA_PCT_ABOVE_MAVG(200,0,,,,"PORTAGG")&lt;/Q&gt;&lt;R&gt;1&lt;/R&gt;&lt;C&gt;1&lt;/C&gt;&lt;D xsi:type="xsd:double"&gt;88.4353741496599&lt;/D&gt;&lt;/FQL&gt;&lt;FQL&gt;&lt;Q&gt;SPY^PERCENT_CHANGE(FMA_EPS(+1,0,,,,"PORTAGG","MEAN"),FMA_EPS(+1,-1AM,,,,"PORTAGG","MEAN"))&lt;/Q&gt;&lt;R&gt;1&lt;/R&gt;&lt;C&gt;1&lt;/C&gt;&lt;D xsi:type="xsd:double"&gt;-0.514364261973914&lt;/D&gt;&lt;/FQL&gt;&lt;FQL&gt;&lt;Q&gt;EZA^FMA_EVAL_EBIT(LTMA,NOW,NOW,M,"PORTAGG","MEANR")&lt;/Q&gt;&lt;R&gt;1&lt;/R&gt;&lt;C&gt;1&lt;/C&gt;&lt;D xsi:type="xsd:double"&gt;12.4412166015208&lt;/D&gt;&lt;/FQL&gt;&lt;FQL&gt;&lt;Q&gt;TRYMY10Y-FDS^FG_YIELD(0,,,,"YTM")&lt;/Q&gt;&lt;R&gt;1&lt;/R&gt;&lt;C&gt;1&lt;/C&gt;&lt;D xsi:type="xsd:double"&gt;3.739908&lt;/D&gt;&lt;/FQL&gt;&lt;FQL&gt;&lt;Q&gt;USDPHP^STD(FG_PRICE_CHANGE(0,-1AY,AM))&lt;/Q&gt;&lt;R&gt;1&lt;/R&gt;&lt;C&gt;1&lt;/C&gt;&lt;D xsi:type="xsd:double"&gt;1.32751262588397&lt;/D&gt;&lt;/FQL&gt;&lt;FQL&gt;&lt;Q&gt;WL-FDS^FG_PRICE_MAVG(0,,,,30)&lt;/Q&gt;&lt;R&gt;1&lt;/R&gt;&lt;C&gt;1&lt;/C&gt;&lt;D xsi:type="xsd:double"&gt;545.37335&lt;/D&gt;&lt;/FQL&gt;&lt;FQL&gt;&lt;Q&gt;GREK^P_PRICE(0)/P_PRICE_HIGH_PR(0,,,,,,"PRICE","INTRA","52W")&lt;/Q&gt;&lt;R&gt;1&lt;/R&gt;&lt;C&gt;1&lt;/C&gt;&lt;D xsi:type="xsd:double"&gt;0.92714775&lt;/D&gt;&lt;/FQL&gt;&lt;FQL&gt;&lt;Q&gt;USDSAR^FG_PRICE_CHANGE(0,-6AM)&lt;/Q&gt;&lt;R&gt;1&lt;/R&gt;&lt;C&gt;1&lt;/C&gt;&lt;D xsi:type="xsd:double"&gt;0.08533001&lt;/D&gt;&lt;/FQL&gt;&lt;FQL&gt;&lt;Q&gt;NI-FDS^FG_PRICE_CHANGE(0,-1AY)&lt;/Q&gt;&lt;R&gt;1&lt;/R&gt;&lt;C&gt;1&lt;/C&gt;&lt;D xsi:type="xsd:double"&gt;-21.3447432762836&lt;/D&gt;&lt;/FQL&gt;&lt;FQL&gt;&lt;Q&gt;GREK^FG_TOTAL_RETURNC(0,-6AM)&lt;/Q&gt;&lt;R&gt;1&lt;/R&gt;&lt;C&gt;1&lt;/C&gt;&lt;D xsi:type="xsd:double"&gt;0.48168898&lt;/D&gt;&lt;/FQL&gt;&lt;FQL&gt;&lt;Q&gt;DUMMY^ECON_DATE(45484,,, 'MM/YYYY')&lt;/Q&gt;&lt;R&gt;1&lt;/R&gt;&lt;C&gt;1&lt;/C&gt;&lt;D xsi:type="xsd:string"&gt;07/2024&lt;/D&gt;&lt;/FQL&gt;&lt;FQL&gt;&lt;Q&gt;DUMMY^ECON_DATE(45393,,, 'MM/YYYY')&lt;/Q&gt;&lt;R&gt;1&lt;/R&gt;&lt;C&gt;1&lt;/C&gt;&lt;D xsi:type="xsd:string"&gt;04/2024&lt;/D&gt;&lt;/FQL&gt;&lt;FQL&gt;&lt;Q&gt;CC_IN^IMF_IFS_RCPI_Q(-1AM)&lt;/Q&gt;&lt;R&gt;0&lt;/R&gt;&lt;C&gt;0&lt;/C&gt;&lt;/FQL&gt;&lt;FQL&gt;&lt;Q&gt;CC_AE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CC_PE^IMF_IFS_RCPI_Q(-1AM)&lt;/Q&gt;&lt;R&gt;0&lt;/R&gt;&lt;C&gt;0&lt;/C&gt;&lt;/FQL&gt;&lt;FQL&gt;&lt;Q&gt;CC_MY^IMF_IFS_RCPI_Q(-1AM)&lt;/Q&gt;&lt;R&gt;0&lt;/R&gt;&lt;C&gt;0&lt;/C&gt;&lt;/FQL&gt;&lt;FQL&gt;&lt;Q&gt;CC_TW^IMF_IFS_RCPI_Q(-1AM)&lt;/Q&gt;&lt;R&gt;0&lt;/R&gt;&lt;C&gt;0&lt;/C&gt;&lt;/FQL&gt;&lt;FQL&gt;&lt;Q&gt;CC_CL^IMF_IFS_RCPI_Q(-1AM)&lt;/Q&gt;&lt;R&gt;0&lt;/R&gt;&lt;C&gt;0&lt;/C&gt;&lt;/FQL&gt;&lt;FQL&gt;&lt;Q&gt;CC_ID^IMF_IFS_RCPI_Q(-1AM)&lt;/Q&gt;&lt;R&gt;0&lt;/R&gt;&lt;C&gt;0&lt;/C&gt;&lt;/FQL&gt;&lt;FQL&gt;&lt;Q&gt;CC_PH^IMF_IFS_RCPI_Q(-1AM)&lt;/Q&gt;&lt;R&gt;0&lt;/R&gt;&lt;C&gt;0&lt;/C&gt;&lt;/FQL&gt;&lt;FQL&gt;&lt;Q&gt;DUMMY^ECON_EXPR_DATA('FDS_ECON[NTCPMIMFGSA@CN]',07/2024,,Q)&lt;/Q&gt;&lt;R&gt;1&lt;/R&gt;&lt;C&gt;1&lt;/C&gt;&lt;D xsi:type="xsd:double"&gt;51.64454&lt;/D&gt;&lt;/FQL&gt;&lt;FQL&gt;&lt;Q&gt;DUMMY^ECON_EXPR_DATA('FDS_ECON[NTCPMIMFGSA@CN]',04/2024,,Q)&lt;/Q&gt;&lt;R&gt;1&lt;/R&gt;&lt;C&gt;1&lt;/C&gt;&lt;D xsi:type="xsd:double"&gt;50.938282&lt;/D&gt;&lt;/FQL&gt;&lt;FQL&gt;&lt;Q&gt;DUMMY^ECON_EXPR_DATA('FDS_ECON[NTCPMIMFGSA@CL]',07/2024,,Q)&lt;/Q&gt;&lt;R&gt;0&lt;/R&gt;&lt;C&gt;0&lt;/C&gt;&lt;/FQL&gt;&lt;FQL&gt;&lt;Q&gt;DUMMY^ECON_EXPR_DATA('FDS_ECON[NTCPMIMFGSA@CL]',04/2024,,Q)&lt;/Q&gt;&lt;R&gt;0&lt;/R&gt;&lt;C&gt;0&lt;/C&gt;&lt;/FQL&gt;&lt;FQL&gt;&lt;Q&gt;DUMMY^ECON_EXPR_DATA('FDS_ECON[NTCPMIMFGSA@ID]',07/2024,,Q)&lt;/Q&gt;&lt;R&gt;1&lt;/R&gt;&lt;C&gt;1&lt;/C&gt;&lt;D xsi:type="xsd:double"&gt;51.87755&lt;/D&gt;&lt;/FQL&gt;&lt;FQL&gt;&lt;Q&gt;DUMMY^ECON_EXPR_DATA('FDS_ECON[NTCPMIMFGSA@ID]',04/2024,,Q)&lt;/Q&gt;&lt;R&gt;1&lt;/R&gt;&lt;C&gt;1&lt;/C&gt;&lt;D xsi:type="xsd:double"&gt;53.247562&lt;/D&gt;&lt;/FQL&gt;&lt;FQL&gt;&lt;Q&gt;DUMMY^ECON_EXPR_DATA('FDS_ECON[NTCPMIPHMANHE]',07/2024,,Q)&lt;/Q&gt;&lt;R&gt;1&lt;/R&gt;&lt;C&gt;1&lt;/C&gt;&lt;D xsi:type="xsd:double"&gt;51.78043&lt;/D&gt;&lt;/FQL&gt;&lt;FQL&gt;&lt;Q&gt;DUMMY^ECON_EXPR_DATA('FDS_ECON[NTCPMIPHMANHE]',04/2024,,Q)&lt;/Q&gt;&lt;R&gt;1&lt;/R&gt;&lt;C&gt;1&lt;/C&gt;&lt;D xsi:type="xsd:double"&gt;50.931423&lt;/D&gt;&lt;/FQL&gt;&lt;FQL&gt;&lt;Q&gt;DUMMY^ECON_EXPR_DATA('FDS_ECON[NTCPMIMFGSA@PL]',07/2024,,Q)&lt;/Q&gt;&lt;R&gt;1&lt;/R&gt;&lt;C&gt;1&lt;/C&gt;&lt;D xsi:type="xsd:double"&gt;45.313137&lt;/D&gt;&lt;/FQL&gt;&lt;FQL&gt;&lt;Q&gt;DUMMY^ECON_EXPR_DATA('FDS_ECON[NTCPMIMFGSA@PL]',04/2024,,Q)&lt;/Q&gt;&lt;R&gt;1&lt;/R&gt;&lt;C&gt;1&lt;/C&gt;&lt;D xsi:type="xsd:double"&gt;47.64948&lt;/D&gt;&lt;/FQL&gt;&lt;FQL&gt;&lt;Q&gt;DUMMY^ECON_EXPR_DATA('FDS_ECON[NTCPMIMFGSA@PE]',07/2024,,Q)&lt;/Q&gt;&lt;R&gt;0&lt;/R&gt;&lt;C&gt;0&lt;/C&gt;&lt;/FQL&gt;&lt;FQL&gt;&lt;Q&gt;DUMMY^ECON_EXPR_DATA('FDS_ECON[NTCPMIMFGSA@PE]',04/2024,,Q)&lt;/Q&gt;&lt;R&gt;0&lt;/R&gt;&lt;C&gt;0&lt;/C&gt;&lt;/FQL&gt;&lt;FQL&gt;&lt;Q&gt;DUMMY^ECON_EXPR_DATA('FDS_ECON[PMIMYMANHE]',07/2024,,Q)&lt;/Q&gt;&lt;R&gt;1&lt;/R&gt;&lt;C&gt;1&lt;/C&gt;&lt;D xsi:type="xsd:double"&gt;49.6697&lt;/D&gt;&lt;/FQL&gt;&lt;FQL&gt;&lt;Q&gt;DUMMY^ECON_EXPR_DATA('FDS_ECON[PMIMYMANHE]',04/2024,,Q)&lt;/Q&gt;&lt;R&gt;1&lt;/R&gt;&lt;C&gt;1&lt;/C&gt;&lt;D xsi:type="xsd:double"&gt;48.94971&lt;/D&gt;&lt;/FQL&gt;&lt;FQL&gt;&lt;Q&gt;DUMMY^ECON_EXPR_DATA('FDS_ECON[NTCPMIMFGSA@TW]',07/2024,,Q)&lt;/Q&gt;&lt;R&gt;1&lt;/R&gt;&lt;C&gt;1&lt;/C&gt;&lt;D xsi:type="xsd:double"&gt;51.407047&lt;/D&gt;&lt;/FQL&gt;&lt;FQL&gt;&lt;Q&gt;DUMMY^ECON_EXPR_DATA('FDS_ECON[NTCPMIMFGSA@TW]',04/2024,,Q)&lt;/Q&gt;&lt;R&gt;1&lt;/R&gt;&lt;C&gt;1&lt;/C&gt;&lt;D xsi:type="xsd:double"&gt;48.895138&lt;/D&gt;&lt;/FQL&gt;&lt;FQL&gt;&lt;Q&gt;DUMMY^ECON_EXPR_DATA('FDS_ECON[NTCPMIMFGSA@MX]',07/2024,,Q)&lt;/Q&gt;&lt;R&gt;1&lt;/R&gt;&lt;C&gt;1&lt;/C&gt;&lt;D xsi:type="xsd:double"&gt;51.090343&lt;/D&gt;&lt;/FQL&gt;&lt;FQL&gt;&lt;Q&gt;DUMMY^ECON_EXPR_DATA('FDS_ECON[NTCPMIMFGSA@MX]',04/2024,,Q)&lt;/Q&gt;&lt;R&gt;1&lt;/R&gt;&lt;C&gt;1&lt;/C&gt;&lt;D xsi:type="xsd:double"&gt;51.565502&lt;/D&gt;&lt;/FQL&gt;&lt;FQL&gt;&lt;Q&gt;DUMMY^ECON_EXPR_DATA('FDS_ECON[NTCPMIMFGSA@KR]',07/2024,,Q)&lt;/Q&gt;&lt;R&gt;1&lt;/R&gt;&lt;C&gt;1&lt;/C&gt;&lt;D xsi:type="xsd:double"&gt;51.02443&lt;/D&gt;&lt;/FQL&gt;&lt;FQL&gt;&lt;Q&gt;DUMMY^ECON_EXPR_DATA('FDS_ECON[NTCPMIMFGSA@KR]',04/2024,,Q)&lt;/Q&gt;&lt;R&gt;1&lt;/R&gt;&lt;C&gt;1&lt;/C&gt;&lt;D xsi:type="xsd:double"&gt;50.57622&lt;/D&gt;&lt;/FQL&gt;&lt;FQL&gt;&lt;Q&gt;DUMMY^ECON_EXPR_DATA('FDS_ECON[NTCPMIMFGSA@BR]',07/2024,,Q)&lt;/Q&gt;&lt;R&gt;1&lt;/R&gt;&lt;C&gt;1&lt;/C&gt;&lt;D xsi:type="xsd:double"&gt;53.488384&lt;/D&gt;&lt;/FQL&gt;&lt;FQL&gt;&lt;Q&gt;DUMMY^ECON_EXPR_DATA('FDS_ECON[NTCPMIMFGSA@BR]',04/2024,,Q)&lt;/Q&gt;&lt;R&gt;1&lt;/R&gt;&lt;C&gt;1&lt;/C&gt;&lt;D xsi:type="xsd:double"&gt;53.509575&lt;/D&gt;&lt;/FQL&gt;&lt;FQL&gt;&lt;Q&gt;DUMMY^ECON_EXPR_DATA('FDS_ECON[PMIMFGSA@ZA]',07/2024,,Q)&lt;/Q&gt;&lt;R&gt;1&lt;/R&gt;&lt;C&gt;1&lt;/C&gt;&lt;D xsi:type="xsd:double"&gt;49.992886&lt;/D&gt;&lt;/FQL&gt;&lt;FQL&gt;&lt;Q&gt;DUMMY^ECON_EXPR_DATA('FDS_ECON[PMIMFGSA@ZA]',04/2024,,Q)&lt;/Q&gt;&lt;R&gt;1&lt;/R&gt;&lt;C&gt;1&lt;/C&gt;&lt;D xsi:type="xsd:double"&gt;49.458923&lt;/D&gt;&lt;/FQL&gt;&lt;FQL&gt;&lt;Q&gt;DUMMY^ECON_EXPR_DATA('FDS_ECON[NTCPMIMFGSA@GR]',07/2024,,Q)&lt;/Q&gt;&lt;R&gt;1&lt;/R&gt;&lt;C&gt;1&lt;/C&gt;&lt;D xsi:type="xsd:double"&gt;54.69078&lt;/D&gt;&lt;/FQL&gt;&lt;FQL&gt;&lt;Q&gt;DUMMY^ECON_EXPR_DATA('FDS_ECON[NTCPMIMFGSA@GR]',04/2024,,Q)&lt;/Q&gt;&lt;R&gt;1&lt;/R&gt;&lt;C&gt;1&lt;/C&gt;&lt;D xsi:type="xsd:double"&gt;55.77546&lt;/D&gt;&lt;/FQL&gt;&lt;FQL&gt;&lt;Q&gt;DUMMY^ECON_EXPR_DATA('FDS_ECON[NTCPMIMFGSA@IN]',07/2024,,Q)&lt;/Q&gt;&lt;R&gt;1&lt;/R&gt;&lt;C&gt;1&lt;/C&gt;&lt;D xsi:type="xsd:double"&gt;58.243446&lt;/D&gt;&lt;/FQL&gt;&lt;FQL&gt;&lt;Q&gt;DUMMY^ECON_EXPR_DATA('FDS_ECON[NTCPMIMFGSA@IN]',04/2024,,Q)&lt;/Q&gt;&lt;R&gt;1&lt;/R&gt;&lt;C&gt;1&lt;/C&gt;&lt;D xsi:type="xsd:double"&gt;57.516636&lt;/D&gt;&lt;/FQL&gt;&lt;FQL&gt;&lt;Q&gt;DUMMY^ECON_EXPR_DATA('FDS_ECON[PMIQAWHEHE]',07/2024,,Q)&lt;/Q&gt;&lt;R&gt;1&lt;/R&gt;&lt;C&gt;1&lt;/C&gt;&lt;D xsi:type="xsd:double"&gt;53.838383&lt;/D&gt;&lt;/FQL&gt;&lt;FQL&gt;&lt;Q&gt;DUMMY^ECON_EXPR_DATA('FDS_ECON[PMIQAWHEHE]',04/2024,,Q)&lt;/Q&gt;&lt;R&gt;1&lt;/R&gt;&lt;C&gt;1&lt;/C&gt;&lt;D xsi:type="xsd:double"&gt;50.683044&lt;/D&gt;&lt;/FQL&gt;&lt;FQL&gt;&lt;Q&gt;DUMMY^ECON_EXPR_DATA('FDS_ECON[NTCPMITHMANHE]',07/2024,,Q)&lt;/Q&gt;&lt;R&gt;1&lt;/R&gt;&lt;C&gt;1&lt;/C&gt;&lt;D xsi:type="xsd:double"&gt;50.221676&lt;/D&gt;&lt;/FQL&gt;&lt;FQL&gt;&lt;Q&gt;DUMMY^ECON_EXPR_DATA('FDS_ECON[NTCPMITHMANHE]',04/2024,,Q)&lt;/Q&gt;&lt;R&gt;1&lt;/R&gt;&lt;C&gt;1&lt;/C&gt;&lt;D xsi:type="xsd:double"&gt;47.04389&lt;/D&gt;&lt;/FQL&gt;&lt;FQL&gt;&lt;Q&gt;DUMMY^ECON_EXPR_DATA('FDS_ECON[NTCPMIMFGSA@TR]',07/2024,,Q)&lt;/Q&gt;&lt;R&gt;1&lt;/R&gt;&lt;C&gt;1&lt;/C&gt;&lt;D xsi:type="xsd:double"&gt;48.55242&lt;/D&gt;&lt;/FQL&gt;&lt;FQL&gt;&lt;Q&gt;DUMMY^ECON_EXPR_DATA('FDS_ECON[NTCPMIMFGSA@TR]',04/2024,,Q)&lt;/Q&gt;&lt;R&gt;1&lt;/R&gt;&lt;C&gt;1&lt;/C&gt;&lt;D xsi:type="xsd:double"&gt;49.822453&lt;/D&gt;&lt;/FQL&gt;&lt;FQL&gt;&lt;Q&gt;DUMMY^ECON_EXPR_DATA('FDS_ECON[NTCPMIMFGSA@AE]',07/2024,,Q)&lt;/Q&gt;&lt;R&gt;0&lt;/R&gt;&lt;C&gt;0&lt;/C&gt;&lt;/FQL&gt;&lt;FQL&gt;&lt;Q&gt;DUMMY^ECON_EXPR_DATA('FDS_ECON[NTCPMIMFGSA@AE]',04/2024,,Q)&lt;/Q&gt;&lt;R&gt;0&lt;/R&gt;&lt;C&gt;0&lt;/C&gt;&lt;/FQL&gt;&lt;FQL&gt;&lt;Q&gt;DUMMY^ECON_EXPR_DATA('FDS_ECON[NTCPMIMFGSA@VN]',07/2024,,Q)&lt;/Q&gt;&lt;R&gt;1&lt;/R&gt;&lt;C&gt;1&lt;/C&gt;&lt;D xsi:type="xsd:double"&gt;51.776978&lt;/D&gt;&lt;/FQL&gt;&lt;FQL&gt;&lt;Q&gt;DUMMY^ECON_EXPR_DATA('FDS_ECON[NTCPMIMFGSA@VN]',04/2024,,Q)&lt;/Q&gt;&lt;R&gt;1&lt;/R&gt;&lt;C&gt;1&lt;/C&gt;&lt;D xsi:type="xsd:double"&gt;50.18627&lt;/D&gt;&lt;/FQL&gt;&lt;FQL&gt;&lt;Q&gt;DUMMY^ECON_EXPR_DATA('FDS_ECON[NTCPMIINDEXSA@SA]',07/2024,,Q)&lt;/Q&gt;&lt;R&gt;1&lt;/R&gt;&lt;C&gt;1&lt;/C&gt;&lt;D xsi:type="xsd:double"&gt;56.14742&lt;/D&gt;&lt;/FQL&gt;&lt;FQL&gt;&lt;Q&gt;DUMMY^ECON_EXPR_DATA('FDS_ECON[NTCPMIINDEXSA@SA]',04/2024,,Q)&lt;/Q&gt;&lt;R&gt;1&lt;/R&gt;&lt;C&gt;1&lt;/C&gt;&lt;D xsi:type="xsd:double"&gt;56.53707&lt;/D&gt;&lt;/FQL&gt;&lt;FQL&gt;&lt;Q&gt;DUMMY^ECON_EXPR_DATA('FDS_ECON[PMIDMMANHE]',07/2024,,Q)&lt;/Q&gt;&lt;R&gt;1&lt;/R&gt;&lt;C&gt;1&lt;/C&gt;&lt;D xsi:type="xsd:double"&gt;49.418633&lt;/D&gt;&lt;/FQL&gt;&lt;FQL&gt;&lt;Q&gt;DUMMY^ECON_EXPR_DATA('FDS_ECON[PMIDMMANHE]',04/2024,,Q)&lt;/Q&gt;&lt;R&gt;1&lt;/R&gt;&lt;C&gt;1&lt;/C&gt;&lt;D xsi:type="xsd:double"&gt;49.13539&lt;/D&gt;&lt;/FQL&gt;&lt;FQL&gt;&lt;Q&gt;DUMMY^ECON_EXPR_DATA('FDS_ECON[NTCPMIMFGSA@EME]',07/2024,,Q)&lt;/Q&gt;&lt;R&gt;1&lt;/R&gt;&lt;C&gt;1&lt;/C&gt;&lt;D xsi:type="xsd:double"&gt;52.007824&lt;/D&gt;&lt;/FQL&gt;&lt;FQL&gt;&lt;Q&gt;DUMMY^ECON_EXPR_DATA('FDS_ECON[NTCPMIMFGSA@EME]',04/2024,,Q)&lt;/Q&gt;&lt;R&gt;1&lt;/R&gt;&lt;C&gt;1&lt;/C&gt;&lt;D xsi:type="xsd:double"&gt;51.519516&lt;/D&gt;&lt;/FQL&gt;&lt;FQL&gt;&lt;Q&gt;CC_CL^IMF_IFS_RCPI_Q(-2AM)&lt;/Q&gt;&lt;R&gt;1&lt;/R&gt;&lt;C&gt;1&lt;/C&gt;&lt;D xsi:type="xsd:double"&gt;4.041295&lt;/D&gt;&lt;/FQL&gt;&lt;FQL&gt;&lt;Q&gt;CC_ID^IMF_IFS_RCPI_Q(-2AM)&lt;/Q&gt;&lt;R&gt;0&lt;/R&gt;&lt;C&gt;0&lt;/C&gt;&lt;/FQL&gt;&lt;FQL&gt;&lt;Q&gt;CC_PH^IMF_IFS_RCPI_Q(-2AM)&lt;/Q&gt;&lt;R&gt;1&lt;/R&gt;&lt;C&gt;1&lt;/C&gt;&lt;D xsi:type="xsd:double"&gt;3.2976058&lt;/D&gt;&lt;/FQL&gt;&lt;FQL&gt;&lt;Q&gt;CC_PE^IMF_IFS_RCPI_Q(-2AM)&lt;/Q&gt;&lt;R&gt;1&lt;/R&gt;&lt;C&gt;1&lt;/C&gt;&lt;D xsi:type="xsd:double"&gt;2.8496776&lt;/D&gt;&lt;/FQL&gt;&lt;FQL&gt;&lt;Q&gt;CC_MY^IMF_IFS_RCPI_Q(-2AM)&lt;/Q&gt;&lt;R&gt;1&lt;/R&gt;&lt;C&gt;1&lt;/C&gt;&lt;D xsi:type="xsd:double"&gt;1.6700923&lt;/D&gt;&lt;/FQL&gt;&lt;FQL&gt;&lt;Q&gt;CC_TW^IMF_IFS_RCPI_Q(-2AM)&lt;/Q&gt;&lt;R&gt;0&lt;/R&gt;&lt;C&gt;0&lt;/C&gt;&lt;/FQL&gt;&lt;FQL&gt;&lt;Q&gt;CC_QA^IMF_IFS_RCPI_Q(-2AM)&lt;/Q&gt;&lt;R&gt;0&lt;/R&gt;&lt;C&gt;0&lt;/C&gt;&lt;/FQL&gt;&lt;FQL&gt;&lt;Q&gt;CC_TH^IMF_IFS_RCPI_Q(-2AM)&lt;/Q&gt;&lt;R&gt;1&lt;/R&gt;&lt;C&gt;1&lt;/C&gt;&lt;D xsi:type="xsd:double"&gt;-0.78397644&lt;/D&gt;&lt;/FQL&gt;&lt;FQL&gt;&lt;Q&gt;CC_AE^IMF_IFS_RCPI_Q(-2AM)&lt;/Q&gt;&lt;R&gt;0&lt;/R&gt;&lt;C&gt;0&lt;/C&gt;&lt;/FQL&gt;&lt;FQL&gt;&lt;Q&gt;CC_IN^IMF_IFS_RCPI_Q(-2AM)&lt;/Q&gt;&lt;R&gt;1&lt;/R&gt;&lt;C&gt;1&lt;/C&gt;&lt;D xsi:type="xsd:double"&gt;5.014141&lt;/D&gt;&lt;/FQL&gt;&lt;FQL&gt;&lt;Q&gt;CC_AE^IMF_IFS_RCPI_Q(-3AM)&lt;/Q&gt;&lt;R&gt;0&lt;/R&gt;&lt;C&gt;0&lt;/C&gt;&lt;/FQL&gt;&lt;FQL&gt;&lt;Q&gt;CC_QA^IMF_IFS_RCPI_Q(-3AM)&lt;/Q&gt;&lt;R&gt;0&lt;/R&gt;&lt;C&gt;0&lt;/C&gt;&lt;/FQL&gt;&lt;FQL&gt;&lt;Q&gt;CC_TW^IMF_IFS_RCPI_Q(-3AM)&lt;/Q&gt;&lt;R&gt;0&lt;/R&gt;&lt;C&gt;0&lt;/C&gt;&lt;/FQL&gt;&lt;FQL&gt;&lt;Q&gt;CC_ID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<sst xmlns="http://schemas.openxmlformats.org/spreadsheetml/2006/main" count="2612" uniqueCount="922">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</sst>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0.33333333333333331</v>
      </c>
    </row>
    <row r="7" spans="3:4" x14ac:dyDescent="0.35">
      <c r="C7" s="59" t="s">
        <v>910</v>
      </c>
      <c r="D7" s="60">
        <f>Timing!M30</f>
        <v>0.38095238095238093</v>
      </c>
    </row>
    <row r="8" spans="3:4" ht="15" thickBot="1" x14ac:dyDescent="0.4">
      <c r="C8" s="12" t="s">
        <v>911</v>
      </c>
      <c r="D8" s="62">
        <f>Timing!N30</f>
        <v>0.52380952380952384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I30" sqref="I30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72.7</v>
      </c>
      <c r="E7" s="128">
        <f>VLOOKUP(B7,'Quality - 2'!$B$2:$S$22,18,FALSE)</f>
        <v>13.600000000000001</v>
      </c>
      <c r="F7" s="128">
        <f>VLOOKUP(B7,Safety!$B$4:$R$24,17,FALSE)</f>
        <v>45.4</v>
      </c>
      <c r="G7" s="134">
        <f t="shared" ref="G7:G26" si="0">(D7*$D$2 +E7*$E$2 +F7*$F$2)/($D$2+$E$2+$F$2)</f>
        <v>43.900000000000006</v>
      </c>
      <c r="H7" s="133" cm="1">
        <f t="array" ref="H7">_xlfn.PERCENTRANK.EXC(_xlfn._xlws.FILTER($G$7:G$26, ISNUMBER($G$7:G$26)),G7)*100</f>
        <v>38</v>
      </c>
      <c r="I7" s="171">
        <f>VLOOKUP(B7,'LIQIDITY 2'!$A$3:$X$23,24,FALSE)</f>
        <v>63.6</v>
      </c>
      <c r="J7" s="126">
        <f ca="1">VLOOKUP(B7,'Momnetum ranking'!A:AJ,36,FALSE)</f>
        <v>13.600000000000001</v>
      </c>
      <c r="K7" s="173">
        <f>VLOOKUP(B7,'Momnetum ranking'!$A$3:$H$23,8,FALSE)</f>
        <v>0.4</v>
      </c>
      <c r="L7" s="127">
        <f>VLOOKUP(B7,'Currency- 2'!$A$3:$U$23,21,FALSE)</f>
        <v>9</v>
      </c>
      <c r="M7" s="136">
        <f t="shared" ref="M7:M26" ca="1" si="1">D7*$D$2 + E7*$E$2 + F7*$F$2 + I7*$I$2 + J7*$J$2 + L7*$L$2</f>
        <v>32.228683000000004</v>
      </c>
      <c r="N7" s="127" cm="1">
        <f t="array" aca="1" ref="N7" ca="1">_xlfn.PERCENTRANK.EXC(_xlfn._xlws.FILTER($M$7:M$26, ISNUMBER($M$7:M$26)),M7)*100</f>
        <v>9.5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90.9</v>
      </c>
      <c r="E8" s="128">
        <f>VLOOKUP(B8,'Quality - 2'!$B$2:$S$22,18,FALSE)</f>
        <v>9</v>
      </c>
      <c r="F8" s="128">
        <f>VLOOKUP(B8,Safety!$B$4:$R$24,17,FALSE)</f>
        <v>13.600000000000001</v>
      </c>
      <c r="G8" s="134">
        <f t="shared" si="0"/>
        <v>37.833333333333336</v>
      </c>
      <c r="H8" s="134" cm="1">
        <f t="array" ref="H8">_xlfn.PERCENTRANK.EXC(_xlfn._xlws.FILTER($G$7:G$26, ISNUMBER($G$7:G$26)),G8)*100</f>
        <v>33.300000000000004</v>
      </c>
      <c r="I8" s="171">
        <f>VLOOKUP(B8,'LIQIDITY 2'!$A$3:$X$23,24,FALSE)</f>
        <v>63.6</v>
      </c>
      <c r="J8" s="126">
        <f ca="1">VLOOKUP(B8,'Momnetum ranking'!A:AJ,36,FALSE)</f>
        <v>27.200000000000003</v>
      </c>
      <c r="K8" s="173">
        <f>VLOOKUP(B8,'Momnetum ranking'!$A$3:$H$23,8,FALSE)</f>
        <v>0.30303030303030304</v>
      </c>
      <c r="L8" s="127">
        <f>VLOOKUP(B8,'Currency- 2'!$A$3:$U$23,21,FALSE)</f>
        <v>36.299999999999997</v>
      </c>
      <c r="M8" s="136">
        <f t="shared" ca="1" si="1"/>
        <v>38.578865000000008</v>
      </c>
      <c r="N8" s="127" cm="1">
        <f t="array" aca="1" ref="N8" ca="1">_xlfn.PERCENTRANK.EXC(_xlfn._xlws.FILTER($M$7:M$26, ISNUMBER($M$7:M$26)),M8)*100</f>
        <v>23.799999999999997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59</v>
      </c>
      <c r="E9" s="128">
        <f>VLOOKUP(B9,'Quality - 2'!$B$2:$S$22,18,FALSE)</f>
        <v>72.7</v>
      </c>
      <c r="F9" s="128">
        <f>VLOOKUP(B9,Safety!$B$4:$R$24,17,FALSE)</f>
        <v>40.9</v>
      </c>
      <c r="G9" s="134">
        <f t="shared" si="0"/>
        <v>57.533333333333339</v>
      </c>
      <c r="H9" s="134" cm="1">
        <f t="array" ref="H9">_xlfn.PERCENTRANK.EXC(_xlfn._xlws.FILTER($G$7:G$26, ISNUMBER($G$7:G$26)),G9)*100</f>
        <v>66.600000000000009</v>
      </c>
      <c r="I9" s="171">
        <f>VLOOKUP(B9,'LIQIDITY 2'!$A$3:$X$23,24,FALSE)</f>
        <v>13.600000000000001</v>
      </c>
      <c r="J9" s="126">
        <f ca="1">VLOOKUP(B9,'Momnetum ranking'!A:AJ,36,FALSE)</f>
        <v>50</v>
      </c>
      <c r="K9" s="173">
        <f>VLOOKUP(B9,'Momnetum ranking'!$A$3:$H$23,8,FALSE)</f>
        <v>0.53465346534653468</v>
      </c>
      <c r="L9" s="127">
        <f>VLOOKUP(B9,'Currency- 2'!$A$3:$U$23,21,FALSE)</f>
        <v>40.9</v>
      </c>
      <c r="M9" s="136">
        <f t="shared" ca="1" si="1"/>
        <v>44.068274000000002</v>
      </c>
      <c r="N9" s="127" cm="1">
        <f t="array" aca="1" ref="N9" ca="1">_xlfn.PERCENTRANK.EXC(_xlfn._xlws.FILTER($M$7:M$26, ISNUMBER($M$7:M$26)),M9)*100</f>
        <v>42.8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22.7</v>
      </c>
      <c r="E10" s="128">
        <f>VLOOKUP(B10,'Quality - 2'!$B$2:$S$22,18,FALSE)</f>
        <v>90.9</v>
      </c>
      <c r="F10" s="128">
        <f>VLOOKUP(B10,Safety!$B$4:$R$24,17,FALSE)</f>
        <v>59</v>
      </c>
      <c r="G10" s="134">
        <f t="shared" si="0"/>
        <v>57.533333333333339</v>
      </c>
      <c r="H10" s="134" cm="1">
        <f t="array" ref="H10">_xlfn.PERCENTRANK.EXC(_xlfn._xlws.FILTER($G$7:G$26, ISNUMBER($G$7:G$26)),G10)*100</f>
        <v>66.600000000000009</v>
      </c>
      <c r="I10" s="171">
        <f>VLOOKUP(B10,'LIQIDITY 2'!$A$3:$X$23,24,FALSE)</f>
        <v>13.600000000000001</v>
      </c>
      <c r="J10" s="126">
        <f ca="1">VLOOKUP(B10,'Momnetum ranking'!A:AJ,36,FALSE)</f>
        <v>77.2</v>
      </c>
      <c r="K10" s="173">
        <f>VLOOKUP(B10,'Momnetum ranking'!$A$3:$H$23,8,FALSE)</f>
        <v>0.5</v>
      </c>
      <c r="L10" s="127">
        <f>VLOOKUP(B10,'Currency- 2'!$A$3:$U$23,21,FALSE)</f>
        <v>54.500000000000007</v>
      </c>
      <c r="M10" s="136">
        <f t="shared" ca="1" si="1"/>
        <v>56.308274000000004</v>
      </c>
      <c r="N10" s="127" cm="1">
        <f t="array" aca="1" ref="N10" ca="1">_xlfn.PERCENTRANK.EXC(_xlfn._xlws.FILTER($M$7:M$26, ISNUMBER($M$7:M$26)),M10)*100</f>
        <v>76.099999999999994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86.3</v>
      </c>
      <c r="F11" s="128">
        <f>VLOOKUP(B11,Safety!$B$4:$R$24,17,FALSE)</f>
        <v>50</v>
      </c>
      <c r="G11" s="134">
        <f t="shared" si="0"/>
        <v>46.933333333333337</v>
      </c>
      <c r="H11" s="134" cm="1">
        <f t="array" ref="H11">_xlfn.PERCENTRANK.EXC(_xlfn._xlws.FILTER($G$7:G$26, ISNUMBER($G$7:G$26)),G11)*100</f>
        <v>47.599999999999994</v>
      </c>
      <c r="I11" s="171">
        <f>VLOOKUP(B11,'LIQIDITY 2'!$A$3:$X$23,24,FALSE)</f>
        <v>13.600000000000001</v>
      </c>
      <c r="J11" s="126">
        <f ca="1">VLOOKUP(B11,'Momnetum ranking'!A:AJ,36,FALSE)</f>
        <v>86.3</v>
      </c>
      <c r="K11" s="173">
        <f>VLOOKUP(B11,'Momnetum ranking'!$A$3:$H$23,8,FALSE)</f>
        <v>0.40268456375838924</v>
      </c>
      <c r="L11" s="127">
        <f>VLOOKUP(B11,'Currency- 2'!$A$3:$U$23,21,FALSE)</f>
        <v>27.200000000000003</v>
      </c>
      <c r="M11" s="136">
        <f t="shared" ca="1" si="1"/>
        <v>54.038592000000001</v>
      </c>
      <c r="N11" s="127" cm="1">
        <f t="array" aca="1" ref="N11" ca="1">_xlfn.PERCENTRANK.EXC(_xlfn._xlws.FILTER($M$7:M$26, ISNUMBER($M$7:M$26)),M11)*100</f>
        <v>66.600000000000009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77.2</v>
      </c>
      <c r="E12" s="128">
        <f>VLOOKUP(B12,'Quality - 2'!$B$2:$S$22,18,FALSE)</f>
        <v>27.200000000000003</v>
      </c>
      <c r="F12" s="128">
        <f>VLOOKUP(B12,Safety!$B$4:$R$24,17,FALSE)</f>
        <v>63.6</v>
      </c>
      <c r="G12" s="134">
        <f t="shared" si="0"/>
        <v>56.000000000000007</v>
      </c>
      <c r="H12" s="134" cm="1">
        <f t="array" ref="H12">_xlfn.PERCENTRANK.EXC(_xlfn._xlws.FILTER($G$7:G$26, ISNUMBER($G$7:G$26)),G12)*100</f>
        <v>61.9</v>
      </c>
      <c r="I12" s="171">
        <f>VLOOKUP(B12,'LIQIDITY 2'!$A$3:$X$23,24,FALSE)</f>
        <v>13.600000000000001</v>
      </c>
      <c r="J12" s="126">
        <f ca="1">VLOOKUP(B12,'Momnetum ranking'!A:AJ,36,FALSE)</f>
        <v>72.7</v>
      </c>
      <c r="K12" s="173">
        <f>VLOOKUP(B12,'Momnetum ranking'!$A$3:$H$23,8,FALSE)</f>
        <v>0.20930232558139536</v>
      </c>
      <c r="L12" s="127">
        <f>VLOOKUP(B12,'Currency- 2'!$A$3:$U$23,21,FALSE)</f>
        <v>86.3</v>
      </c>
      <c r="M12" s="136">
        <f t="shared" ca="1" si="1"/>
        <v>57.228320000000004</v>
      </c>
      <c r="N12" s="127" cm="1">
        <f t="array" aca="1" ref="N12" ca="1">_xlfn.PERCENTRANK.EXC(_xlfn._xlws.FILTER($M$7:M$26, ISNUMBER($M$7:M$26)),M12)*100</f>
        <v>80.900000000000006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81.8</v>
      </c>
      <c r="E13" s="128">
        <f>VLOOKUP(B13,'Quality - 2'!$B$2:$S$22,18,FALSE)</f>
        <v>81.8</v>
      </c>
      <c r="F13" s="128">
        <f>VLOOKUP(B13,Safety!$B$4:$R$24,17,FALSE)</f>
        <v>54.500000000000007</v>
      </c>
      <c r="G13" s="134">
        <f t="shared" si="0"/>
        <v>72.7</v>
      </c>
      <c r="H13" s="134" cm="1">
        <f t="array" ref="H13">_xlfn.PERCENTRANK.EXC(_xlfn._xlws.FILTER($G$7:G$26, ISNUMBER($G$7:G$26)),G13)*100</f>
        <v>90.4</v>
      </c>
      <c r="I13" s="171">
        <f>VLOOKUP(B13,'LIQIDITY 2'!$A$3:$X$23,24,FALSE)</f>
        <v>63.6</v>
      </c>
      <c r="J13" s="126">
        <f ca="1">VLOOKUP(B13,'Momnetum ranking'!A:AJ,36,FALSE)</f>
        <v>40.9</v>
      </c>
      <c r="K13" s="173">
        <f>VLOOKUP(B13,'Momnetum ranking'!$A$3:$H$23,8,FALSE)</f>
        <v>0.30674846625766872</v>
      </c>
      <c r="L13" s="127">
        <f>VLOOKUP(B13,'Currency- 2'!$A$3:$U$23,21,FALSE)</f>
        <v>72.7</v>
      </c>
      <c r="M13" s="136">
        <f t="shared" ca="1" si="1"/>
        <v>58.157819000000003</v>
      </c>
      <c r="N13" s="127" cm="1">
        <f t="array" aca="1" ref="N13" ca="1">_xlfn.PERCENTRANK.EXC(_xlfn._xlws.FILTER($M$7:M$26, ISNUMBER($M$7:M$26)),M13)*100</f>
        <v>85.7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72.7</v>
      </c>
      <c r="G14" s="134">
        <f t="shared" si="0"/>
        <v>77.233333333333334</v>
      </c>
      <c r="H14" s="134" cm="1">
        <f t="array" ref="H14">_xlfn.PERCENTRANK.EXC(_xlfn._xlws.FILTER($G$7:G$26, ISNUMBER($G$7:G$26)),G14)*100</f>
        <v>95.199999999999989</v>
      </c>
      <c r="I14" s="171">
        <f>VLOOKUP(B14,'LIQIDITY 2'!$A$3:$X$23,24,FALSE)</f>
        <v>63.6</v>
      </c>
      <c r="J14" s="126">
        <f ca="1">VLOOKUP(B14,'Momnetum ranking'!A:AJ,36,FALSE)</f>
        <v>18.099999999999998</v>
      </c>
      <c r="K14" s="173">
        <f>VLOOKUP(B14,'Momnetum ranking'!$A$3:$H$23,8,FALSE)</f>
        <v>0.26804123711340205</v>
      </c>
      <c r="L14" s="127">
        <f>VLOOKUP(B14,'Currency- 2'!$A$3:$U$23,21,FALSE)</f>
        <v>72.7</v>
      </c>
      <c r="M14" s="136">
        <f t="shared" ca="1" si="1"/>
        <v>50.397683000000001</v>
      </c>
      <c r="N14" s="127" cm="1">
        <f t="array" aca="1" ref="N14" ca="1">_xlfn.PERCENTRANK.EXC(_xlfn._xlws.FILTER($M$7:M$26, ISNUMBER($M$7:M$26)),M14)*100</f>
        <v>61.9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86.3</v>
      </c>
      <c r="E15" s="128">
        <f>VLOOKUP(B15,'Quality - 2'!$B$2:$S$22,18,FALSE)</f>
        <v>4.5</v>
      </c>
      <c r="F15" s="128">
        <f>VLOOKUP(B15,Safety!$B$4:$R$24,17,FALSE)</f>
        <v>4.5</v>
      </c>
      <c r="G15" s="134">
        <f t="shared" si="0"/>
        <v>31.766666666666666</v>
      </c>
      <c r="H15" s="134" cm="1">
        <f t="array" ref="H15">_xlfn.PERCENTRANK.EXC(_xlfn._xlws.FILTER($G$7:G$26, ISNUMBER($G$7:G$26)),G15)*100</f>
        <v>9.5</v>
      </c>
      <c r="I15" s="171">
        <f>VLOOKUP(B15,'LIQIDITY 2'!$A$3:$X$23,24,FALSE)</f>
        <v>13.600000000000001</v>
      </c>
      <c r="J15" s="126">
        <f ca="1">VLOOKUP(B15,'Momnetum ranking'!A:AJ,36,FALSE)</f>
        <v>63.6</v>
      </c>
      <c r="K15" s="173">
        <f>VLOOKUP(B15,'Momnetum ranking'!$A$3:$H$23,8,FALSE)</f>
        <v>0.25</v>
      </c>
      <c r="L15" s="127">
        <f>VLOOKUP(B15,'Currency- 2'!$A$3:$U$23,21,FALSE)</f>
        <v>45.4</v>
      </c>
      <c r="M15" s="136">
        <f t="shared" ca="1" si="1"/>
        <v>42.229047000000001</v>
      </c>
      <c r="N15" s="127" cm="1">
        <f t="array" aca="1" ref="N15" ca="1">_xlfn.PERCENTRANK.EXC(_xlfn._xlws.FILTER($M$7:M$26, ISNUMBER($M$7:M$26)),M15)*100</f>
        <v>28.499999999999996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54.500000000000007</v>
      </c>
      <c r="E16" s="128">
        <f>VLOOKUP(B16,'Quality - 2'!$B$2:$S$22,18,FALSE)</f>
        <v>63.6</v>
      </c>
      <c r="F16" s="128">
        <f>VLOOKUP(B16,Safety!$B$4:$R$24,17,FALSE)</f>
        <v>36.299999999999997</v>
      </c>
      <c r="G16" s="134">
        <f t="shared" si="0"/>
        <v>51.466666666666669</v>
      </c>
      <c r="H16" s="134" cm="1">
        <f t="array" ref="H16">_xlfn.PERCENTRANK.EXC(_xlfn._xlws.FILTER($G$7:G$26, ISNUMBER($G$7:G$26)),G16)*100</f>
        <v>52.300000000000004</v>
      </c>
      <c r="I16" s="171">
        <f>VLOOKUP(B16,'LIQIDITY 2'!$A$3:$X$23,24,FALSE)</f>
        <v>13.600000000000001</v>
      </c>
      <c r="J16" s="126">
        <f ca="1">VLOOKUP(B16,'Momnetum ranking'!A:AJ,36,FALSE)</f>
        <v>59</v>
      </c>
      <c r="K16" s="173">
        <f>VLOOKUP(B16,'Momnetum ranking'!$A$3:$H$23,8,FALSE)</f>
        <v>0.33333333333333331</v>
      </c>
      <c r="L16" s="127">
        <f>VLOOKUP(B16,'Currency- 2'!$A$3:$U$23,21,FALSE)</f>
        <v>31.8</v>
      </c>
      <c r="M16" s="136">
        <f t="shared" ca="1" si="1"/>
        <v>44.938456000000002</v>
      </c>
      <c r="N16" s="127" cm="1">
        <f t="array" aca="1" ref="N16" ca="1">_xlfn.PERCENTRANK.EXC(_xlfn._xlws.FILTER($M$7:M$26, ISNUMBER($M$7:M$26)),M16)*100</f>
        <v>47.599999999999994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18.099999999999998</v>
      </c>
      <c r="E17" s="128">
        <f>VLOOKUP(B17,'Quality - 2'!$B$2:$S$22,18,FALSE)</f>
        <v>54.500000000000007</v>
      </c>
      <c r="F17" s="128">
        <f>VLOOKUP(B17,Safety!$B$4:$R$24,17,FALSE)</f>
        <v>31.8</v>
      </c>
      <c r="G17" s="134">
        <f t="shared" si="0"/>
        <v>34.800000000000004</v>
      </c>
      <c r="H17" s="134" cm="1">
        <f t="array" ref="H17">_xlfn.PERCENTRANK.EXC(_xlfn._xlws.FILTER($G$7:G$26, ISNUMBER($G$7:G$26)),G17)*100</f>
        <v>23.799999999999997</v>
      </c>
      <c r="I17" s="171">
        <f>VLOOKUP(B17,'LIQIDITY 2'!$A$3:$X$23,24,FALSE)</f>
        <v>13.600000000000001</v>
      </c>
      <c r="J17" s="126">
        <f ca="1">VLOOKUP(B17,'Momnetum ranking'!A:AJ,36,FALSE)</f>
        <v>95.399999999999991</v>
      </c>
      <c r="K17" s="173">
        <f>VLOOKUP(B17,'Momnetum ranking'!$A$3:$H$23,8,FALSE)</f>
        <v>0.27272727272727271</v>
      </c>
      <c r="L17" s="127">
        <f>VLOOKUP(B17,'Currency- 2'!$A$3:$U$23,21,FALSE)</f>
        <v>95.399999999999991</v>
      </c>
      <c r="M17" s="136">
        <f t="shared" ca="1" si="1"/>
        <v>60.858955999999999</v>
      </c>
      <c r="N17" s="127" cm="1">
        <f t="array" aca="1" ref="N17" ca="1">_xlfn.PERCENTRANK.EXC(_xlfn._xlws.FILTER($M$7:M$26, ISNUMBER($M$7:M$26)),M17)*100</f>
        <v>95.199999999999989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9</v>
      </c>
      <c r="E18" s="128">
        <f>VLOOKUP(B18,'Quality - 2'!$B$2:$S$22,18,FALSE)</f>
        <v>31.8</v>
      </c>
      <c r="F18" s="128">
        <f>VLOOKUP(B18,Safety!$B$4:$R$24,17,FALSE)</f>
        <v>90.9</v>
      </c>
      <c r="G18" s="134">
        <f t="shared" si="0"/>
        <v>43.900000000000006</v>
      </c>
      <c r="H18" s="134" cm="1">
        <f t="array" ref="H18">_xlfn.PERCENTRANK.EXC(_xlfn._xlws.FILTER($G$7:G$26, ISNUMBER($G$7:G$26)),G18)*100</f>
        <v>38</v>
      </c>
      <c r="I18" s="171">
        <f>VLOOKUP(B18,'LIQIDITY 2'!$A$3:$X$23,24,FALSE)</f>
        <v>13.600000000000001</v>
      </c>
      <c r="J18" s="126">
        <f ca="1">VLOOKUP(B18,'Momnetum ranking'!A:AJ,36,FALSE)</f>
        <v>54.500000000000007</v>
      </c>
      <c r="K18" s="173">
        <f>VLOOKUP(B18,'Momnetum ranking'!$A$3:$H$23,8,FALSE)</f>
        <v>0.23387096774193547</v>
      </c>
      <c r="L18" s="127">
        <f>VLOOKUP(B18,'Currency- 2'!$A$3:$U$23,21,FALSE)</f>
        <v>59</v>
      </c>
      <c r="M18" s="136">
        <f t="shared" ca="1" si="1"/>
        <v>43.588683000000003</v>
      </c>
      <c r="N18" s="127" cm="1">
        <f t="array" aca="1" ref="N18" ca="1">_xlfn.PERCENTRANK.EXC(_xlfn._xlws.FILTER($M$7:M$26, ISNUMBER($M$7:M$26)),M18)*100</f>
        <v>33.300000000000004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31.8</v>
      </c>
      <c r="E19" s="128">
        <f>VLOOKUP(B19,'Quality - 2'!$B$2:$S$22,18,FALSE)</f>
        <v>59</v>
      </c>
      <c r="F19" s="128">
        <f>VLOOKUP(B19,Safety!$B$4:$R$24,17,FALSE)</f>
        <v>81.8</v>
      </c>
      <c r="G19" s="134">
        <f t="shared" si="0"/>
        <v>57.533333333333339</v>
      </c>
      <c r="H19" s="134" cm="1">
        <f t="array" ref="H19">_xlfn.PERCENTRANK.EXC(_xlfn._xlws.FILTER($G$7:G$26, ISNUMBER($G$7:G$26)),G19)*100</f>
        <v>66.600000000000009</v>
      </c>
      <c r="I19" s="171">
        <f>VLOOKUP(B19,'LIQIDITY 2'!$A$3:$X$23,24,FALSE)</f>
        <v>63.6</v>
      </c>
      <c r="J19" s="126">
        <f ca="1">VLOOKUP(B19,'Momnetum ranking'!A:AJ,36,FALSE)</f>
        <v>4.5</v>
      </c>
      <c r="K19" s="173">
        <f>VLOOKUP(B19,'Momnetum ranking'!$A$3:$H$23,8,FALSE)</f>
        <v>0.5</v>
      </c>
      <c r="L19" s="127">
        <f>VLOOKUP(B19,'Currency- 2'!$A$3:$U$23,21,FALSE)</f>
        <v>13.600000000000001</v>
      </c>
      <c r="M19" s="136">
        <f t="shared" ca="1" si="1"/>
        <v>33.138274000000003</v>
      </c>
      <c r="N19" s="127" cm="1">
        <f t="array" aca="1" ref="N19" ca="1">_xlfn.PERCENTRANK.EXC(_xlfn._xlws.FILTER($M$7:M$26, ISNUMBER($M$7:M$26)),M19)*100</f>
        <v>14.2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45.4</v>
      </c>
      <c r="E20" s="128">
        <f>VLOOKUP(B20,'Quality - 2'!$B$2:$S$22,18,FALSE)</f>
        <v>36.299999999999997</v>
      </c>
      <c r="F20" s="128">
        <f>VLOOKUP(B20,Safety!$B$4:$R$24,17,FALSE)</f>
        <v>18.099999999999998</v>
      </c>
      <c r="G20" s="134">
        <f t="shared" si="0"/>
        <v>33.266666666666666</v>
      </c>
      <c r="H20" s="134" cm="1">
        <f t="array" ref="H20">_xlfn.PERCENTRANK.EXC(_xlfn._xlws.FILTER($G$7:G$26, ISNUMBER($G$7:G$26)),G20)*100</f>
        <v>14.2</v>
      </c>
      <c r="I20" s="171">
        <f>VLOOKUP(B20,'LIQIDITY 2'!$A$3:$X$23,24,FALSE)</f>
        <v>63.6</v>
      </c>
      <c r="J20" s="126">
        <f ca="1">VLOOKUP(B20,'Momnetum ranking'!A:AJ,36,FALSE)</f>
        <v>68.100000000000009</v>
      </c>
      <c r="K20" s="173">
        <f>VLOOKUP(B20,'Momnetum ranking'!$A$3:$H$23,8,FALSE)</f>
        <v>0.53846153846153844</v>
      </c>
      <c r="L20" s="127">
        <f>VLOOKUP(B20,'Currency- 2'!$A$3:$U$23,21,FALSE)</f>
        <v>50</v>
      </c>
      <c r="M20" s="136">
        <f t="shared" ca="1" si="1"/>
        <v>54.939002000000002</v>
      </c>
      <c r="N20" s="127" cm="1">
        <f t="array" aca="1" ref="N20" ca="1">_xlfn.PERCENTRANK.EXC(_xlfn._xlws.FILTER($M$7:M$26, ISNUMBER($M$7:M$26)),M20)*100</f>
        <v>71.399999999999991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27.200000000000003</v>
      </c>
      <c r="E21" s="128">
        <f>VLOOKUP(B21,'Quality - 2'!$B$2:$S$22,18,FALSE)</f>
        <v>22.7</v>
      </c>
      <c r="F21" s="128">
        <f>VLOOKUP(B21,Safety!$B$4:$R$24,17,FALSE)</f>
        <v>18.099999999999998</v>
      </c>
      <c r="G21" s="134">
        <f t="shared" si="0"/>
        <v>22.666666666666668</v>
      </c>
      <c r="H21" s="134" cm="1">
        <f t="array" ref="H21">_xlfn.PERCENTRANK.EXC(_xlfn._xlws.FILTER($G$7:G$26, ISNUMBER($G$7:G$26)),G21)*100</f>
        <v>4.7</v>
      </c>
      <c r="I21" s="171">
        <f>VLOOKUP(B21,'LIQIDITY 2'!$A$3:$X$23,24,FALSE)</f>
        <v>13.600000000000001</v>
      </c>
      <c r="J21" s="126">
        <f ca="1">VLOOKUP(B21,'Momnetum ranking'!A:AJ,36,FALSE)</f>
        <v>90.9</v>
      </c>
      <c r="K21" s="173">
        <f>VLOOKUP(B21,'Momnetum ranking'!$A$3:$H$23,8,FALSE)</f>
        <v>0.45454545454545453</v>
      </c>
      <c r="L21" s="127">
        <f>VLOOKUP(B21,'Currency- 2'!$A$3:$U$23,21,FALSE)</f>
        <v>22.7</v>
      </c>
      <c r="M21" s="136">
        <f t="shared" ca="1" si="1"/>
        <v>48.14932000000001</v>
      </c>
      <c r="N21" s="127" cm="1">
        <f t="array" aca="1" ref="N21" ca="1">_xlfn.PERCENTRANK.EXC(_xlfn._xlws.FILTER($M$7:M$26, ISNUMBER($M$7:M$26)),M21)*100</f>
        <v>57.099999999999994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13.600000000000001</v>
      </c>
      <c r="E22" s="128">
        <f>VLOOKUP(B22,'Quality - 2'!$B$2:$S$22,18,FALSE)</f>
        <v>18.099999999999998</v>
      </c>
      <c r="F22" s="128">
        <f>VLOOKUP(B22,Safety!$B$4:$R$24,17,FALSE)</f>
        <v>77.2</v>
      </c>
      <c r="G22" s="134">
        <f t="shared" si="0"/>
        <v>36.300000000000004</v>
      </c>
      <c r="H22" s="134" cm="1">
        <f t="array" ref="H22">_xlfn.PERCENTRANK.EXC(_xlfn._xlws.FILTER($G$7:G$26, ISNUMBER($G$7:G$26)),G22)*100</f>
        <v>28.499999999999996</v>
      </c>
      <c r="I22" s="171">
        <f>VLOOKUP(B22,'LIQIDITY 2'!$A$3:$X$23,24,FALSE)</f>
        <v>63.6</v>
      </c>
      <c r="J22" s="126">
        <f ca="1">VLOOKUP(B22,'Momnetum ranking'!A:AJ,36,FALSE)</f>
        <v>9</v>
      </c>
      <c r="K22" s="173">
        <f>VLOOKUP(B22,'Momnetum ranking'!$A$3:$H$23,8,FALSE)</f>
        <v>0.24489795918367346</v>
      </c>
      <c r="L22" s="127">
        <f>VLOOKUP(B22,'Currency- 2'!$A$3:$U$23,21,FALSE)</f>
        <v>68.100000000000009</v>
      </c>
      <c r="M22" s="136">
        <f t="shared" ca="1" si="1"/>
        <v>34.018911000000003</v>
      </c>
      <c r="N22" s="127" cm="1">
        <f t="array" aca="1" ref="N22" ca="1">_xlfn.PERCENTRANK.EXC(_xlfn._xlws.FILTER($M$7:M$26, ISNUMBER($M$7:M$26)),M22)*100</f>
        <v>19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50</v>
      </c>
      <c r="E23" s="128">
        <f>VLOOKUP(B23,'Quality - 2'!$B$2:$S$22,18,FALSE)</f>
        <v>45.4</v>
      </c>
      <c r="F23" s="128">
        <f>VLOOKUP(B23,Safety!$B$4:$R$24,17,FALSE)</f>
        <v>4.5</v>
      </c>
      <c r="G23" s="134">
        <f t="shared" si="0"/>
        <v>33.299999999999997</v>
      </c>
      <c r="H23" s="134" cm="1">
        <f t="array" ref="H23">_xlfn.PERCENTRANK.EXC(_xlfn._xlws.FILTER($G$7:G$26, ISNUMBER($G$7:G$26)),G23)*100</f>
        <v>19</v>
      </c>
      <c r="I23" s="171">
        <f>VLOOKUP(B23,'LIQIDITY 2'!$A$3:$X$23,24,FALSE)</f>
        <v>4.5</v>
      </c>
      <c r="J23" s="126">
        <f ca="1">VLOOKUP(B23,'Momnetum ranking'!A:AJ,36,FALSE)</f>
        <v>31.8</v>
      </c>
      <c r="K23" s="173">
        <f>VLOOKUP(B23,'Momnetum ranking'!$A$3:$H$23,8,FALSE)</f>
        <v>9.2783505154639179E-2</v>
      </c>
      <c r="L23" s="127">
        <f>VLOOKUP(B23,'Currency- 2'!$A$3:$U$23,21,FALSE)</f>
        <v>4.5</v>
      </c>
      <c r="M23" s="136">
        <f t="shared" ca="1" si="1"/>
        <v>24.059000999999999</v>
      </c>
      <c r="N23" s="127" cm="1">
        <f t="array" aca="1" ref="N23" ca="1">_xlfn.PERCENTRANK.EXC(_xlfn._xlws.FILTER($M$7:M$26, ISNUMBER($M$7:M$26)),M23)*100</f>
        <v>4.7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95.399999999999991</v>
      </c>
      <c r="E24" s="128">
        <f>VLOOKUP(B24,'Quality - 2'!$B$2:$S$22,18,FALSE)</f>
        <v>68.100000000000009</v>
      </c>
      <c r="F24" s="128">
        <f>VLOOKUP(B24,Safety!$B$4:$R$24,17,FALSE)</f>
        <v>27.200000000000003</v>
      </c>
      <c r="G24" s="134">
        <f t="shared" si="0"/>
        <v>63.566666666666677</v>
      </c>
      <c r="H24" s="134" cm="1">
        <f t="array" ref="H24">_xlfn.PERCENTRANK.EXC(_xlfn._xlws.FILTER($G$7:G$26, ISNUMBER($G$7:G$26)),G24)*100</f>
        <v>85.7</v>
      </c>
      <c r="I24" s="171">
        <f>VLOOKUP(B24,'LIQIDITY 2'!$A$3:$X$23,24,FALSE)</f>
        <v>63.6</v>
      </c>
      <c r="J24" s="126">
        <f ca="1">VLOOKUP(B24,'Momnetum ranking'!A:AJ,36,FALSE)</f>
        <v>36.299999999999997</v>
      </c>
      <c r="K24" s="173">
        <f>VLOOKUP(B24,'Momnetum ranking'!$A$3:$H$23,8,FALSE)</f>
        <v>0.48275862068965519</v>
      </c>
      <c r="L24" s="127">
        <f>VLOOKUP(B24,'Currency- 2'!$A$3:$U$23,21,FALSE)</f>
        <v>18.099999999999998</v>
      </c>
      <c r="M24" s="136">
        <f t="shared" ca="1" si="1"/>
        <v>48.118093000000002</v>
      </c>
      <c r="N24" s="127" cm="1">
        <f t="array" aca="1" ref="N24" ca="1">_xlfn.PERCENTRANK.EXC(_xlfn._xlws.FILTER($M$7:M$26, ISNUMBER($M$7:M$26)),M24)*100</f>
        <v>52.300000000000004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68.100000000000009</v>
      </c>
      <c r="E25" s="128">
        <f>VLOOKUP(B25,'Quality - 2'!$B$2:$S$22,18,FALSE)</f>
        <v>40.9</v>
      </c>
      <c r="F25" s="128">
        <f>VLOOKUP(B25,Safety!$B$4:$R$24,17,FALSE)</f>
        <v>68.100000000000009</v>
      </c>
      <c r="G25" s="134">
        <f t="shared" si="0"/>
        <v>59.033333333333353</v>
      </c>
      <c r="H25" s="134" cm="1">
        <f t="array" ref="H25">_xlfn.PERCENTRANK.EXC(_xlfn._xlws.FILTER($G$7:G$26, ISNUMBER($G$7:G$26)),G25)*100</f>
        <v>80.900000000000006</v>
      </c>
      <c r="I25" s="171">
        <f>VLOOKUP(B25,'LIQIDITY 2'!$A$3:$X$23,24,FALSE)</f>
        <v>4.5</v>
      </c>
      <c r="J25" s="126">
        <f ca="1">VLOOKUP(B25,'Momnetum ranking'!A:AJ,36,FALSE)</f>
        <v>81.8</v>
      </c>
      <c r="K25" s="173">
        <f>VLOOKUP(B25,'Momnetum ranking'!$A$3:$H$23,8,FALSE)</f>
        <v>0.1111111111111111</v>
      </c>
      <c r="L25" s="127">
        <f>VLOOKUP(B25,'Currency- 2'!$A$3:$U$23,21,FALSE)</f>
        <v>90.9</v>
      </c>
      <c r="M25" s="136">
        <f t="shared" ca="1" si="1"/>
        <v>60.418229000000004</v>
      </c>
      <c r="N25" s="127" cm="1">
        <f t="array" aca="1" ref="N25" ca="1">_xlfn.PERCENTRANK.EXC(_xlfn._xlws.FILTER($M$7:M$26, ISNUMBER($M$7:M$26)),M25)*100</f>
        <v>90.4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36.299999999999997</v>
      </c>
      <c r="E26" s="129">
        <f>VLOOKUP(B26,'Quality - 2'!$B$2:$S$22,18,FALSE)</f>
        <v>45.4</v>
      </c>
      <c r="F26" s="129">
        <f>VLOOKUP(B26,Safety!$B$4:$R$24,17,FALSE)</f>
        <v>86.3</v>
      </c>
      <c r="G26" s="135">
        <f t="shared" si="0"/>
        <v>56</v>
      </c>
      <c r="H26" s="135" cm="1">
        <f t="array" ref="H26">_xlfn.PERCENTRANK.EXC(_xlfn._xlws.FILTER($G$7:G$26, ISNUMBER($G$7:G$26)),G26)*100</f>
        <v>57.099999999999994</v>
      </c>
      <c r="I26" s="172">
        <f>VLOOKUP(B26,'LIQIDITY 2'!$A$3:$X$23,24,FALSE)</f>
        <v>13.600000000000001</v>
      </c>
      <c r="J26" s="130">
        <f ca="1">VLOOKUP(B26,'Momnetum ranking'!A:AJ,36,FALSE)</f>
        <v>45.4</v>
      </c>
      <c r="K26" s="174">
        <f>VLOOKUP(B26,'Momnetum ranking'!$A$3:$H$23,8,FALSE)</f>
        <v>0.2638888888888889</v>
      </c>
      <c r="L26" s="131">
        <f>VLOOKUP(B26,'Currency- 2'!$A$3:$U$23,21,FALSE)</f>
        <v>63.6</v>
      </c>
      <c r="M26" s="137">
        <f t="shared" ca="1" si="1"/>
        <v>44.038319999999999</v>
      </c>
      <c r="N26" s="131" cm="1">
        <f t="array" aca="1" ref="N26" ca="1">_xlfn.PERCENTRANK.EXC(_xlfn._xlws.FILTER($M$7:M$26, ISNUMBER($M$7:M$26)),M26)*100</f>
        <v>38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0.22135767535640141</v>
      </c>
      <c r="F9" s="10">
        <f ca="1">VLOOKUP(B9,OUTPUT_COUNTRY!$B$7:$N$26, 9, FALSE)</f>
        <v>18.099999999999998</v>
      </c>
      <c r="G9" s="176">
        <f>VLOOKUP(B9,OUTPUT_COUNTRY!$B$7:$N$26, 7, FALSE)</f>
        <v>95.199999999999989</v>
      </c>
      <c r="H9" s="10">
        <f>VLOOKUP(B9,OUTPUT_COUNTRY!$B$7:$N$26, 8, FALSE)</f>
        <v>63.6</v>
      </c>
      <c r="I9" s="10">
        <f>VLOOKUP(B9,OUTPUT_COUNTRY!$B$7:$N$26, 11, FALSE)</f>
        <v>72.7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4.5175754506363051</v>
      </c>
      <c r="M9" s="175" t="e">
        <f t="shared" ref="M9:M29" si="3">L9/$L$30</f>
        <v>#N/A</v>
      </c>
      <c r="N9" s="10">
        <f>IF(H9&gt;=$F$3,1/E9,0)</f>
        <v>4.5175754506363051</v>
      </c>
      <c r="O9" s="175" t="e">
        <f t="shared" ref="O9:O29" si="4">N9/$N$30</f>
        <v>#N/A</v>
      </c>
      <c r="P9" s="10">
        <f>IF(I9&gt;=$F$5,1/E9,0)</f>
        <v>4.5175754506363051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0.26589525824246318</v>
      </c>
      <c r="F10">
        <f ca="1">VLOOKUP(B10,OUTPUT_COUNTRY!$B$7:$N$26, 9, FALSE)</f>
        <v>36.299999999999997</v>
      </c>
      <c r="G10" s="47">
        <f>VLOOKUP(B10,OUTPUT_COUNTRY!$B$7:$N$26, 7, FALSE)</f>
        <v>85.7</v>
      </c>
      <c r="H10">
        <f>VLOOKUP(B10,OUTPUT_COUNTRY!$B$7:$N$26, 8, FALSE)</f>
        <v>63.6</v>
      </c>
      <c r="I10">
        <f>VLOOKUP(B10,OUTPUT_COUNTRY!$B$7:$N$26, 11, FALSE)</f>
        <v>18.099999999999998</v>
      </c>
      <c r="J10" s="47">
        <f t="shared" ca="1" si="0"/>
        <v>0</v>
      </c>
      <c r="K10" s="147" t="e">
        <f t="shared" ca="1" si="1"/>
        <v>#N/A</v>
      </c>
      <c r="L10">
        <f t="shared" si="2"/>
        <v>3.7608794027012142</v>
      </c>
      <c r="M10" s="147" t="e">
        <f t="shared" si="3"/>
        <v>#N/A</v>
      </c>
      <c r="N10">
        <f t="shared" ref="N10:N29" si="8">IF(H10&gt;=$F$3,1/E10,0)</f>
        <v>3.7608794027012142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0.21761997285949999</v>
      </c>
      <c r="F11">
        <f ca="1">VLOOKUP(B11,OUTPUT_COUNTRY!$B$7:$N$26, 9, FALSE)</f>
        <v>45.4</v>
      </c>
      <c r="G11" s="47">
        <f>VLOOKUP(B11,OUTPUT_COUNTRY!$B$7:$N$26, 7, FALSE)</f>
        <v>57.099999999999994</v>
      </c>
      <c r="H11">
        <f>VLOOKUP(B11,OUTPUT_COUNTRY!$B$7:$N$26, 8, FALSE)</f>
        <v>13.600000000000001</v>
      </c>
      <c r="I11">
        <f>VLOOKUP(B11,OUTPUT_COUNTRY!$B$7:$N$26, 11, FALSE)</f>
        <v>63.6</v>
      </c>
      <c r="J11" s="47">
        <f t="shared" ca="1" si="0"/>
        <v>0</v>
      </c>
      <c r="K11" s="147" t="e">
        <f t="shared" ca="1" si="1"/>
        <v>#N/A</v>
      </c>
      <c r="L11">
        <f t="shared" si="2"/>
        <v>0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4.5951664585751093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0.210387561950064</v>
      </c>
      <c r="F12">
        <f ca="1">VLOOKUP(B12,OUTPUT_COUNTRY!$B$7:$N$26, 9, FALSE)</f>
        <v>59</v>
      </c>
      <c r="G12" s="47">
        <f>VLOOKUP(B12,OUTPUT_COUNTRY!$B$7:$N$26, 7, FALSE)</f>
        <v>52.300000000000004</v>
      </c>
      <c r="H12">
        <f>VLOOKUP(B12,OUTPUT_COUNTRY!$B$7:$N$26, 8, FALSE)</f>
        <v>13.600000000000001</v>
      </c>
      <c r="I12">
        <f>VLOOKUP(B12,OUTPUT_COUNTRY!$B$7:$N$26, 11, FALSE)</f>
        <v>31.8</v>
      </c>
      <c r="J12" s="47">
        <f t="shared" ca="1" si="0"/>
        <v>0</v>
      </c>
      <c r="K12" s="147" t="e">
        <f t="shared" ca="1" si="1"/>
        <v>#N/A</v>
      </c>
      <c r="L12">
        <f t="shared" si="2"/>
        <v>0</v>
      </c>
      <c r="M12" s="147" t="e">
        <f t="shared" si="3"/>
        <v>#N/A</v>
      </c>
      <c r="N12">
        <f t="shared" si="8"/>
        <v>0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0.28005255046441258</v>
      </c>
      <c r="F13">
        <f ca="1">VLOOKUP(B13,OUTPUT_COUNTRY!$B$7:$N$26, 9, FALSE)</f>
        <v>27.200000000000003</v>
      </c>
      <c r="G13" s="47">
        <f>VLOOKUP(B13,OUTPUT_COUNTRY!$B$7:$N$26, 7, FALSE)</f>
        <v>33.300000000000004</v>
      </c>
      <c r="H13">
        <f>VLOOKUP(B13,OUTPUT_COUNTRY!$B$7:$N$26, 8, FALSE)</f>
        <v>63.6</v>
      </c>
      <c r="I13">
        <f>VLOOKUP(B13,OUTPUT_COUNTRY!$B$7:$N$26, 11, FALSE)</f>
        <v>36.299999999999997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3.5707584106686223</v>
      </c>
      <c r="O13" s="147" t="e">
        <f t="shared" si="4"/>
        <v>#N/A</v>
      </c>
      <c r="P13">
        <f t="shared" si="9"/>
        <v>0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0.23652843658565353</v>
      </c>
      <c r="F14">
        <f ca="1">VLOOKUP(B14,OUTPUT_COUNTRY!$B$7:$N$26, 9, FALSE)</f>
        <v>68.100000000000009</v>
      </c>
      <c r="G14" s="47">
        <f>VLOOKUP(B14,OUTPUT_COUNTRY!$B$7:$N$26, 7, FALSE)</f>
        <v>14.2</v>
      </c>
      <c r="H14">
        <f>VLOOKUP(B14,OUTPUT_COUNTRY!$B$7:$N$26, 8, FALSE)</f>
        <v>63.6</v>
      </c>
      <c r="I14">
        <f>VLOOKUP(B14,OUTPUT_COUNTRY!$B$7:$N$26, 11, FALSE)</f>
        <v>50</v>
      </c>
      <c r="J14" s="47">
        <f t="shared" ca="1" si="0"/>
        <v>0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4.2278214595895838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0.15967395665041317</v>
      </c>
      <c r="F15">
        <f ca="1">VLOOKUP(B15,OUTPUT_COUNTRY!$B$7:$N$26, 9, FALSE)</f>
        <v>95.399999999999991</v>
      </c>
      <c r="G15" s="47">
        <f>VLOOKUP(B15,OUTPUT_COUNTRY!$B$7:$N$26, 7, FALSE)</f>
        <v>23.799999999999997</v>
      </c>
      <c r="H15">
        <f>VLOOKUP(B15,OUTPUT_COUNTRY!$B$7:$N$26, 8, FALSE)</f>
        <v>13.600000000000001</v>
      </c>
      <c r="I15">
        <f>VLOOKUP(B15,OUTPUT_COUNTRY!$B$7:$N$26, 11, FALSE)</f>
        <v>95.399999999999991</v>
      </c>
      <c r="J15" s="47">
        <f t="shared" ca="1" si="0"/>
        <v>6.2627620745277772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6.2627620745277772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0.17811814638161244</v>
      </c>
      <c r="F16">
        <f ca="1">VLOOKUP(B16,OUTPUT_COUNTRY!$B$7:$N$26, 9, FALSE)</f>
        <v>77.2</v>
      </c>
      <c r="G16" s="47">
        <f>VLOOKUP(B16,OUTPUT_COUNTRY!$B$7:$N$26, 7, FALSE)</f>
        <v>66.600000000000009</v>
      </c>
      <c r="H16">
        <f>VLOOKUP(B16,OUTPUT_COUNTRY!$B$7:$N$26, 8, FALSE)</f>
        <v>13.600000000000001</v>
      </c>
      <c r="I16">
        <f>VLOOKUP(B16,OUTPUT_COUNTRY!$B$7:$N$26, 11, FALSE)</f>
        <v>54.500000000000007</v>
      </c>
      <c r="J16" s="47">
        <f t="shared" ca="1" si="0"/>
        <v>5.6142511041942464</v>
      </c>
      <c r="K16" s="147" t="e">
        <f t="shared" ca="1" si="1"/>
        <v>#N/A</v>
      </c>
      <c r="L16">
        <f t="shared" si="2"/>
        <v>0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0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0.24441518916631447</v>
      </c>
      <c r="F17">
        <f ca="1">VLOOKUP(B17,OUTPUT_COUNTRY!$B$7:$N$26, 9, FALSE)</f>
        <v>4.5</v>
      </c>
      <c r="G17" s="47">
        <f>VLOOKUP(B17,OUTPUT_COUNTRY!$B$7:$N$26, 7, FALSE)</f>
        <v>66.600000000000009</v>
      </c>
      <c r="H17">
        <f>VLOOKUP(B17,OUTPUT_COUNTRY!$B$7:$N$26, 8, FALSE)</f>
        <v>63.6</v>
      </c>
      <c r="I17">
        <f>VLOOKUP(B17,OUTPUT_COUNTRY!$B$7:$N$26, 11, FALSE)</f>
        <v>13.600000000000001</v>
      </c>
      <c r="J17" s="47">
        <f t="shared" ca="1" si="0"/>
        <v>0</v>
      </c>
      <c r="K17" s="147" t="e">
        <f t="shared" ca="1" si="1"/>
        <v>#N/A</v>
      </c>
      <c r="L17">
        <f t="shared" si="2"/>
        <v>0</v>
      </c>
      <c r="M17" s="147" t="e">
        <f t="shared" si="3"/>
        <v>#N/A</v>
      </c>
      <c r="N17">
        <f t="shared" si="8"/>
        <v>4.0913987523072519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0.21799961840323137</v>
      </c>
      <c r="F18">
        <f ca="1">VLOOKUP(B18,OUTPUT_COUNTRY!$B$7:$N$26, 9, FALSE)</f>
        <v>50</v>
      </c>
      <c r="G18" s="47">
        <f>VLOOKUP(B18,OUTPUT_COUNTRY!$B$7:$N$26, 7, FALSE)</f>
        <v>66.600000000000009</v>
      </c>
      <c r="H18">
        <f>VLOOKUP(B18,OUTPUT_COUNTRY!$B$7:$N$26, 8, FALSE)</f>
        <v>13.600000000000001</v>
      </c>
      <c r="I18">
        <f>VLOOKUP(B18,OUTPUT_COUNTRY!$B$7:$N$26, 11, FALSE)</f>
        <v>40.9</v>
      </c>
      <c r="J18" s="47">
        <f t="shared" ca="1" si="0"/>
        <v>0</v>
      </c>
      <c r="K18" s="147" t="e">
        <f t="shared" ca="1" si="1"/>
        <v>#N/A</v>
      </c>
      <c r="L18">
        <f t="shared" si="2"/>
        <v>0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0.32589933194558557</v>
      </c>
      <c r="F19">
        <f ca="1">VLOOKUP(B19,OUTPUT_COUNTRY!$B$7:$N$26, 9, FALSE)</f>
        <v>13.600000000000001</v>
      </c>
      <c r="G19" s="47">
        <f>VLOOKUP(B19,OUTPUT_COUNTRY!$B$7:$N$26, 7, FALSE)</f>
        <v>38</v>
      </c>
      <c r="H19">
        <f>VLOOKUP(B19,OUTPUT_COUNTRY!$B$7:$N$26, 8, FALSE)</f>
        <v>63.6</v>
      </c>
      <c r="I19">
        <f>VLOOKUP(B19,OUTPUT_COUNTRY!$B$7:$N$26, 11, FALSE)</f>
        <v>9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3.0684321874184355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0.24477446405635211</v>
      </c>
      <c r="F20">
        <f ca="1">VLOOKUP(B20,OUTPUT_COUNTRY!$B$7:$N$26, 9, FALSE)</f>
        <v>90.9</v>
      </c>
      <c r="G20" s="47">
        <f>VLOOKUP(B20,OUTPUT_COUNTRY!$B$7:$N$26, 7, FALSE)</f>
        <v>4.7</v>
      </c>
      <c r="H20">
        <f>VLOOKUP(B20,OUTPUT_COUNTRY!$B$7:$N$26, 8, FALSE)</f>
        <v>13.600000000000001</v>
      </c>
      <c r="I20">
        <f>VLOOKUP(B20,OUTPUT_COUNTRY!$B$7:$N$26, 11, FALSE)</f>
        <v>22.7</v>
      </c>
      <c r="J20" s="47">
        <f t="shared" ca="1" si="0"/>
        <v>4.0853934819351885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0.29009765060810699</v>
      </c>
      <c r="F21">
        <f ca="1">VLOOKUP(B21,OUTPUT_COUNTRY!$B$7:$N$26, 9, FALSE)</f>
        <v>63.6</v>
      </c>
      <c r="G21" s="47">
        <f>VLOOKUP(B21,OUTPUT_COUNTRY!$B$7:$N$26, 7, FALSE)</f>
        <v>9.5</v>
      </c>
      <c r="H21">
        <f>VLOOKUP(B21,OUTPUT_COUNTRY!$B$7:$N$26, 8, FALSE)</f>
        <v>13.600000000000001</v>
      </c>
      <c r="I21">
        <f>VLOOKUP(B21,OUTPUT_COUNTRY!$B$7:$N$26, 11, FALSE)</f>
        <v>45.4</v>
      </c>
      <c r="J21" s="47">
        <f t="shared" ca="1" si="0"/>
        <v>0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0.17306273139954059</v>
      </c>
      <c r="F22">
        <f ca="1">VLOOKUP(B22,OUTPUT_COUNTRY!$B$7:$N$26, 9, FALSE)</f>
        <v>86.3</v>
      </c>
      <c r="G22" s="47">
        <f>VLOOKUP(B22,OUTPUT_COUNTRY!$B$7:$N$26, 7, FALSE)</f>
        <v>47.599999999999994</v>
      </c>
      <c r="H22">
        <f>VLOOKUP(B22,OUTPUT_COUNTRY!$B$7:$N$26, 8, FALSE)</f>
        <v>13.600000000000001</v>
      </c>
      <c r="I22">
        <f>VLOOKUP(B22,OUTPUT_COUNTRY!$B$7:$N$26, 11, FALSE)</f>
        <v>27.200000000000003</v>
      </c>
      <c r="J22" s="47">
        <f t="shared" ca="1" si="0"/>
        <v>5.7782515733636144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0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0.25161446426688083</v>
      </c>
      <c r="F23">
        <f ca="1">VLOOKUP(B23,OUTPUT_COUNTRY!$B$7:$N$26, 9, FALSE)</f>
        <v>40.9</v>
      </c>
      <c r="G23" s="47">
        <f>VLOOKUP(B23,OUTPUT_COUNTRY!$B$7:$N$26, 7, FALSE)</f>
        <v>90.4</v>
      </c>
      <c r="H23">
        <f>VLOOKUP(B23,OUTPUT_COUNTRY!$B$7:$N$26, 8, FALSE)</f>
        <v>63.6</v>
      </c>
      <c r="I23">
        <f>VLOOKUP(B23,OUTPUT_COUNTRY!$B$7:$N$26, 11, FALSE)</f>
        <v>72.7</v>
      </c>
      <c r="J23" s="47">
        <f t="shared" ca="1" si="0"/>
        <v>0</v>
      </c>
      <c r="K23" s="147" t="e">
        <f t="shared" ca="1" si="1"/>
        <v>#N/A</v>
      </c>
      <c r="L23">
        <f t="shared" si="2"/>
        <v>3.9743343170419898</v>
      </c>
      <c r="M23" s="147" t="e">
        <f t="shared" si="3"/>
        <v>#N/A</v>
      </c>
      <c r="N23">
        <f t="shared" si="8"/>
        <v>3.9743343170419898</v>
      </c>
      <c r="O23" s="147" t="e">
        <f t="shared" si="4"/>
        <v>#N/A</v>
      </c>
      <c r="P23">
        <f t="shared" si="9"/>
        <v>3.9743343170419898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0.18717853407929602</v>
      </c>
      <c r="F24">
        <f ca="1">VLOOKUP(B24,OUTPUT_COUNTRY!$B$7:$N$26, 9, FALSE)</f>
        <v>81.8</v>
      </c>
      <c r="G24" s="47">
        <f>VLOOKUP(B24,OUTPUT_COUNTRY!$B$7:$N$26, 7, FALSE)</f>
        <v>80.900000000000006</v>
      </c>
      <c r="H24">
        <f>VLOOKUP(B24,OUTPUT_COUNTRY!$B$7:$N$26, 8, FALSE)</f>
        <v>4.5</v>
      </c>
      <c r="I24">
        <f>VLOOKUP(B24,OUTPUT_COUNTRY!$B$7:$N$26, 11, FALSE)</f>
        <v>90.9</v>
      </c>
      <c r="J24" s="47">
        <f t="shared" ca="1" si="0"/>
        <v>5.3424929568919559</v>
      </c>
      <c r="K24" s="147" t="e">
        <f t="shared" ca="1" si="1"/>
        <v>#N/A</v>
      </c>
      <c r="L24">
        <f t="shared" si="2"/>
        <v>5.3424929568919559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5.3424929568919559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0.14137441039089985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0.34989629079968765</v>
      </c>
      <c r="F26">
        <f ca="1">VLOOKUP(B26,OUTPUT_COUNTRY!$B$7:$N$26, 9, FALSE)</f>
        <v>31.8</v>
      </c>
      <c r="G26" s="47">
        <f>VLOOKUP(B26,OUTPUT_COUNTRY!$B$7:$N$26, 7, FALSE)</f>
        <v>19</v>
      </c>
      <c r="H26">
        <f>VLOOKUP(B26,OUTPUT_COUNTRY!$B$7:$N$26, 8, FALSE)</f>
        <v>4.5</v>
      </c>
      <c r="I26">
        <f>VLOOKUP(B26,OUTPUT_COUNTRY!$B$7:$N$26, 11, FALSE)</f>
        <v>4.5</v>
      </c>
      <c r="J26" s="47">
        <f t="shared" ca="1" si="0"/>
        <v>0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0.17199884355045519</v>
      </c>
      <c r="F27">
        <f ca="1">VLOOKUP(B27,OUTPUT_COUNTRY!$B$7:$N$26, 9, FALSE)</f>
        <v>72.7</v>
      </c>
      <c r="G27" s="47">
        <f>VLOOKUP(B27,OUTPUT_COUNTRY!$B$7:$N$26, 7, FALSE)</f>
        <v>61.9</v>
      </c>
      <c r="H27">
        <f>VLOOKUP(B27,OUTPUT_COUNTRY!$B$7:$N$26, 8, FALSE)</f>
        <v>13.600000000000001</v>
      </c>
      <c r="I27">
        <f>VLOOKUP(B27,OUTPUT_COUNTRY!$B$7:$N$26, 11, FALSE)</f>
        <v>86.3</v>
      </c>
      <c r="J27" s="47">
        <f t="shared" ca="1" si="0"/>
        <v>5.8139925790062295</v>
      </c>
      <c r="K27" s="147" t="e">
        <f t="shared" ca="1" si="1"/>
        <v>#N/A</v>
      </c>
      <c r="L27">
        <f t="shared" si="2"/>
        <v>0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5.8139925790062295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0.22644133987176684</v>
      </c>
      <c r="F28">
        <f ca="1">VLOOKUP(B28,OUTPUT_COUNTRY!$B$7:$N$26, 9, FALSE)</f>
        <v>9</v>
      </c>
      <c r="G28" s="47">
        <f>VLOOKUP(B28,OUTPUT_COUNTRY!$B$7:$N$26, 7, FALSE)</f>
        <v>28.499999999999996</v>
      </c>
      <c r="H28">
        <f>VLOOKUP(B28,OUTPUT_COUNTRY!$B$7:$N$26, 8, FALSE)</f>
        <v>63.6</v>
      </c>
      <c r="I28">
        <f>VLOOKUP(B28,OUTPUT_COUNTRY!$B$7:$N$26, 11, FALSE)</f>
        <v>68.100000000000009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4.4161547558687717</v>
      </c>
      <c r="O28" s="147" t="e">
        <f t="shared" si="4"/>
        <v>#N/A</v>
      </c>
      <c r="P28">
        <f t="shared" si="9"/>
        <v>4.4161547558687717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0.1958191076356475</v>
      </c>
      <c r="F29" s="13">
        <f ca="1">VLOOKUP(B29,OUTPUT_COUNTRY!$B$7:$N$26, 9, FALSE)</f>
        <v>54.500000000000007</v>
      </c>
      <c r="G29" s="149">
        <f>VLOOKUP(B29,OUTPUT_COUNTRY!$B$7:$N$26, 7, FALSE)</f>
        <v>38</v>
      </c>
      <c r="H29" s="13">
        <f>VLOOKUP(B29,OUTPUT_COUNTRY!$B$7:$N$26, 8, FALSE)</f>
        <v>13.600000000000001</v>
      </c>
      <c r="I29" s="13">
        <f>VLOOKUP(B29,OUTPUT_COUNTRY!$B$7:$N$26, 11, FALSE)</f>
        <v>59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0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E7" sqref="E7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+</v>
      </c>
      <c r="H4" s="124" t="str">
        <f>IF(VLOOKUP(C4,OUTPUT_COUNTRY!$B$7:$N$26,7,FALSE)&gt;75,"++",(IF(VLOOKUP(C4,OUTPUT_COUNTRY!$B$7:$N$26,7,FALSE)&gt;50,"+",(IF(VLOOKUP(C4,OUTPUT_COUNTRY!$B$7:$N$26,7,FALSE)&gt;25,"-","--")))))</f>
        <v>+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++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--</v>
      </c>
      <c r="G5" s="128" t="str">
        <f>IF(VLOOKUP(C5,OUTPUT_COUNTRY!$B$7:$N$26,5,FALSE)&gt;75,"++",(IF(VLOOKUP(C5,OUTPUT_COUNTRY!$B$7:$N$26,5,FALSE)&gt;50,"+",(IF(VLOOKUP(C5,OUTPUT_COUNTRY!$B$7:$N$26,5,FALSE)&gt;25,"-","--")))))</f>
        <v>++</v>
      </c>
      <c r="H5" s="128" t="str">
        <f>IF(VLOOKUP(C5,OUTPUT_COUNTRY!$B$7:$N$26,7,FALSE)&gt;75,"++",(IF(VLOOKUP(C5,OUTPUT_COUNTRY!$B$7:$N$26,7,FALSE)&gt;50,"+",(IF(VLOOKUP(C5,OUTPUT_COUNTRY!$B$7:$N$26,7,FALSE)&gt;25,"-","--")))))</f>
        <v>-</v>
      </c>
      <c r="I5" s="128" t="str">
        <f>IF(VLOOKUP(C5,OUTPUT_COUNTRY!$B$7:$N$26,8,FALSE)&gt;75,"++",(IF(VLOOKUP(C5,OUTPUT_COUNTRY!$B$7:$N$26,8,FALSE)&gt;50,"+",(IF(VLOOKUP(C5,OUTPUT_COUNTRY!$B$7:$N$26,8,FALSE)&gt;25,"-","--")))))</f>
        <v>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--</v>
      </c>
      <c r="J6" s="128" t="str">
        <f ca="1">IF(VLOOKUP(C6,OUTPUT_COUNTRY!$B$7:$N$26,9,FALSE)&gt;75,"++",(IF(VLOOKUP(C6,OUTPUT_COUNTRY!$B$7:$N$26,9,FALSE)&gt;50,"+",(IF(VLOOKUP(C6,OUTPUT_COUNTRY!$B$7:$N$26,9,FALSE)&gt;25,"-","--")))))</f>
        <v>+</v>
      </c>
      <c r="K6" s="128" t="str">
        <f>IF(VLOOKUP(C6,OUTPUT_COUNTRY!$B$7:$N$26,11,FALSE)&gt;75,"++",(IF(VLOOKUP(C6,OUTPUT_COUNTRY!$B$7:$N$26,11,FALSE)&gt;50,"+",(IF(VLOOKUP(C6,OUTPUT_COUNTRY!$B$7:$N$26,11,FALSE)&gt;25,"-","--")))))</f>
        <v>+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++</v>
      </c>
      <c r="H7" s="128" t="str">
        <f>IF(VLOOKUP(C7,OUTPUT_COUNTRY!$B$7:$N$26,7,FALSE)&gt;75,"++",(IF(VLOOKUP(C7,OUTPUT_COUNTRY!$B$7:$N$26,7,FALSE)&gt;50,"+",(IF(VLOOKUP(C7,OUTPUT_COUNTRY!$B$7:$N$26,7,FALSE)&gt;25,"-","--")))))</f>
        <v>+</v>
      </c>
      <c r="I7" s="128" t="str">
        <f>IF(VLOOKUP(C7,OUTPUT_COUNTRY!$B$7:$N$26,8,FALSE)&gt;75,"++",(IF(VLOOKUP(C7,OUTPUT_COUNTRY!$B$7:$N$26,8,FALSE)&gt;50,"+",(IF(VLOOKUP(C7,OUTPUT_COUNTRY!$B$7:$N$26,8,FALSE)&gt;25,"-","--")))))</f>
        <v>+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-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</v>
      </c>
      <c r="I8" s="128" t="str">
        <f>IF(VLOOKUP(C8,OUTPUT_COUNTRY!$B$7:$N$26,8,FALSE)&gt;75,"++",(IF(VLOOKUP(C8,OUTPUT_COUNTRY!$B$7:$N$26,8,FALSE)&gt;50,"+",(IF(VLOOKUP(C8,OUTPUT_COUNTRY!$B$7:$N$26,8,FALSE)&gt;25,"-","--")))))</f>
        <v>--</v>
      </c>
      <c r="J8" s="128" t="str">
        <f ca="1">IF(VLOOKUP(C8,OUTPUT_COUNTRY!$B$7:$N$26,9,FALSE)&gt;75,"++",(IF(VLOOKUP(C8,OUTPUT_COUNTRY!$B$7:$N$26,9,FALSE)&gt;50,"+",(IF(VLOOKUP(C8,OUTPUT_COUNTRY!$B$7:$N$26,9,FALSE)&gt;25,"-","--")))))</f>
        <v>-</v>
      </c>
      <c r="K8" s="128" t="str">
        <f>IF(VLOOKUP(C8,OUTPUT_COUNTRY!$B$7:$N$26,11,FALSE)&gt;75,"++",(IF(VLOOKUP(C8,OUTPUT_COUNTRY!$B$7:$N$26,11,FALSE)&gt;50,"+",(IF(VLOOKUP(C8,OUTPUT_COUNTRY!$B$7:$N$26,11,FALSE)&gt;25,"-","--")))))</f>
        <v>+</v>
      </c>
      <c r="L8" s="126" t="str">
        <f ca="1">IF(VLOOKUP(C8,OUTPUT_COUNTRY!$B$7:$N$26,13,FALSE)&gt;75,"++",(IF(VLOOKUP(C8,OUTPUT_COUNTRY!$B$7:$N$26,13,FALSE)&gt;50,"+",(IF(VLOOKUP(C8,OUTPUT_COUNTRY!$B$7:$N$26,13,FALSE)&gt;25,"-","--")))))</f>
        <v>-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</v>
      </c>
      <c r="J9" s="128" t="str">
        <f ca="1">IF(VLOOKUP(C9,OUTPUT_COUNTRY!$B$7:$N$26,9,FALSE)&gt;75,"++",(IF(VLOOKUP(C9,OUTPUT_COUNTRY!$B$7:$N$26,9,FALSE)&gt;50,"+",(IF(VLOOKUP(C9,OUTPUT_COUNTRY!$B$7:$N$26,9,FALSE)&gt;25,"-","--")))))</f>
        <v>--</v>
      </c>
      <c r="K9" s="128" t="str">
        <f>IF(VLOOKUP(C9,OUTPUT_COUNTRY!$B$7:$N$26,11,FALSE)&gt;75,"++",(IF(VLOOKUP(C9,OUTPUT_COUNTRY!$B$7:$N$26,11,FALSE)&gt;50,"+",(IF(VLOOKUP(C9,OUTPUT_COUNTRY!$B$7:$N$26,11,FALSE)&gt;25,"-","--")))))</f>
        <v>+</v>
      </c>
      <c r="L9" s="126" t="str">
        <f ca="1">IF(VLOOKUP(C9,OUTPUT_COUNTRY!$B$7:$N$26,13,FALSE)&gt;75,"++",(IF(VLOOKUP(C9,OUTPUT_COUNTRY!$B$7:$N$26,13,FALSE)&gt;50,"+",(IF(VLOOKUP(C9,OUTPUT_COUNTRY!$B$7:$N$26,13,FALSE)&gt;25,"-","--")))))</f>
        <v>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</v>
      </c>
      <c r="I10" s="128" t="str">
        <f>IF(VLOOKUP(C10,OUTPUT_COUNTRY!$B$7:$N$26,8,FALSE)&gt;75,"++",(IF(VLOOKUP(C10,OUTPUT_COUNTRY!$B$7:$N$26,8,FALSE)&gt;50,"+",(IF(VLOOKUP(C10,OUTPUT_COUNTRY!$B$7:$N$26,8,FALSE)&gt;25,"-","--")))))</f>
        <v>+</v>
      </c>
      <c r="J10" s="128" t="str">
        <f ca="1">IF(VLOOKUP(C10,OUTPUT_COUNTRY!$B$7:$N$26,9,FALSE)&gt;75,"++",(IF(VLOOKUP(C10,OUTPUT_COUNTRY!$B$7:$N$26,9,FALSE)&gt;50,"+",(IF(VLOOKUP(C10,OUTPUT_COUNTRY!$B$7:$N$26,9,FALSE)&gt;25,"-","--")))))</f>
        <v>-</v>
      </c>
      <c r="K10" s="128" t="str">
        <f>IF(VLOOKUP(C10,OUTPUT_COUNTRY!$B$7:$N$26,11,FALSE)&gt;75,"++",(IF(VLOOKUP(C10,OUTPUT_COUNTRY!$B$7:$N$26,11,FALSE)&gt;50,"+",(IF(VLOOKUP(C10,OUTPUT_COUNTRY!$B$7:$N$26,11,FALSE)&gt;25,"-","--")))))</f>
        <v>-</v>
      </c>
      <c r="L10" s="126" t="str">
        <f ca="1">IF(VLOOKUP(C10,OUTPUT_COUNTRY!$B$7:$N$26,13,FALSE)&gt;75,"++",(IF(VLOOKUP(C10,OUTPUT_COUNTRY!$B$7:$N$26,13,FALSE)&gt;50,"+",(IF(VLOOKUP(C10,OUTPUT_COUNTRY!$B$7:$N$26,13,FALSE)&gt;25,"-","--")))))</f>
        <v>--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+</v>
      </c>
      <c r="F11" s="126" t="str">
        <f>IF(VLOOKUP(C11,OUTPUT_COUNTRY!$B$7:$N$26,4,FALSE)&gt;75,"++",(IF(VLOOKUP(C11,OUTPUT_COUNTRY!$B$7:$N$26,4,FALSE)&gt;50,"+",(IF(VLOOKUP(C11,OUTPUT_COUNTRY!$B$7:$N$26,4,FALSE)&gt;25,"-","--")))))</f>
        <v>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+</v>
      </c>
      <c r="I11" s="128" t="str">
        <f>IF(VLOOKUP(C11,OUTPUT_COUNTRY!$B$7:$N$26,8,FALSE)&gt;75,"++",(IF(VLOOKUP(C11,OUTPUT_COUNTRY!$B$7:$N$26,8,FALSE)&gt;50,"+",(IF(VLOOKUP(C11,OUTPUT_COUNTRY!$B$7:$N$26,8,FALSE)&gt;25,"-","--")))))</f>
        <v>--</v>
      </c>
      <c r="J11" s="128" t="str">
        <f ca="1">IF(VLOOKUP(C11,OUTPUT_COUNTRY!$B$7:$N$26,9,FALSE)&gt;75,"++",(IF(VLOOKUP(C11,OUTPUT_COUNTRY!$B$7:$N$26,9,FALSE)&gt;50,"+",(IF(VLOOKUP(C11,OUTPUT_COUNTRY!$B$7:$N$26,9,FALSE)&gt;25,"-","--")))))</f>
        <v>-</v>
      </c>
      <c r="K11" s="128" t="str">
        <f>IF(VLOOKUP(C11,OUTPUT_COUNTRY!$B$7:$N$26,11,FALSE)&gt;75,"++",(IF(VLOOKUP(C11,OUTPUT_COUNTRY!$B$7:$N$26,11,FALSE)&gt;50,"+",(IF(VLOOKUP(C11,OUTPUT_COUNTRY!$B$7:$N$26,11,FALSE)&gt;25,"-","--")))))</f>
        <v>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-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+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</v>
      </c>
      <c r="J13" s="128" t="str">
        <f ca="1">IF(VLOOKUP(C13,OUTPUT_COUNTRY!$B$7:$N$26,9,FALSE)&gt;75,"++",(IF(VLOOKUP(C13,OUTPUT_COUNTRY!$B$7:$N$26,9,FALSE)&gt;50,"+",(IF(VLOOKUP(C13,OUTPUT_COUNTRY!$B$7:$N$26,9,FALSE)&gt;25,"-","--")))))</f>
        <v>-</v>
      </c>
      <c r="K13" s="128" t="str">
        <f>IF(VLOOKUP(C13,OUTPUT_COUNTRY!$B$7:$N$26,11,FALSE)&gt;75,"++",(IF(VLOOKUP(C13,OUTPUT_COUNTRY!$B$7:$N$26,11,FALSE)&gt;50,"+",(IF(VLOOKUP(C13,OUTPUT_COUNTRY!$B$7:$N$26,11,FALSE)&gt;25,"-","--")))))</f>
        <v>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-</v>
      </c>
      <c r="H14" s="128" t="str">
        <f>IF(VLOOKUP(C14,OUTPUT_COUNTRY!$B$7:$N$26,7,FALSE)&gt;75,"++",(IF(VLOOKUP(C14,OUTPUT_COUNTRY!$B$7:$N$26,7,FALSE)&gt;50,"+",(IF(VLOOKUP(C14,OUTPUT_COUNTRY!$B$7:$N$26,7,FALSE)&gt;25,"-","--")))))</f>
        <v>-</v>
      </c>
      <c r="I14" s="128" t="str">
        <f>IF(VLOOKUP(C14,OUTPUT_COUNTRY!$B$7:$N$26,8,FALSE)&gt;75,"++",(IF(VLOOKUP(C14,OUTPUT_COUNTRY!$B$7:$N$26,8,FALSE)&gt;50,"+",(IF(VLOOKUP(C14,OUTPUT_COUNTRY!$B$7:$N$26,8,FALSE)&gt;25,"-","--")))))</f>
        <v>--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-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+</v>
      </c>
      <c r="G15" s="128" t="str">
        <f>IF(VLOOKUP(C15,OUTPUT_COUNTRY!$B$7:$N$26,5,FALSE)&gt;75,"++",(IF(VLOOKUP(C15,OUTPUT_COUNTRY!$B$7:$N$26,5,FALSE)&gt;50,"+",(IF(VLOOKUP(C15,OUTPUT_COUNTRY!$B$7:$N$26,5,FALSE)&gt;25,"-","--")))))</f>
        <v>-</v>
      </c>
      <c r="H15" s="128" t="str">
        <f>IF(VLOOKUP(C15,OUTPUT_COUNTRY!$B$7:$N$26,7,FALSE)&gt;75,"++",(IF(VLOOKUP(C15,OUTPUT_COUNTRY!$B$7:$N$26,7,FALSE)&gt;50,"+",(IF(VLOOKUP(C15,OUTPUT_COUNTRY!$B$7:$N$26,7,FALSE)&gt;25,"-","--")))))</f>
        <v>++</v>
      </c>
      <c r="I15" s="128" t="str">
        <f>IF(VLOOKUP(C15,OUTPUT_COUNTRY!$B$7:$N$26,8,FALSE)&gt;75,"++",(IF(VLOOKUP(C15,OUTPUT_COUNTRY!$B$7:$N$26,8,FALSE)&gt;50,"+",(IF(VLOOKUP(C15,OUTPUT_COUNTRY!$B$7:$N$26,8,FALSE)&gt;25,"-","--")))))</f>
        <v>+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+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-</v>
      </c>
      <c r="F16" s="126" t="str">
        <f>IF(VLOOKUP(C16,OUTPUT_COUNTRY!$B$7:$N$26,4,FALSE)&gt;75,"++",(IF(VLOOKUP(C16,OUTPUT_COUNTRY!$B$7:$N$26,4,FALSE)&gt;50,"+",(IF(VLOOKUP(C16,OUTPUT_COUNTRY!$B$7:$N$26,4,FALSE)&gt;25,"-","--")))))</f>
        <v>-</v>
      </c>
      <c r="G16" s="128" t="str">
        <f>IF(VLOOKUP(C16,OUTPUT_COUNTRY!$B$7:$N$26,5,FALSE)&gt;75,"++",(IF(VLOOKUP(C16,OUTPUT_COUNTRY!$B$7:$N$26,5,FALSE)&gt;50,"+",(IF(VLOOKUP(C16,OUTPUT_COUNTRY!$B$7:$N$26,5,FALSE)&gt;25,"-","--")))))</f>
        <v>--</v>
      </c>
      <c r="H16" s="128" t="str">
        <f>IF(VLOOKUP(C16,OUTPUT_COUNTRY!$B$7:$N$26,7,FALSE)&gt;75,"++",(IF(VLOOKUP(C16,OUTPUT_COUNTRY!$B$7:$N$26,7,FALSE)&gt;50,"+",(IF(VLOOKUP(C16,OUTPUT_COUNTRY!$B$7:$N$26,7,FALSE)&gt;25,"-","--")))))</f>
        <v>--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-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--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+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</v>
      </c>
      <c r="J18" s="128" t="str">
        <f ca="1">IF(VLOOKUP(C18,OUTPUT_COUNTRY!$B$7:$N$26,9,FALSE)&gt;75,"++",(IF(VLOOKUP(C18,OUTPUT_COUNTRY!$B$7:$N$26,9,FALSE)&gt;50,"+",(IF(VLOOKUP(C18,OUTPUT_COUNTRY!$B$7:$N$26,9,FALSE)&gt;25,"-","--")))))</f>
        <v>+</v>
      </c>
      <c r="K18" s="128" t="str">
        <f>IF(VLOOKUP(C18,OUTPUT_COUNTRY!$B$7:$N$26,11,FALSE)&gt;75,"++",(IF(VLOOKUP(C18,OUTPUT_COUNTRY!$B$7:$N$26,11,FALSE)&gt;50,"+",(IF(VLOOKUP(C18,OUTPUT_COUNTRY!$B$7:$N$26,11,FALSE)&gt;25,"-","--")))))</f>
        <v>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</v>
      </c>
      <c r="H19" s="128" t="str">
        <f>IF(VLOOKUP(C19,OUTPUT_COUNTRY!$B$7:$N$26,7,FALSE)&gt;75,"++",(IF(VLOOKUP(C19,OUTPUT_COUNTRY!$B$7:$N$26,7,FALSE)&gt;50,"+",(IF(VLOOKUP(C19,OUTPUT_COUNTRY!$B$7:$N$26,7,FALSE)&gt;25,"-","--")))))</f>
        <v>--</v>
      </c>
      <c r="I19" s="128" t="str">
        <f>IF(VLOOKUP(C19,OUTPUT_COUNTRY!$B$7:$N$26,8,FALSE)&gt;75,"++",(IF(VLOOKUP(C19,OUTPUT_COUNTRY!$B$7:$N$26,8,FALSE)&gt;50,"+",(IF(VLOOKUP(C19,OUTPUT_COUNTRY!$B$7:$N$26,8,FALSE)&gt;25,"-","--")))))</f>
        <v>--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</v>
      </c>
      <c r="H20" s="128" t="str">
        <f>IF(VLOOKUP(C20,OUTPUT_COUNTRY!$B$7:$N$26,7,FALSE)&gt;75,"++",(IF(VLOOKUP(C20,OUTPUT_COUNTRY!$B$7:$N$26,7,FALSE)&gt;50,"+",(IF(VLOOKUP(C20,OUTPUT_COUNTRY!$B$7:$N$26,7,FALSE)&gt;25,"-","--")))))</f>
        <v>++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++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++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-</v>
      </c>
      <c r="H21" s="128" t="str">
        <f>IF(VLOOKUP(C21,OUTPUT_COUNTRY!$B$7:$N$26,7,FALSE)&gt;75,"++",(IF(VLOOKUP(C21,OUTPUT_COUNTRY!$B$7:$N$26,7,FALSE)&gt;50,"+",(IF(VLOOKUP(C21,OUTPUT_COUNTRY!$B$7:$N$26,7,FALSE)&gt;25,"-","--")))))</f>
        <v>+</v>
      </c>
      <c r="I21" s="128" t="str">
        <f>IF(VLOOKUP(C21,OUTPUT_COUNTRY!$B$7:$N$26,8,FALSE)&gt;75,"++",(IF(VLOOKUP(C21,OUTPUT_COUNTRY!$B$7:$N$26,8,FALSE)&gt;50,"+",(IF(VLOOKUP(C21,OUTPUT_COUNTRY!$B$7:$N$26,8,FALSE)&gt;25,"-","--")))))</f>
        <v>--</v>
      </c>
      <c r="J21" s="128" t="str">
        <f ca="1">IF(VLOOKUP(C21,OUTPUT_COUNTRY!$B$7:$N$26,9,FALSE)&gt;75,"++",(IF(VLOOKUP(C21,OUTPUT_COUNTRY!$B$7:$N$26,9,FALSE)&gt;50,"+",(IF(VLOOKUP(C21,OUTPUT_COUNTRY!$B$7:$N$26,9,FALSE)&gt;25,"-","--")))))</f>
        <v>+</v>
      </c>
      <c r="K21" s="128" t="str">
        <f>IF(VLOOKUP(C21,OUTPUT_COUNTRY!$B$7:$N$26,11,FALSE)&gt;75,"++",(IF(VLOOKUP(C21,OUTPUT_COUNTRY!$B$7:$N$26,11,FALSE)&gt;50,"+",(IF(VLOOKUP(C21,OUTPUT_COUNTRY!$B$7:$N$26,11,FALSE)&gt;25,"-","--")))))</f>
        <v>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-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</v>
      </c>
      <c r="G22" s="128" t="str">
        <f>IF(VLOOKUP(C22,OUTPUT_COUNTRY!$B$7:$N$26,5,FALSE)&gt;75,"++",(IF(VLOOKUP(C22,OUTPUT_COUNTRY!$B$7:$N$26,5,FALSE)&gt;50,"+",(IF(VLOOKUP(C22,OUTPUT_COUNTRY!$B$7:$N$26,5,FALSE)&gt;25,"-","--")))))</f>
        <v>+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--</v>
      </c>
      <c r="J22" s="128" t="str">
        <f ca="1">IF(VLOOKUP(C22,OUTPUT_COUNTRY!$B$7:$N$26,9,FALSE)&gt;75,"++",(IF(VLOOKUP(C22,OUTPUT_COUNTRY!$B$7:$N$26,9,FALSE)&gt;50,"+",(IF(VLOOKUP(C22,OUTPUT_COUNTRY!$B$7:$N$26,9,FALSE)&gt;25,"-","--")))))</f>
        <v>+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++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</v>
      </c>
      <c r="F23" s="130" t="str">
        <f>IF(VLOOKUP(C23,OUTPUT_COUNTRY!$B$7:$N$26,4,FALSE)&gt;75,"++",(IF(VLOOKUP(C23,OUTPUT_COUNTRY!$B$7:$N$26,4,FALSE)&gt;50,"+",(IF(VLOOKUP(C23,OUTPUT_COUNTRY!$B$7:$N$26,4,FALSE)&gt;25,"-","--")))))</f>
        <v>--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--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--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45504</v>
      </c>
      <c r="G3" s="4" cm="1">
        <f t="array" ref="G3">_xll.FDS(D3,"FMA_PE(LTM,0,,,""PORTAGG"",""MEANR"")")</f>
        <v>13.6855583915036</v>
      </c>
      <c r="H3" s="4" cm="1">
        <f t="array" ref="H3">_xll.FDS(D3,"FMA_PE(NTMA,0,,,""PORTAGG"",""MEANR"")")</f>
        <v>11.361192126801299</v>
      </c>
      <c r="I3" cm="1">
        <f t="array" ref="I3">_xll.FDS(D3,"FMA_DIV_YLD(NTMA,NOW,NOW,M,""PORTAGG"",""MEANR"")")</f>
        <v>3.15316541728158</v>
      </c>
      <c r="J3" s="55" cm="1">
        <f t="array" ref="J3">IFERROR(_xll.FDS(D3,"FG_FCF_YIELD_NTM(0)"),(1/G3*100))</f>
        <v>6.2627917987035904</v>
      </c>
      <c r="K3" s="3" cm="1">
        <f t="array" ref="K3">_xll.FDS(D3,"FMA_EVAL_EBITDA(NTMA,0,,,""PORTAGG"",""MEANR"")")</f>
        <v>9.1798889034612294</v>
      </c>
      <c r="L3" cm="1">
        <f t="array" ref="L3">_xll.FDS(D3,"FMA_EVAL_EBIT(LTMA,NOW,NOW,M,""PORTAGG"",""MEANR"")")</f>
        <v>15.862508354390201</v>
      </c>
      <c r="M3">
        <f>HLOOKUP(D3,'Index ROE'!$A$1:$V$25,25,FALSE)</f>
        <v>12.0221312532734</v>
      </c>
      <c r="N3">
        <f>VLOOKUP(A3,'LIQIDITY 2'!$A$3:$E$26,5,FALSE)</f>
        <v>2.2071000000000001</v>
      </c>
      <c r="O3" cm="1">
        <f t="array" ref="O3">IFERROR(IFERROR(IFERROR(IFERROR(_xll.FDS(B3,"IMF_IFS_RCPI_Q(0)"),_xll.FDS(B3,"IMF_IFS_RCPI_Q(-1AM)")),_xll.FDS(B3,"IMF_IFS_RCPI_Q(-2AM)")),_xll.FDS(B3,"IMF_IFS_RCPI_Q(-3AM)")),$D$31)</f>
        <v>0.226831</v>
      </c>
      <c r="P3">
        <f>VLOOKUP(E3,GDP_GROWTH!$B$10:$W$165,22,FALSE)</f>
        <v>5.6866931054303738</v>
      </c>
      <c r="Q3">
        <f t="shared" ref="Q3:Q23" si="0">I3-N3</f>
        <v>0.94606541728157989</v>
      </c>
      <c r="R3" s="55">
        <f t="shared" ref="R3:R23" si="1">J3-N3</f>
        <v>4.0556917987035899</v>
      </c>
      <c r="S3">
        <f t="shared" ref="S3:S23" si="2">M3-N3</f>
        <v>9.8150312532733999</v>
      </c>
      <c r="T3">
        <f>M3-O3</f>
        <v>11.7953002532734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77.2</v>
      </c>
      <c r="W3" cm="1">
        <f t="array" ref="W3">_xlfn.PERCENTRANK.EXC(_xlfn._xlws.FILTER(S$3:S$23, ISNUMBER(S$3:S$23)),S3)*100</f>
        <v>81.8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86.3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59.99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45504</v>
      </c>
      <c r="G4" s="4" cm="1">
        <f t="array" ref="G4">_xll.FDS(D4,"FMA_PE(LTM,0,,,""PORTAGG"",""MEANR"")")</f>
        <v>12.546257106249501</v>
      </c>
      <c r="H4" s="4" cm="1">
        <f t="array" ref="H4">_xll.FDS(D4,"FMA_PE(NTMA,0,,,""PORTAGG"",""MEANR"")")</f>
        <v>8.9275760181741806</v>
      </c>
      <c r="I4" cm="1">
        <f t="array" ref="I4">_xll.FDS(D4,"FMA_DIV_YLD(NTMA,NOW,NOW,M,""PORTAGG"",""MEANR"")")</f>
        <v>5.5503819282891502</v>
      </c>
      <c r="J4" s="55" cm="1">
        <f t="array" ref="J4">IFERROR(_xll.FDS(D4,"FG_FCF_YIELD_NTM(0)"),(1/G4*100))</f>
        <v>10.556266276875499</v>
      </c>
      <c r="K4" s="3" cm="1">
        <f t="array" ref="K4">_xll.FDS(D4,"FMA_EVAL_EBITDA(NTMA,0,,,""PORTAGG"",""MEANR"")")</f>
        <v>5.9784222475269697</v>
      </c>
      <c r="L4" cm="1">
        <f t="array" ref="L4">_xll.FDS(D4,"FMA_EVAL_EBIT(LTMA,NOW,NOW,M,""PORTAGG"",""MEANR"")")</f>
        <v>9.7770291506646192</v>
      </c>
      <c r="M4">
        <f>HLOOKUP(D4,'Index ROE'!$A$1:$V$25,25,FALSE)</f>
        <v>55.324638096971697</v>
      </c>
      <c r="N4">
        <f>VLOOKUP(A4,'LIQIDITY 2'!$A$3:$E$26,5,FALSE)</f>
        <v>2.4993110000000001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3.0510709282891502</v>
      </c>
      <c r="R4" s="55">
        <f t="shared" si="1"/>
        <v>8.0569552768754988</v>
      </c>
      <c r="S4">
        <f t="shared" si="2"/>
        <v>52.825327096971698</v>
      </c>
      <c r="T4">
        <f t="shared" ref="T4:T23" si="3">M4-O4</f>
        <v>51.283343096971699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95.399999999999991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54.6</v>
      </c>
      <c r="Y4" cm="1">
        <f t="array" ref="Y4">(1-_xlfn.PERCENTRANK.EXC(_xlfn._xlws.FILTER(H$3:H$23, ISNUMBER(H$3:H$23)),H4))*100</f>
        <v>68.199999999999989</v>
      </c>
      <c r="Z4" cm="1">
        <f t="array" ref="Z4">_xlfn.PERCENTRANK.EXC(_xlfn._xlws.FILTER(T$3:T$23, ISNUMBER(T$3:T$23)),T4)*100</f>
        <v>95.399999999999991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78.399999999999977</v>
      </c>
      <c r="AC4" cm="1">
        <f t="array" ref="AC4">_xlfn.PERCENTRANK.EXC(_xlfn._xlws.FILTER(AB$3:AB$23, ISNUMBER(AB$3:AB$23)),AB4)*100</f>
        <v>95.399999999999991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45504</v>
      </c>
      <c r="G5" s="4" cm="1">
        <f t="array" ref="G5">_xll.FDS(D5,"FMA_PE(LTM,0,,,""PORTAGG"",""MEANR"")")</f>
        <v>15.918310140923399</v>
      </c>
      <c r="H5" s="4" cm="1">
        <f t="array" ref="H5">_xll.FDS(D5,"FMA_PE(NTMA,0,,,""PORTAGG"",""MEANR"")")</f>
        <v>12.375286172237301</v>
      </c>
      <c r="I5" cm="1">
        <f t="array" ref="I5">_xll.FDS(D5,"FMA_DIV_YLD(NTMA,NOW,NOW,M,""PORTAGG"",""MEANR"")")</f>
        <v>4.4137611576901303</v>
      </c>
      <c r="J5" s="55" cm="1">
        <f t="array" ref="J5">IFERROR(_xll.FDS(D5,"FG_FCF_YIELD_NTM(0)"),(1/G5*100))</f>
        <v>6.2820738580106044</v>
      </c>
      <c r="K5" s="3" cm="1">
        <f t="array" ref="K5">_xll.FDS(D5,"FMA_EVAL_EBITDA(NTMA,0,,,""PORTAGG"",""MEANR"")")</f>
        <v>6.19873621712245</v>
      </c>
      <c r="L5" cm="1">
        <f t="array" ref="L5">_xll.FDS(D5,"FMA_EVAL_EBIT(LTMA,NOW,NOW,M,""PORTAGG"",""MEANR"")")</f>
        <v>9.2523809737672007</v>
      </c>
      <c r="M5">
        <f>HLOOKUP(D5,'Index ROE'!$A$1:$V$25,25,FALSE)</f>
        <v>14.02340332534</v>
      </c>
      <c r="N5">
        <f>VLOOKUP(A5,'LIQIDITY 2'!$A$3:$E$26,5,FALSE)</f>
        <v>6.8045299999999997</v>
      </c>
      <c r="O5" cm="1">
        <f t="array" ref="O5">IFERROR(IFERROR(IFERROR(IFERROR(_xll.FDS(B5,"IMF_IFS_RCPI_Q(0)"),_xll.FDS(B5,"IMF_IFS_RCPI_Q(-1AM)")),_xll.FDS(B5,"IMF_IFS_RCPI_Q(-2AM)")),_xll.FDS(B5,"IMF_IFS_RCPI_Q(-3AM)")),$D$31)</f>
        <v>3.19889</v>
      </c>
      <c r="P5">
        <f>VLOOKUP(E5,GDP_GROWTH!$B$10:$W$165,22,FALSE)</f>
        <v>3.8153657829076093</v>
      </c>
      <c r="Q5">
        <f t="shared" si="0"/>
        <v>-2.3907688423098694</v>
      </c>
      <c r="R5" s="55">
        <f t="shared" si="1"/>
        <v>-0.52245614198939538</v>
      </c>
      <c r="S5">
        <f t="shared" si="2"/>
        <v>7.2188733253400006</v>
      </c>
      <c r="T5">
        <f t="shared" si="3"/>
        <v>10.82451332534</v>
      </c>
      <c r="U5" cm="1">
        <f t="array" ref="U5">_xlfn.PERCENTRANK.EXC(_xlfn._xlws.FILTER(Q$3:Q$23, ISNUMBER(Q$3:Q$23)),Q5)*100</f>
        <v>31.8</v>
      </c>
      <c r="V5" cm="1">
        <f t="array" ref="V5">_xlfn.PERCENTRANK.EXC(_xlfn._xlws.FILTER(R$3:R$23, ISNUMBER(R$3:R$23)),R5)*100</f>
        <v>31.8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31.899999999999995</v>
      </c>
      <c r="Z5" cm="1">
        <f t="array" ref="Z5">_xlfn.PERCENTRANK.EXC(_xlfn._xlws.FILTER(T$3:T$23, ISNUMBER(T$3:T$23)),T5)*100</f>
        <v>72.7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40.484999999999999</v>
      </c>
      <c r="AC5" cm="1">
        <f t="array" ref="AC5">_xlfn.PERCENTRANK.EXC(_xlfn._xlws.FILTER(AB$3:AB$23, ISNUMBER(AB$3:AB$23)),AB5)*100</f>
        <v>36.299999999999997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45504</v>
      </c>
      <c r="G6" s="4" cm="1">
        <f t="array" ref="G6">_xll.FDS(D6,"FMA_PE(LTM,0,,,""PORTAGG"",""MEANR"")")</f>
        <v>10.5590751915403</v>
      </c>
      <c r="H6" s="4" cm="1">
        <f t="array" ref="H6">_xll.FDS(D6,"FMA_PE(NTMA,0,,,""PORTAGG"",""MEANR"")")</f>
        <v>9.2750198483683395</v>
      </c>
      <c r="I6" cm="1">
        <f t="array" ref="I6">_xll.FDS(D6,"FMA_DIV_YLD(NTMA,NOW,NOW,M,""PORTAGG"",""MEANR"")")</f>
        <v>3.2978487030311499</v>
      </c>
      <c r="J6" s="55" cm="1">
        <f t="array" ref="J6">IFERROR(_xll.FDS(D6,"FG_FCF_YIELD_NTM(0)"),(1/G6*100))</f>
        <v>6.8849447205355396</v>
      </c>
      <c r="K6" s="3" cm="1">
        <f t="array" ref="K6">_xll.FDS(D6,"FMA_EVAL_EBITDA(NTMA,0,,,""PORTAGG"",""MEANR"")")</f>
        <v>7.9502269092362896</v>
      </c>
      <c r="L6" cm="1">
        <f t="array" ref="L6">_xll.FDS(D6,"FMA_EVAL_EBIT(LTMA,NOW,NOW,M,""PORTAGG"",""MEANR"")")</f>
        <v>12.3119814604719</v>
      </c>
      <c r="M6">
        <f>HLOOKUP(D6,'Index ROE'!$A$1:$V$25,25,FALSE)</f>
        <v>11.9407094450378</v>
      </c>
      <c r="N6">
        <f>VLOOKUP(A6,'LIQIDITY 2'!$A$3:$E$26,5,FALSE)</f>
        <v>6.1478105000000003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-2.8499617969688504</v>
      </c>
      <c r="R6" s="55">
        <f t="shared" si="1"/>
        <v>0.73713422053553934</v>
      </c>
      <c r="S6">
        <f t="shared" si="2"/>
        <v>5.7928989450378001</v>
      </c>
      <c r="T6">
        <f t="shared" si="3"/>
        <v>8.6431036450378009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45.4</v>
      </c>
      <c r="W6" cm="1">
        <f t="array" ref="W6">_xlfn.PERCENTRANK.EXC(_xlfn._xlws.FILTER(S$3:S$23, ISNUMBER(S$3:S$23)),S6)*100</f>
        <v>18.099999999999998</v>
      </c>
      <c r="X6" cm="1">
        <f t="array" ref="X6">(1-_xlfn.PERCENTRANK.EXC(_xlfn._xlws.FILTER(G$3:G$23, ISNUMBER(G$3:G$23)),G6))*100</f>
        <v>72.8</v>
      </c>
      <c r="Y6" cm="1">
        <f t="array" ref="Y6">(1-_xlfn.PERCENTRANK.EXC(_xlfn._xlws.FILTER(H$3:H$23, ISNUMBER(H$3:H$23)),H6))*100</f>
        <v>59.099999999999994</v>
      </c>
      <c r="Z6" cm="1">
        <f t="array" ref="Z6">_xlfn.PERCENTRANK.EXC(_xlfn._xlws.FILTER(T$3:T$23, ISNUMBER(T$3:T$23)),T6)*100</f>
        <v>22.7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49.765000000000008</v>
      </c>
      <c r="AC6" cm="1">
        <f t="array" ref="AC6">_xlfn.PERCENTRANK.EXC(_xlfn._xlws.FILTER(AB$3:AB$23, ISNUMBER(AB$3:AB$23)),AB6)*100</f>
        <v>54.500000000000007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45504</v>
      </c>
      <c r="G7" s="4" cm="1">
        <f t="array" ref="G7">_xll.FDS(D7,"FMA_PE(LTM,0,,,""PORTAGG"",""MEANR"")")</f>
        <v>8.0388498407610101</v>
      </c>
      <c r="H7" s="4" cm="1">
        <f t="array" ref="H7">_xll.FDS(D7,"FMA_PE(NTMA,0,,,""PORTAGG"",""MEANR"")")</f>
        <v>7.6950654020758504</v>
      </c>
      <c r="I7" cm="1">
        <f t="array" ref="I7">_xll.FDS(D7,"FMA_DIV_YLD(NTMA,NOW,NOW,M,""PORTAGG"",""MEANR"")")</f>
        <v>5.3452037826149299</v>
      </c>
      <c r="J7" s="55" cm="1">
        <f t="array" ref="J7">IFERROR(_xll.FDS(D7,"FG_FCF_YIELD_NTM(0)"),(1/G7*100))</f>
        <v>12.439590486309339</v>
      </c>
      <c r="K7" s="3" cm="1">
        <f t="array" ref="K7">_xll.FDS(D7,"FMA_EVAL_EBITDA(NTMA,0,,,""PORTAGG"",""MEANR"")")</f>
        <v>4.44678341954031</v>
      </c>
      <c r="L7" cm="1">
        <f t="array" ref="L7">_xll.FDS(D7,"FMA_EVAL_EBIT(LTMA,NOW,NOW,M,""PORTAGG"",""MEANR"")")</f>
        <v>8.54600067139571</v>
      </c>
      <c r="M7">
        <f>HLOOKUP(D7,'Index ROE'!$A$1:$V$25,25,FALSE)</f>
        <v>12.394579327579899</v>
      </c>
      <c r="N7">
        <f>VLOOKUP(A7,'LIQIDITY 2'!$A$3:$E$26,5,FALSE)</f>
        <v>5.2031999999999998</v>
      </c>
      <c r="O7" cm="1">
        <f t="array" ref="O7">IFERROR(IFERROR(IFERROR(IFERROR(_xll.FDS(B7,"IMF_IFS_RCPI_Q(0)"),_xll.FDS(B7,"IMF_IFS_RCPI_Q(-1AM)")),_xll.FDS(B7,"IMF_IFS_RCPI_Q(-2AM)")),_xll.FDS(B7,"IMF_IFS_RCPI_Q(-3AM)")),$D$31)</f>
        <v>2.6024375000000002</v>
      </c>
      <c r="P7">
        <f>VLOOKUP(E7,GDP_GROWTH!$B$10:$W$165,22,FALSE)</f>
        <v>3.7030435940290873</v>
      </c>
      <c r="Q7">
        <f t="shared" si="0"/>
        <v>0.14200378261493007</v>
      </c>
      <c r="R7" s="55">
        <f t="shared" si="1"/>
        <v>7.2363904863093387</v>
      </c>
      <c r="S7">
        <f t="shared" si="2"/>
        <v>7.1913793275798996</v>
      </c>
      <c r="T7">
        <f t="shared" si="3"/>
        <v>9.7921418275798988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90.9</v>
      </c>
      <c r="W7" cm="1">
        <f t="array" ref="W7">_xlfn.PERCENTRANK.EXC(_xlfn._xlws.FILTER(S$3:S$23, ISNUMBER(S$3:S$23)),S7)*100</f>
        <v>50</v>
      </c>
      <c r="X7" cm="1">
        <f t="array" ref="X7">(1-_xlfn.PERCENTRANK.EXC(_xlfn._xlws.FILTER(G$3:G$23, ISNUMBER(G$3:G$23)),G7))*100</f>
        <v>86.4</v>
      </c>
      <c r="Y7" cm="1">
        <f t="array" ref="Y7">(1-_xlfn.PERCENTRANK.EXC(_xlfn._xlws.FILTER(H$3:H$23, ISNUMBER(H$3:H$23)),H7))*100</f>
        <v>81.899999999999991</v>
      </c>
      <c r="Z7" cm="1">
        <f t="array" ref="Z7">_xlfn.PERCENTRANK.EXC(_xlfn._xlws.FILTER(T$3:T$23, ISNUMBER(T$3:T$23)),T7)*100</f>
        <v>45.4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77.065000000000012</v>
      </c>
      <c r="AC7" cm="1">
        <f t="array" ref="AC7">_xlfn.PERCENTRANK.EXC(_xlfn._xlws.FILTER(AB$3:AB$23, ISNUMBER(AB$3:AB$23)),AB7)*100</f>
        <v>90.9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45504</v>
      </c>
      <c r="G8" s="4" cm="1">
        <f t="array" ref="G8">_xll.FDS(D8,"FMA_PE(LTM,0,,,""PORTAGG"",""MEANR"")")</f>
        <v>16.4158614244567</v>
      </c>
      <c r="H8" s="4" cm="1">
        <f t="array" ref="H8">_xll.FDS(D8,"FMA_PE(NTMA,0,,,""PORTAGG"",""MEANR"")")</f>
        <v>10.24158523086</v>
      </c>
      <c r="I8" cm="1">
        <f t="array" ref="I8">_xll.FDS(D8,"FMA_DIV_YLD(NTMA,NOW,NOW,M,""PORTAGG"",""MEANR"")")</f>
        <v>4.1503089871533696</v>
      </c>
      <c r="J8" s="55" cm="1">
        <f t="array" ref="J8">IFERROR(_xll.FDS(D8,"FG_FCF_YIELD_NTM(0)"),(1/G8*100))</f>
        <v>9.4419441219012405</v>
      </c>
      <c r="K8" s="3" cm="1">
        <f t="array" ref="K8">_xll.FDS(D8,"FMA_EVAL_EBITDA(NTMA,0,,,""PORTAGG"",""MEANR"")")</f>
        <v>5.9531022128231301</v>
      </c>
      <c r="L8" cm="1">
        <f t="array" ref="L8">_xll.FDS(D8,"FMA_EVAL_EBIT(LTMA,NOW,NOW,M,""PORTAGG"",""MEANR"")")</f>
        <v>11.8616629848163</v>
      </c>
      <c r="M8">
        <f>HLOOKUP(D8,'Index ROE'!$A$1:$V$25,25,FALSE)</f>
        <v>12.932447426875701</v>
      </c>
      <c r="N8">
        <f>VLOOKUP(A8,'LIQIDITY 2'!$A$3:$E$26,5,FALSE)</f>
        <v>6.5361269999999996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-2.38581801284663</v>
      </c>
      <c r="R8" s="55">
        <f t="shared" si="1"/>
        <v>2.905817121901241</v>
      </c>
      <c r="S8">
        <f t="shared" si="2"/>
        <v>6.3963204268757012</v>
      </c>
      <c r="T8">
        <f t="shared" si="3"/>
        <v>10.082769826875701</v>
      </c>
      <c r="U8" cm="1">
        <f t="array" ref="U8">_xlfn.PERCENTRANK.EXC(_xlfn._xlws.FILTER(Q$3:Q$23, ISNUMBER(Q$3:Q$23)),Q8)*100</f>
        <v>36.299999999999997</v>
      </c>
      <c r="V8" cm="1">
        <f t="array" ref="V8">_xlfn.PERCENTRANK.EXC(_xlfn._xlws.FILTER(R$3:R$23, ISNUMBER(R$3:R$23)),R8)*100</f>
        <v>63.6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22.799999999999997</v>
      </c>
      <c r="Y8" cm="1">
        <f t="array" ref="Y8">(1-_xlfn.PERCENTRANK.EXC(_xlfn._xlws.FILTER(H$3:H$23, ISNUMBER(H$3:H$23)),H8))*100</f>
        <v>50</v>
      </c>
      <c r="Z8" cm="1">
        <f t="array" ref="Z8">_xlfn.PERCENTRANK.EXC(_xlfn._xlws.FILTER(T$3:T$23, ISNUMBER(T$3:T$23)),T8)*100</f>
        <v>54.500000000000007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44.545000000000002</v>
      </c>
      <c r="AC8" cm="1">
        <f t="array" ref="AC8">_xlfn.PERCENTRANK.EXC(_xlfn._xlws.FILTER(AB$3:AB$23, ISNUMBER(AB$3:AB$23)),AB8)*100</f>
        <v>45.4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45504</v>
      </c>
      <c r="G9" s="4" cm="1">
        <f t="array" ref="G9">_xll.FDS(D9,"FMA_PE(LTM,0,,,""PORTAGG"",""MEANR"")")</f>
        <v>18.4519860829982</v>
      </c>
      <c r="H9" s="4" cm="1">
        <f t="array" ref="H9">_xll.FDS(D9,"FMA_PE(NTMA,0,,,""PORTAGG"",""MEANR"")")</f>
        <v>13.8266255074226</v>
      </c>
      <c r="I9" cm="1">
        <f t="array" ref="I9">_xll.FDS(D9,"FMA_DIV_YLD(NTMA,NOW,NOW,M,""PORTAGG"",""MEANR"")")</f>
        <v>4.0727780300151499</v>
      </c>
      <c r="J9" s="55" cm="1">
        <f t="array" ref="J9">IFERROR(_xll.FDS(D9,"FG_FCF_YIELD_NTM(0)"),(1/G9*100))</f>
        <v>6.2246746654338398</v>
      </c>
      <c r="K9" s="3" cm="1">
        <f t="array" ref="K9">_xll.FDS(D9,"FMA_EVAL_EBITDA(NTMA,0,,,""PORTAGG"",""MEANR"")")</f>
        <v>8.4548439462661307</v>
      </c>
      <c r="L9" cm="1">
        <f t="array" ref="L9">_xll.FDS(D9,"FMA_EVAL_EBIT(LTMA,NOW,NOW,M,""PORTAGG"",""MEANR"")")</f>
        <v>17.0555458566464</v>
      </c>
      <c r="M9">
        <f>HLOOKUP(D9,'Index ROE'!$A$1:$V$25,25,FALSE)</f>
        <v>9.5588573391121194</v>
      </c>
      <c r="N9">
        <f>VLOOKUP(A9,'LIQIDITY 2'!$A$3:$E$26,5,FALSE)</f>
        <v>3.7399079999999998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0.33287003001515014</v>
      </c>
      <c r="R9" s="55">
        <f t="shared" si="1"/>
        <v>2.4847666654338401</v>
      </c>
      <c r="S9">
        <f t="shared" si="2"/>
        <v>5.8189493391121196</v>
      </c>
      <c r="T9">
        <f t="shared" si="3"/>
        <v>7.8887650391121191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54.500000000000007</v>
      </c>
      <c r="W9" cm="1">
        <f t="array" ref="W9">_xlfn.PERCENTRANK.EXC(_xlfn._xlws.FILTER(S$3:S$23, ISNUMBER(S$3:S$23)),S9)*100</f>
        <v>22.7</v>
      </c>
      <c r="X9" cm="1">
        <f t="array" ref="X9">(1-_xlfn.PERCENTRANK.EXC(_xlfn._xlws.FILTER(G$3:G$23, ISNUMBER(G$3:G$23)),G9))*100</f>
        <v>18.200000000000006</v>
      </c>
      <c r="Y9" cm="1">
        <f t="array" ref="Y9">(1-_xlfn.PERCENTRANK.EXC(_xlfn._xlws.FILTER(H$3:H$23, ISNUMBER(H$3:H$23)),H9))*100</f>
        <v>18.200000000000006</v>
      </c>
      <c r="Z9" cm="1">
        <f t="array" ref="Z9">_xlfn.PERCENTRANK.EXC(_xlfn._xlws.FILTER(T$3:T$23, ISNUMBER(T$3:T$23)),T9)*100</f>
        <v>18.099999999999998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29.755000000000003</v>
      </c>
      <c r="AC9" cm="1">
        <f t="array" ref="AC9">_xlfn.PERCENTRANK.EXC(_xlfn._xlws.FILTER(AB$3:AB$23, ISNUMBER(AB$3:AB$23)),AB9)*100</f>
        <v>18.099999999999998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45504</v>
      </c>
      <c r="G10" s="4" cm="1">
        <f t="array" ref="G10">_xll.FDS(D10,"FMA_PE(LTM,0,,,""PORTAGG"",""MEANR"")")</f>
        <v>20.8937872660388</v>
      </c>
      <c r="H10" s="4" cm="1">
        <f t="array" ref="H10">_xll.FDS(D10,"FMA_PE(NTMA,0,,,""PORTAGG"",""MEANR"")")</f>
        <v>16.0452294130463</v>
      </c>
      <c r="I10" cm="1">
        <f t="array" ref="I10">_xll.FDS(D10,"FMA_DIV_YLD(NTMA,NOW,NOW,M,""PORTAGG"",""MEANR"")")</f>
        <v>3.1753981482235498</v>
      </c>
      <c r="J10" s="55" cm="1">
        <f t="array" ref="J10">IFERROR(_xll.FDS(D10,"FG_FCF_YIELD_NTM(0)"),(1/G10*100))</f>
        <v>4.1806419356316802</v>
      </c>
      <c r="K10" s="3" cm="1">
        <f t="array" ref="K10">_xll.FDS(D10,"FMA_EVAL_EBITDA(NTMA,0,,,""PORTAGG"",""MEANR"")")</f>
        <v>9.3875395920898406</v>
      </c>
      <c r="L10" cm="1">
        <f t="array" ref="L10">_xll.FDS(D10,"FMA_EVAL_EBIT(LTMA,NOW,NOW,M,""PORTAGG"",""MEANR"")")</f>
        <v>19.3069489398661</v>
      </c>
      <c r="M10">
        <f>HLOOKUP(D10,'Index ROE'!$A$1:$V$25,25,FALSE)</f>
        <v>11.916117323084899</v>
      </c>
      <c r="N10">
        <f>VLOOKUP(A10,'LIQIDITY 2'!$A$3:$E$26,5,FALSE)</f>
        <v>1.5660000000000001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3.5195870793715778</v>
      </c>
      <c r="Q10">
        <f t="shared" si="0"/>
        <v>1.6093981482235498</v>
      </c>
      <c r="R10" s="55">
        <f t="shared" si="1"/>
        <v>2.6146419356316803</v>
      </c>
      <c r="S10">
        <f t="shared" si="2"/>
        <v>10.350117323084898</v>
      </c>
      <c r="T10">
        <f t="shared" si="3"/>
        <v>8.7172273230848987</v>
      </c>
      <c r="U10" cm="1">
        <f t="array" ref="U10">_xlfn.PERCENTRANK.EXC(_xlfn._xlws.FILTER(Q$3:Q$23, ISNUMBER(Q$3:Q$23)),Q10)*100</f>
        <v>86.3</v>
      </c>
      <c r="V10" cm="1">
        <f t="array" ref="V10">_xlfn.PERCENTRANK.EXC(_xlfn._xlws.FILTER(R$3:R$23, ISNUMBER(R$3:R$23)),R10)*100</f>
        <v>59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27.200000000000003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36.575000000000003</v>
      </c>
      <c r="AC10" cm="1">
        <f t="array" ref="AC10">_xlfn.PERCENTRANK.EXC(_xlfn._xlws.FILTER(AB$3:AB$23, ISNUMBER(AB$3:AB$23)),AB10)*100</f>
        <v>22.7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45504</v>
      </c>
      <c r="G11" s="4" cm="1">
        <f t="array" ref="G11">_xll.FDS(D11,"FMA_PE(LTM,0,,,""PORTAGG"",""MEANR"")")</f>
        <v>12.8903368144789</v>
      </c>
      <c r="H11" s="4" cm="1">
        <f t="array" ref="H11">_xll.FDS(D11,"FMA_PE(NTMA,0,,,""PORTAGG"",""MEANR"")")</f>
        <v>10.8711006426037</v>
      </c>
      <c r="I11" cm="1">
        <f t="array" ref="I11">_xll.FDS(D11,"FMA_DIV_YLD(NTMA,NOW,NOW,M,""PORTAGG"",""MEANR"")")</f>
        <v>4.5129511061739098</v>
      </c>
      <c r="J11" s="55" cm="1">
        <f t="array" ref="J11">IFERROR(_xll.FDS(D11,"FG_FCF_YIELD_NTM(0)"),(1/G11*100))</f>
        <v>9.7690859676000095</v>
      </c>
      <c r="K11" s="3" cm="1">
        <f t="array" ref="K11">_xll.FDS(D11,"FMA_EVAL_EBITDA(NTMA,0,,,""PORTAGG"",""MEANR"")")</f>
        <v>5.8877831244850798</v>
      </c>
      <c r="L11" cm="1">
        <f t="array" ref="L11">_xll.FDS(D11,"FMA_EVAL_EBIT(LTMA,NOW,NOW,M,""PORTAGG"",""MEANR"")")</f>
        <v>10.081849226314199</v>
      </c>
      <c r="M11">
        <f>HLOOKUP(D11,'Index ROE'!$A$1:$V$25,25,FALSE)</f>
        <v>13.7129718327555</v>
      </c>
      <c r="N11">
        <f>VLOOKUP(A11,'LIQIDITY 2'!$A$3:$E$26,5,FALSE)</f>
        <v>9.3896999999999995</v>
      </c>
      <c r="O11" cm="1">
        <f t="array" ref="O11">IFERROR(IFERROR(IFERROR(IFERROR(_xll.FDS(B11,"IMF_IFS_RCPI_Q(0)"),_xll.FDS(B11,"IMF_IFS_RCPI_Q(-1AM)")),_xll.FDS(B11,"IMF_IFS_RCPI_Q(-2AM)")),_xll.FDS(B11,"IMF_IFS_RCPI_Q(-3AM)")),$D$31)</f>
        <v>4.7719990000000001</v>
      </c>
      <c r="P11">
        <f>VLOOKUP(E11,GDP_GROWTH!$B$10:$W$165,22,FALSE)</f>
        <v>0.75528355941661962</v>
      </c>
      <c r="Q11">
        <f t="shared" si="0"/>
        <v>-4.8767488938260897</v>
      </c>
      <c r="R11" s="55">
        <f t="shared" si="1"/>
        <v>0.37938596760000998</v>
      </c>
      <c r="S11">
        <f t="shared" si="2"/>
        <v>4.3232718327555002</v>
      </c>
      <c r="T11">
        <f t="shared" si="3"/>
        <v>8.9409728327554987</v>
      </c>
      <c r="U11" cm="1">
        <f t="array" ref="U11">_xlfn.PERCENTRANK.EXC(_xlfn._xlws.FILTER(Q$3:Q$23, ISNUMBER(Q$3:Q$23)),Q11)*100</f>
        <v>22.7</v>
      </c>
      <c r="V11" cm="1">
        <f t="array" ref="V11">_xlfn.PERCENTRANK.EXC(_xlfn._xlws.FILTER(R$3:R$23, ISNUMBER(R$3:R$23)),R11)*100</f>
        <v>40.9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50</v>
      </c>
      <c r="Y11" cm="1">
        <f t="array" ref="Y11">(1-_xlfn.PERCENTRANK.EXC(_xlfn._xlws.FILTER(H$3:H$23, ISNUMBER(H$3:H$23)),H11))*100</f>
        <v>41</v>
      </c>
      <c r="Z11" cm="1">
        <f t="array" ref="Z11">_xlfn.PERCENTRANK.EXC(_xlfn._xlws.FILTER(T$3:T$23, ISNUMBER(T$3:T$23)),T11)*100</f>
        <v>36.299999999999997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39.1</v>
      </c>
      <c r="AC11" cm="1">
        <f t="array" ref="AC11">_xlfn.PERCENTRANK.EXC(_xlfn._xlws.FILTER(AB$3:AB$23, ISNUMBER(AB$3:AB$23)),AB11)*100</f>
        <v>31.8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45504</v>
      </c>
      <c r="G12" s="4" cm="1">
        <f t="array" ref="G12">_xll.FDS(D12,"FMA_PE(LTM,0,,,""PORTAGG"",""MEANR"")")</f>
        <v>16.092467161836801</v>
      </c>
      <c r="H12" s="4" cm="1">
        <f t="array" ref="H12">_xll.FDS(D12,"FMA_PE(NTMA,0,,,""PORTAGG"",""MEANR"")")</f>
        <v>8.3357413473696909</v>
      </c>
      <c r="I12" cm="1">
        <f t="array" ref="I12">_xll.FDS(D12,"FMA_DIV_YLD(NTMA,NOW,NOW,M,""PORTAGG"",""MEANR"")")</f>
        <v>2.1309466585419501</v>
      </c>
      <c r="J12" s="55" cm="1">
        <f t="array" ref="J12">IFERROR(_xll.FDS(D12,"FG_FCF_YIELD_NTM(0)"),(1/G12*100))</f>
        <v>6.8914111271704304</v>
      </c>
      <c r="K12" s="3" cm="1">
        <f t="array" ref="K12">_xll.FDS(D12,"FMA_EVAL_EBITDA(NTMA,0,,,""PORTAGG"",""MEANR"")")</f>
        <v>5.5917635779014896</v>
      </c>
      <c r="L12" cm="1">
        <f t="array" ref="L12">_xll.FDS(D12,"FMA_EVAL_EBIT(LTMA,NOW,NOW,M,""PORTAGG"",""MEANR"")")</f>
        <v>16.259840674298701</v>
      </c>
      <c r="M12">
        <f>HLOOKUP(D12,'Index ROE'!$A$1:$V$25,25,FALSE)</f>
        <v>8.90596194393434</v>
      </c>
      <c r="N12">
        <f>VLOOKUP(A12,'LIQIDITY 2'!$A$3:$E$26,5,FALSE)</f>
        <v>3.0124</v>
      </c>
      <c r="O12" cm="1">
        <f t="array" ref="O12">IFERROR(IFERROR(IFERROR(IFERROR(_xll.FDS(B12,"IMF_IFS_RCPI_Q(0)"),_xll.FDS(B12,"IMF_IFS_RCPI_Q(-1AM)")),_xll.FDS(B12,"IMF_IFS_RCPI_Q(-2AM)")),_xll.FDS(B12,"IMF_IFS_RCPI_Q(-3AM)")),$D$31)</f>
        <v>2.6691832999999998</v>
      </c>
      <c r="P12">
        <f>VLOOKUP(E12,GDP_GROWTH!$B$10:$W$165,22,FALSE)</f>
        <v>2.41003689527024</v>
      </c>
      <c r="Q12">
        <f t="shared" si="0"/>
        <v>-0.88145334145804988</v>
      </c>
      <c r="R12" s="55">
        <f t="shared" si="1"/>
        <v>3.8790111271704304</v>
      </c>
      <c r="S12">
        <f t="shared" si="2"/>
        <v>5.8935619439343405</v>
      </c>
      <c r="T12">
        <f t="shared" si="3"/>
        <v>6.2367786439343398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72.7</v>
      </c>
      <c r="W12" cm="1">
        <f t="array" ref="W12">_xlfn.PERCENTRANK.EXC(_xlfn._xlws.FILTER(S$3:S$23, ISNUMBER(S$3:S$23)),S12)*100</f>
        <v>27.200000000000003</v>
      </c>
      <c r="X12" cm="1">
        <f t="array" ref="X12">(1-_xlfn.PERCENTRANK.EXC(_xlfn._xlws.FILTER(G$3:G$23, ISNUMBER(G$3:G$23)),G12))*100</f>
        <v>36.4</v>
      </c>
      <c r="Y12" cm="1">
        <f t="array" ref="Y12">(1-_xlfn.PERCENTRANK.EXC(_xlfn._xlws.FILTER(H$3:H$23, ISNUMBER(H$3:H$23)),H12))*100</f>
        <v>77.3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52.49</v>
      </c>
      <c r="AC12" cm="1">
        <f t="array" ref="AC12">_xlfn.PERCENTRANK.EXC(_xlfn._xlws.FILTER(AB$3:AB$23, ISNUMBER(AB$3:AB$23)),AB12)*100</f>
        <v>59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45504</v>
      </c>
      <c r="G13" s="4" cm="1">
        <f t="array" ref="G13">_xll.FDS(D13,"FMA_PE(LTM,0,,,""PORTAGG"",""MEANR"")")</f>
        <v>7.0737557120574701</v>
      </c>
      <c r="H13" s="4" cm="1">
        <f t="array" ref="H13">_xll.FDS(D13,"FMA_PE(NTMA,0,,,""PORTAGG"",""MEANR"")")</f>
        <v>7.1121409221720704</v>
      </c>
      <c r="I13" cm="1">
        <f t="array" ref="I13">_xll.FDS(D13,"FMA_DIV_YLD(NTMA,NOW,NOW,M,""PORTAGG"",""MEANR"")")</f>
        <v>6.7688897386178297</v>
      </c>
      <c r="J13" s="55" cm="1">
        <f t="array" ref="J13">IFERROR(_xll.FDS(D13,"FG_FCF_YIELD_NTM(0)"),(1/G13*100))</f>
        <v>10.9205470053549</v>
      </c>
      <c r="K13" s="3" cm="1">
        <f t="array" ref="K13">_xll.FDS(D13,"FMA_EVAL_EBITDA(NTMA,0,,,""PORTAGG"",""MEANR"")")</f>
        <v>4.4918979668172296</v>
      </c>
      <c r="L13" cm="1">
        <f t="array" ref="L13">_xll.FDS(D13,"FMA_EVAL_EBIT(LTMA,NOW,NOW,M,""PORTAGG"",""MEANR"")")</f>
        <v>6.7546298480016898</v>
      </c>
      <c r="M13">
        <f>HLOOKUP(D13,'Index ROE'!$A$1:$V$25,25,FALSE)</f>
        <v>18.608684275209001</v>
      </c>
      <c r="N13">
        <f>VLOOKUP(A13,'LIQIDITY 2'!$A$3:$E$26,5,FALSE)</f>
        <v>11.688305</v>
      </c>
      <c r="O13" cm="1">
        <f t="array" ref="O13">IFERROR(IFERROR(IFERROR(IFERROR(_xll.FDS(B13,"IMF_IFS_RCPI_Q(0)"),_xll.FDS(B13,"IMF_IFS_RCPI_Q(-1AM)")),_xll.FDS(B13,"IMF_IFS_RCPI_Q(-2AM)")),_xll.FDS(B13,"IMF_IFS_RCPI_Q(-3AM)")),$D$31)</f>
        <v>3.9473410000000002</v>
      </c>
      <c r="P13">
        <f>VLOOKUP(E13,GDP_GROWTH!$B$10:$W$165,22,FALSE)</f>
        <v>0.86151944639016875</v>
      </c>
      <c r="Q13">
        <f t="shared" si="0"/>
        <v>-4.91941526138217</v>
      </c>
      <c r="R13" s="55">
        <f t="shared" si="1"/>
        <v>-0.76775799464510008</v>
      </c>
      <c r="S13">
        <f t="shared" si="2"/>
        <v>6.920379275209001</v>
      </c>
      <c r="T13">
        <f t="shared" si="3"/>
        <v>14.661343275209001</v>
      </c>
      <c r="U13" cm="1">
        <f t="array" ref="U13">_xlfn.PERCENTRANK.EXC(_xlfn._xlws.FILTER(Q$3:Q$23, ISNUMBER(Q$3:Q$23)),Q13)*100</f>
        <v>18.099999999999998</v>
      </c>
      <c r="V13" cm="1">
        <f t="array" ref="V13">_xlfn.PERCENTRANK.EXC(_xlfn._xlws.FILTER(R$3:R$23, ISNUMBER(R$3:R$23)),R13)*100</f>
        <v>27.200000000000003</v>
      </c>
      <c r="W13" cm="1">
        <f t="array" ref="W13">_xlfn.PERCENTRANK.EXC(_xlfn._xlws.FILTER(S$3:S$23, ISNUMBER(S$3:S$23)),S13)*100</f>
        <v>45.4</v>
      </c>
      <c r="X13" cm="1">
        <f t="array" ref="X13">(1-_xlfn.PERCENTRANK.EXC(_xlfn._xlws.FILTER(G$3:G$23, ISNUMBER(G$3:G$23)),G13))*100</f>
        <v>95.5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90.9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66.81</v>
      </c>
      <c r="AC13" cm="1">
        <f t="array" ref="AC13">_xlfn.PERCENTRANK.EXC(_xlfn._xlws.FILTER(AB$3:AB$23, ISNUMBER(AB$3:AB$23)),AB13)*100</f>
        <v>72.7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45504</v>
      </c>
      <c r="G14" s="4" cm="1">
        <f t="array" ref="G14">_xll.FDS(D14,"FMA_PE(LTM,0,,,""PORTAGG"",""MEANR"")")</f>
        <v>12.4659524351557</v>
      </c>
      <c r="H14" s="4" cm="1">
        <f t="array" ref="H14">_xll.FDS(D14,"FMA_PE(NTMA,0,,,""PORTAGG"",""MEANR"")")</f>
        <v>9.91380210638712</v>
      </c>
      <c r="I14" cm="1">
        <f t="array" ref="I14">_xll.FDS(D14,"FMA_DIV_YLD(NTMA,NOW,NOW,M,""PORTAGG"",""MEANR"")")</f>
        <v>3.7914935407438599</v>
      </c>
      <c r="J14" s="55" cm="1">
        <f t="array" ref="J14">IFERROR(_xll.FDS(D14,"FG_FCF_YIELD_NTM(0)"),(1/G14*100))</f>
        <v>8.7377401205615808</v>
      </c>
      <c r="K14" s="3" cm="1">
        <f t="array" ref="K14">_xll.FDS(D14,"FMA_EVAL_EBITDA(NTMA,0,,,""PORTAGG"",""MEANR"")")</f>
        <v>7.4391852889749499</v>
      </c>
      <c r="L14" cm="1">
        <f t="array" ref="L14">_xll.FDS(D14,"FMA_EVAL_EBIT(LTMA,NOW,NOW,M,""PORTAGG"",""MEANR"")")</f>
        <v>12.4412166015208</v>
      </c>
      <c r="M14">
        <f>HLOOKUP(D14,'Index ROE'!$A$1:$V$25,25,FALSE)</f>
        <v>14.5722752976358</v>
      </c>
      <c r="N14">
        <f>VLOOKUP(A14,'LIQIDITY 2'!$A$3:$E$26,5,FALSE)</f>
        <v>10.855510000000001</v>
      </c>
      <c r="O14" cm="1">
        <f t="array" ref="O14">IFERROR(IFERROR(IFERROR(IFERROR(_xll.FDS(B14,"IMF_IFS_RCPI_Q(0)"),_xll.FDS(B14,"IMF_IFS_RCPI_Q(-1AM)")),_xll.FDS(B14,"IMF_IFS_RCPI_Q(-2AM)")),_xll.FDS(B14,"IMF_IFS_RCPI_Q(-3AM)")),$D$31)</f>
        <v>5.0606</v>
      </c>
      <c r="P14">
        <f>VLOOKUP(E14,GDP_GROWTH!$B$10:$W$165,22,FALSE)</f>
        <v>2.0053433544621524</v>
      </c>
      <c r="Q14">
        <f t="shared" si="0"/>
        <v>-7.0640164592561412</v>
      </c>
      <c r="R14" s="55">
        <f t="shared" si="1"/>
        <v>-2.1177698794384199</v>
      </c>
      <c r="S14">
        <f t="shared" si="2"/>
        <v>3.7167652976357992</v>
      </c>
      <c r="T14">
        <f t="shared" si="3"/>
        <v>9.5116752976358008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13.600000000000001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59.099999999999994</v>
      </c>
      <c r="Y14" cm="1">
        <f t="array" ref="Y14">(1-_xlfn.PERCENTRANK.EXC(_xlfn._xlws.FILTER(H$3:H$23, ISNUMBER(H$3:H$23)),H14))*100</f>
        <v>54.6</v>
      </c>
      <c r="Z14" cm="1">
        <f t="array" ref="Z14">_xlfn.PERCENTRANK.EXC(_xlfn._xlws.FILTER(T$3:T$23, ISNUMBER(T$3:T$23)),T14)*100</f>
        <v>40.9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37.265000000000001</v>
      </c>
      <c r="AC14" cm="1">
        <f t="array" ref="AC14">_xlfn.PERCENTRANK.EXC(_xlfn._xlws.FILTER(AB$3:AB$23, ISNUMBER(AB$3:AB$23)),AB14)*100</f>
        <v>27.200000000000003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45504</v>
      </c>
      <c r="G15" s="4" cm="1">
        <f t="array" ref="G15">_xll.FDS(D15,"FMA_PE(LTM,0,,,""PORTAGG"",""MEANR"")")</f>
        <v>7.2799830709728903</v>
      </c>
      <c r="H15" s="4" cm="1">
        <f t="array" ref="H15">_xll.FDS(D15,"FMA_PE(NTMA,0,,,""PORTAGG"",""MEANR"")")</f>
        <v>6.7460495774867102</v>
      </c>
      <c r="I15" cm="1">
        <f t="array" ref="I15">_xll.FDS(D15,"FMA_DIV_YLD(NTMA,NOW,NOW,M,""PORTAGG"",""MEANR"")")</f>
        <v>5.9806054569109799</v>
      </c>
      <c r="J15" s="55" cm="1">
        <f t="array" ref="J15">IFERROR(_xll.FDS(D15,"FG_FCF_YIELD_NTM(0)"),(1/G15*100))</f>
        <v>2.9122286604841099</v>
      </c>
      <c r="K15" s="3" cm="1">
        <f t="array" ref="K15">_xll.FDS(D15,"FMA_EVAL_EBITDA(NTMA,0,,,""PORTAGG"",""MEANR"")")</f>
        <v>5.6226264689365104</v>
      </c>
      <c r="L15" cm="1">
        <f t="array" ref="L15">_xll.FDS(D15,"FMA_EVAL_EBIT(LTMA,NOW,NOW,M,""PORTAGG"",""MEANR"")")</f>
        <v>8.2436570345283702</v>
      </c>
      <c r="M15">
        <f>HLOOKUP(D15,'Index ROE'!$A$1:$V$25,25,FALSE)</f>
        <v>13.1253657894167</v>
      </c>
      <c r="N15">
        <f>VLOOKUP(A15,'LIQIDITY 2'!$A$3:$E$26,5,FALSE)</f>
        <v>3.298</v>
      </c>
      <c r="O15" cm="1">
        <f t="array" ref="O15">IFERROR(IFERROR(IFERROR(IFERROR(_xll.FDS(B15,"IMF_IFS_RCPI_Q(0)"),_xll.FDS(B15,"IMF_IFS_RCPI_Q(-1AM)")),_xll.FDS(B15,"IMF_IFS_RCPI_Q(-2AM)")),_xll.FDS(B15,"IMF_IFS_RCPI_Q(-3AM)")),$D$31)</f>
        <v>2.5719759999999998</v>
      </c>
      <c r="P15">
        <f>VLOOKUP(E15,GDP_GROWTH!$B$10:$W$165,22,FALSE)</f>
        <v>0.85736345187500396</v>
      </c>
      <c r="Q15">
        <f t="shared" si="0"/>
        <v>2.6826054569109798</v>
      </c>
      <c r="R15" s="55">
        <f t="shared" si="1"/>
        <v>-0.38577133951589015</v>
      </c>
      <c r="S15">
        <f t="shared" si="2"/>
        <v>9.8273657894166995</v>
      </c>
      <c r="T15">
        <f t="shared" si="3"/>
        <v>10.5533897894167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36.299999999999997</v>
      </c>
      <c r="W15" cm="1">
        <f t="array" ref="W15">_xlfn.PERCENTRANK.EXC(_xlfn._xlws.FILTER(S$3:S$23, ISNUMBER(S$3:S$23)),S15)*100</f>
        <v>86.3</v>
      </c>
      <c r="X15" cm="1">
        <f t="array" ref="X15">(1-_xlfn.PERCENTRANK.EXC(_xlfn._xlws.FILTER(G$3:G$23, ISNUMBER(G$3:G$23)),G15))*100</f>
        <v>91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68.100000000000009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74.56</v>
      </c>
      <c r="AC15" cm="1">
        <f t="array" ref="AC15">_xlfn.PERCENTRANK.EXC(_xlfn._xlws.FILTER(AB$3:AB$23, ISNUMBER(AB$3:AB$23)),AB15)*100</f>
        <v>86.3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45504</v>
      </c>
      <c r="G16" s="4" cm="1">
        <f t="array" ref="G16">_xll.FDS(D16,"FMA_PE(LTM,0,,,""PORTAGG"",""MEANR"")")</f>
        <v>27.286183792673</v>
      </c>
      <c r="H16" s="4" cm="1">
        <f t="array" ref="H16">_xll.FDS(D16,"FMA_PE(NTMA,0,,,""PORTAGG"",""MEANR"")")</f>
        <v>23.737078039828798</v>
      </c>
      <c r="I16" cm="1">
        <f t="array" ref="I16">_xll.FDS(D16,"FMA_DIV_YLD(NTMA,NOW,NOW,M,""PORTAGG"",""MEANR"")")</f>
        <v>1.2256974714322399</v>
      </c>
      <c r="J16" s="55" cm="1">
        <f t="array" ref="J16">IFERROR(_xll.FDS(D16,"FG_FCF_YIELD_NTM(0)"),(1/G16*100))</f>
        <v>2.6822390552067499</v>
      </c>
      <c r="K16" s="3" cm="1">
        <f t="array" ref="K16">_xll.FDS(D16,"FMA_EVAL_EBITDA(NTMA,0,,,""PORTAGG"",""MEANR"")")</f>
        <v>15.912463074087499</v>
      </c>
      <c r="L16" cm="1">
        <f t="array" ref="L16">_xll.FDS(D16,"FMA_EVAL_EBIT(LTMA,NOW,NOW,M,""PORTAGG"",""MEANR"")")</f>
        <v>23.6336282588912</v>
      </c>
      <c r="M16">
        <f>HLOOKUP(D16,'Index ROE'!$A$1:$V$25,25,FALSE)</f>
        <v>16.079121096408699</v>
      </c>
      <c r="N16">
        <f>VLOOKUP(A16,'LIQIDITY 2'!$A$3:$E$26,5,FALSE)</f>
        <v>6.8825000000000003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-5.6568025285677601</v>
      </c>
      <c r="R16" s="55">
        <f t="shared" si="1"/>
        <v>-4.20026094479325</v>
      </c>
      <c r="S16">
        <f t="shared" si="2"/>
        <v>9.1966210964086983</v>
      </c>
      <c r="T16">
        <f t="shared" si="3"/>
        <v>11.064980096408698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9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77.2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20.220000000000006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45504</v>
      </c>
      <c r="G17" s="4" cm="1">
        <f t="array" ref="G17">_xll.FDS(D17,"FMA_PE(LTM,0,,,""PORTAGG"",""MEANR"")")</f>
        <v>12.3791900047156</v>
      </c>
      <c r="H17" s="4" cm="1">
        <f t="array" ref="H17">_xll.FDS(D17,"FMA_PE(NTMA,0,,,""PORTAGG"",""MEANR"")")</f>
        <v>9.0111521103088492</v>
      </c>
      <c r="I17" cm="1">
        <f t="array" ref="I17">_xll.FDS(D17,"FMA_DIV_YLD(NTMA,NOW,NOW,M,""PORTAGG"",""MEANR"")")</f>
        <v>3.0379904569286902</v>
      </c>
      <c r="J17" s="55" cm="1">
        <f t="array" ref="J17">IFERROR(_xll.FDS(D17,"FG_FCF_YIELD_NTM(0)"),(1/G17*100))</f>
        <v>8.0548554954751399</v>
      </c>
      <c r="K17" s="3" cm="1">
        <f t="array" ref="K17">_xll.FDS(D17,"FMA_EVAL_EBITDA(NTMA,0,,,""PORTAGG"",""MEANR"")")</f>
        <v>7.9736095979513699</v>
      </c>
      <c r="L17" cm="1">
        <f t="array" ref="L17">_xll.FDS(D17,"FMA_EVAL_EBIT(LTMA,NOW,NOW,M,""PORTAGG"",""MEANR"")")</f>
        <v>12.9268507176456</v>
      </c>
      <c r="M17">
        <f>HLOOKUP(D17,'Index ROE'!$A$1:$V$25,25,FALSE)</f>
        <v>11.563223442677099</v>
      </c>
      <c r="N17">
        <f>VLOOKUP(A17,'LIQIDITY 2'!$A$3:$E$26,5,FALSE)</f>
        <v>2.2071000000000001</v>
      </c>
      <c r="O17" cm="1">
        <f t="array" ref="O17">IFERROR(IFERROR(IFERROR(IFERROR(_xll.FDS(B17,"IMF_IFS_RCPI_Q(0)"),_xll.FDS(B17,"IMF_IFS_RCPI_Q(-1AM)")),_xll.FDS(B17,"IMF_IFS_RCPI_Q(-2AM)")),_xll.FDS(B17,"IMF_IFS_RCPI_Q(-3AM)")),$D$31)</f>
        <v>0.226831</v>
      </c>
      <c r="P17">
        <f>VLOOKUP(E17,GDP_GROWTH!$B$10:$W$165,22,FALSE)</f>
        <v>5.6866931054303738</v>
      </c>
      <c r="Q17">
        <f t="shared" si="0"/>
        <v>0.83089045692869012</v>
      </c>
      <c r="R17" s="55">
        <f t="shared" si="1"/>
        <v>5.8477554954751394</v>
      </c>
      <c r="S17">
        <f t="shared" si="2"/>
        <v>9.3561234426770987</v>
      </c>
      <c r="T17">
        <f t="shared" si="3"/>
        <v>11.336392442677099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86.3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63.7</v>
      </c>
      <c r="Y17" cm="1">
        <f t="array" ref="Y17">(1-_xlfn.PERCENTRANK.EXC(_xlfn._xlws.FILTER(H$3:H$23, ISNUMBER(H$3:H$23)),H17))*100</f>
        <v>63.7</v>
      </c>
      <c r="Z17" cm="1">
        <f t="array" ref="Z17">_xlfn.PERCENTRANK.EXC(_xlfn._xlws.FILTER(T$3:T$23, ISNUMBER(T$3:T$23)),T17)*100</f>
        <v>81.8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72.504999999999995</v>
      </c>
      <c r="AC17" cm="1">
        <f t="array" ref="AC17">_xlfn.PERCENTRANK.EXC(_xlfn._xlws.FILTER(AB$3:AB$23, ISNUMBER(AB$3:AB$23)),AB17)*100</f>
        <v>81.8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45504</v>
      </c>
      <c r="G18" s="4" cm="1">
        <f t="array" ref="G18">_xll.FDS(D18,"FMA_PE(LTM,0,,,""PORTAGG"",""MEANR"")")</f>
        <v>11.2636222952554</v>
      </c>
      <c r="H18" s="4" cm="1">
        <f t="array" ref="H18">_xll.FDS(D18,"FMA_PE(NTMA,0,,,""PORTAGG"",""MEANR"")")</f>
        <v>10.3706929753639</v>
      </c>
      <c r="I18" cm="1">
        <f t="array" ref="I18">_xll.FDS(D18,"FMA_DIV_YLD(NTMA,NOW,NOW,M,""PORTAGG"",""MEANR"")")</f>
        <v>5.4863795880273702</v>
      </c>
      <c r="J18" s="55" cm="1">
        <f t="array" ref="J18">IFERROR(_xll.FDS(D18,"FG_FCF_YIELD_NTM(0)"),(1/G18*100))</f>
        <v>8.8781386110685911</v>
      </c>
      <c r="K18" s="3" cm="1">
        <f t="array" ref="K18">_xll.FDS(D18,"FMA_EVAL_EBITDA(NTMA,0,,,""PORTAGG"",""MEANR"")")</f>
        <v>8.6580795632122598</v>
      </c>
      <c r="L18" cm="1">
        <f t="array" ref="L18">_xll.FDS(D18,"FMA_EVAL_EBIT(LTMA,NOW,NOW,M,""PORTAGG"",""MEANR"")")</f>
        <v>15.147000957854999</v>
      </c>
      <c r="M18">
        <f>HLOOKUP(D18,'Index ROE'!$A$1:$V$25,25,FALSE)</f>
        <v>12.1192289718939</v>
      </c>
      <c r="N18">
        <f>VLOOKUP(A18,'LIQIDITY 2'!$A$3:$E$26,5,FALSE)</f>
        <v>3.9388000000000001</v>
      </c>
      <c r="O18" cm="1">
        <f t="array" ref="O18">IFERROR(IFERROR(IFERROR(IFERROR(_xll.FDS(B18,"IMF_IFS_RCPI_Q(0)"),_xll.FDS(B18,"IMF_IFS_RCPI_Q(-1AM)")),_xll.FDS(B18,"IMF_IFS_RCPI_Q(-2AM)")),_xll.FDS(B18,"IMF_IFS_RCPI_Q(-3AM)")),$D$31)</f>
        <v>3.19889</v>
      </c>
      <c r="P18">
        <f>VLOOKUP(E18,GDP_GROWTH!$B$10:$W$165,22,FALSE)</f>
        <v>1.453731693851934</v>
      </c>
      <c r="Q18">
        <f t="shared" si="0"/>
        <v>1.5475795880273702</v>
      </c>
      <c r="R18" s="55">
        <f t="shared" si="1"/>
        <v>4.9393386110685906</v>
      </c>
      <c r="S18">
        <f t="shared" si="2"/>
        <v>8.1804289718938996</v>
      </c>
      <c r="T18">
        <f t="shared" si="3"/>
        <v>8.9203389718938997</v>
      </c>
      <c r="U18" cm="1">
        <f t="array" ref="U18">_xlfn.PERCENTRANK.EXC(_xlfn._xlws.FILTER(Q$3:Q$23, ISNUMBER(Q$3:Q$23)),Q18)*100</f>
        <v>81.8</v>
      </c>
      <c r="V18" cm="1">
        <f t="array" ref="V18">_xlfn.PERCENTRANK.EXC(_xlfn._xlws.FILTER(R$3:R$23, ISNUMBER(R$3:R$23)),R18)*100</f>
        <v>81.8</v>
      </c>
      <c r="W18" cm="1">
        <f t="array" ref="W18">_xlfn.PERCENTRANK.EXC(_xlfn._xlws.FILTER(S$3:S$23, ISNUMBER(S$3:S$23)),S18)*100</f>
        <v>63.6</v>
      </c>
      <c r="X18" cm="1">
        <f t="array" ref="X18">(1-_xlfn.PERCENTRANK.EXC(_xlfn._xlws.FILTER(G$3:G$23, ISNUMBER(G$3:G$23)),G18))*100</f>
        <v>68.199999999999989</v>
      </c>
      <c r="Y18" cm="1">
        <f t="array" ref="Y18">(1-_xlfn.PERCENTRANK.EXC(_xlfn._xlws.FILTER(H$3:H$23, ISNUMBER(H$3:H$23)),H18))*100</f>
        <v>45.499999999999993</v>
      </c>
      <c r="Z18" cm="1">
        <f t="array" ref="Z18">_xlfn.PERCENTRANK.EXC(_xlfn._xlws.FILTER(T$3:T$23, ISNUMBER(T$3:T$23)),T18)*100</f>
        <v>31.8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62.504999999999995</v>
      </c>
      <c r="AC18" cm="1">
        <f t="array" ref="AC18">_xlfn.PERCENTRANK.EXC(_xlfn._xlws.FILTER(AB$3:AB$23, ISNUMBER(AB$3:AB$23)),AB18)*100</f>
        <v>68.100000000000009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45504</v>
      </c>
      <c r="G19" s="4" cm="1">
        <f t="array" ref="G19">_xll.FDS(D19,"FMA_PE(LTM,0,,,""PORTAGG"",""MEANR"")")</f>
        <v>16.266584459298201</v>
      </c>
      <c r="H19" s="4" cm="1">
        <f t="array" ref="H19">_xll.FDS(D19,"FMA_PE(NTMA,0,,,""PORTAGG"",""MEANR"")")</f>
        <v>13.3188660765472</v>
      </c>
      <c r="I19" cm="1">
        <f t="array" ref="I19">_xll.FDS(D19,"FMA_DIV_YLD(NTMA,NOW,NOW,M,""PORTAGG"",""MEANR"")")</f>
        <v>3.78953807899777</v>
      </c>
      <c r="J19" s="55" cm="1">
        <f t="array" ref="J19">IFERROR(_xll.FDS(D19,"FG_FCF_YIELD_NTM(0)"),(1/G19*100))</f>
        <v>4.4560978429037004</v>
      </c>
      <c r="K19" s="3" cm="1">
        <f t="array" ref="K19">_xll.FDS(D19,"FMA_EVAL_EBITDA(NTMA,0,,,""PORTAGG"",""MEANR"")")</f>
        <v>9.13757027596764</v>
      </c>
      <c r="L19" cm="1">
        <f t="array" ref="L19">_xll.FDS(D19,"FMA_EVAL_EBIT(LTMA,NOW,NOW,M,""PORTAGG"",""MEANR"")")</f>
        <v>18.0335948476589</v>
      </c>
      <c r="M19">
        <f>HLOOKUP(D19,'Index ROE'!$A$1:$V$25,25,FALSE)</f>
        <v>9.3487744217702193</v>
      </c>
      <c r="N19">
        <f>VLOOKUP(A19,'LIQIDITY 2'!$A$3:$E$26,5,FALSE)</f>
        <v>2.5946630000000002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1.1948750789977698</v>
      </c>
      <c r="R19" s="55">
        <f t="shared" si="1"/>
        <v>1.8614348429037002</v>
      </c>
      <c r="S19">
        <f t="shared" si="2"/>
        <v>6.7541114217702187</v>
      </c>
      <c r="T19">
        <f t="shared" si="3"/>
        <v>10.132750861770219</v>
      </c>
      <c r="U19" cm="1">
        <f t="array" ref="U19">_xlfn.PERCENTRANK.EXC(_xlfn._xlws.FILTER(Q$3:Q$23, ISNUMBER(Q$3:Q$23)),Q19)*100</f>
        <v>77.2</v>
      </c>
      <c r="V19" cm="1">
        <f t="array" ref="V19">_xlfn.PERCENTRANK.EXC(_xlfn._xlws.FILTER(R$3:R$23, ISNUMBER(R$3:R$23)),R19)*100</f>
        <v>50</v>
      </c>
      <c r="W19" cm="1">
        <f t="array" ref="W19">_xlfn.PERCENTRANK.EXC(_xlfn._xlws.FILTER(S$3:S$23, ISNUMBER(S$3:S$23)),S19)*100</f>
        <v>36.299999999999997</v>
      </c>
      <c r="X19" cm="1">
        <f t="array" ref="X19">(1-_xlfn.PERCENTRANK.EXC(_xlfn._xlws.FILTER(G$3:G$23, ISNUMBER(G$3:G$23)),G19))*100</f>
        <v>31.899999999999995</v>
      </c>
      <c r="Y19" cm="1">
        <f t="array" ref="Y19">(1-_xlfn.PERCENTRANK.EXC(_xlfn._xlws.FILTER(H$3:H$23, ISNUMBER(H$3:H$23)),H19))*100</f>
        <v>27.3</v>
      </c>
      <c r="Z19" cm="1">
        <f t="array" ref="Z19">_xlfn.PERCENTRANK.EXC(_xlfn._xlws.FILTER(T$3:T$23, ISNUMBER(T$3:T$23)),T19)*100</f>
        <v>59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40.69</v>
      </c>
      <c r="AC19" cm="1">
        <f t="array" ref="AC19">_xlfn.PERCENTRANK.EXC(_xlfn._xlws.FILTER(AB$3:AB$23, ISNUMBER(AB$3:AB$23)),AB19)*100</f>
        <v>40.9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45504</v>
      </c>
      <c r="G20" s="4" cm="1">
        <f t="array" ref="G20">_xll.FDS(D20,"FMA_PE(LTM,0,,,""PORTAGG"",""MEANR"")")</f>
        <v>8.4071440750315691</v>
      </c>
      <c r="H20" s="4" cm="1">
        <f t="array" ref="H20">_xll.FDS(D20,"FMA_PE(NTMA,0,,,""PORTAGG"",""MEANR"")")</f>
        <v>5.7295399894805596</v>
      </c>
      <c r="I20" cm="1">
        <f t="array" ref="I20">_xll.FDS(D20,"FMA_DIV_YLD(NTMA,NOW,NOW,M,""PORTAGG"",""MEANR"")")</f>
        <v>4.0470189530278402</v>
      </c>
      <c r="J20" s="55" cm="1">
        <f t="array" ref="J20">IFERROR(_xll.FDS(D20,"FG_FCF_YIELD_NTM(0)"),(1/G20*100))</f>
        <v>7.3466241797593499</v>
      </c>
      <c r="K20" s="3" cm="1">
        <f t="array" ref="K20">_xll.FDS(D20,"FMA_EVAL_EBITDA(NTMA,0,,,""PORTAGG"",""MEANR"")")</f>
        <v>4.9182400817961103</v>
      </c>
      <c r="L20" cm="1">
        <f t="array" ref="L20">_xll.FDS(D20,"FMA_EVAL_EBIT(LTMA,NOW,NOW,M,""PORTAGG"",""MEANR"")")</f>
        <v>8.5063297825814601</v>
      </c>
      <c r="M20">
        <f>HLOOKUP(D20,'Index ROE'!$A$1:$V$25,25,FALSE)</f>
        <v>25.846008849302699</v>
      </c>
      <c r="N20">
        <f>VLOOKUP(A20,'LIQIDITY 2'!$A$3:$E$26,5,FALSE)</f>
        <v>24.493493999999998</v>
      </c>
      <c r="O20" cm="1">
        <f t="array" ref="O20">IFERROR(IFERROR(IFERROR(IFERROR(_xll.FDS(B20,"IMF_IFS_RCPI_Q(0)"),_xll.FDS(B20,"IMF_IFS_RCPI_Q(-1AM)")),_xll.FDS(B20,"IMF_IFS_RCPI_Q(-2AM)")),_xll.FDS(B20,"IMF_IFS_RCPI_Q(-3AM)")),$D$31)</f>
        <v>72.273380000000003</v>
      </c>
      <c r="P20">
        <f>VLOOKUP(E20,GDP_GROWTH!$B$10:$W$165,22,FALSE)</f>
        <v>4.8494927539907469</v>
      </c>
      <c r="Q20">
        <f t="shared" si="0"/>
        <v>-20.446475046972157</v>
      </c>
      <c r="R20" s="55">
        <f t="shared" si="1"/>
        <v>-17.146869820240649</v>
      </c>
      <c r="S20">
        <f t="shared" si="2"/>
        <v>1.3525148493027004</v>
      </c>
      <c r="T20">
        <f t="shared" si="3"/>
        <v>-46.427371150697304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81.899999999999991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46.600000000000009</v>
      </c>
      <c r="AC20" cm="1">
        <f t="array" ref="AC20">_xlfn.PERCENTRANK.EXC(_xlfn._xlws.FILTER(AB$3:AB$23, ISNUMBER(AB$3:AB$23)),AB20)*100</f>
        <v>50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45504</v>
      </c>
      <c r="G21" s="4" cm="1">
        <f t="array" ref="G21">_xll.FDS(D21,"FMA_PE(LTM,0,,,""PORTAGG"",""MEANR"")")</f>
        <v>10.363132153516901</v>
      </c>
      <c r="H21" s="4" cm="1">
        <f t="array" ref="H21">_xll.FDS(D21,"FMA_PE(NTMA,0,,,""PORTAGG"",""MEANR"")")</f>
        <v>8.8662188287381092</v>
      </c>
      <c r="I21" cm="1">
        <f t="array" ref="I21">_xll.FDS(D21,"FMA_DIV_YLD(NTMA,NOW,NOW,M,""PORTAGG"",""MEANR"")")</f>
        <v>5.4377872106610496</v>
      </c>
      <c r="J21" s="55" cm="1">
        <f t="array" ref="J21">IFERROR(_xll.FDS(D21,"FG_FCF_YIELD_NTM(0)"),(1/G21*100))</f>
        <v>8.3570554263285803</v>
      </c>
      <c r="K21" s="3" cm="1">
        <f t="array" ref="K21">_xll.FDS(D21,"FMA_EVAL_EBITDA(NTMA,0,,,""PORTAGG"",""MEANR"")")</f>
        <v>5.9659715861680001</v>
      </c>
      <c r="L21" cm="1">
        <f t="array" ref="L21">_xll.FDS(D21,"FMA_EVAL_EBIT(LTMA,NOW,NOW,M,""PORTAGG"",""MEANR"")")</f>
        <v>9.1878121594921502</v>
      </c>
      <c r="M21">
        <f>HLOOKUP(D21,'Index ROE'!$A$1:$V$25,25,FALSE)</f>
        <v>13.2251182354264</v>
      </c>
      <c r="N21">
        <f>VLOOKUP(A21,'LIQIDITY 2'!$A$3:$E$26,5,FALSE)</f>
        <v>4.4839672999999998</v>
      </c>
      <c r="O21" cm="1">
        <f t="array" ref="O21">IFERROR(IFERROR(IFERROR(IFERROR(_xll.FDS(B21,"IMF_IFS_RCPI_Q(0)"),_xll.FDS(B21,"IMF_IFS_RCPI_Q(-1AM)")),_xll.FDS(B21,"IMF_IFS_RCPI_Q(-2AM)")),_xll.FDS(B21,"IMF_IFS_RCPI_Q(-3AM)")),$D$31)</f>
        <v>3.19889</v>
      </c>
      <c r="P21">
        <f>VLOOKUP(E21,GDP_GROWTH!$B$10:$W$165,22,FALSE)</f>
        <v>2.4407957064008778</v>
      </c>
      <c r="Q21">
        <f t="shared" si="0"/>
        <v>0.95381991066104987</v>
      </c>
      <c r="R21" s="55">
        <f t="shared" si="1"/>
        <v>3.8730881263285806</v>
      </c>
      <c r="S21">
        <f t="shared" si="2"/>
        <v>8.7411509354264005</v>
      </c>
      <c r="T21">
        <f t="shared" si="3"/>
        <v>10.0262282354264</v>
      </c>
      <c r="U21" cm="1">
        <f t="array" ref="U21">_xlfn.PERCENTRANK.EXC(_xlfn._xlws.FILTER(Q$3:Q$23, ISNUMBER(Q$3:Q$23)),Q21)*100</f>
        <v>72.7</v>
      </c>
      <c r="V21" cm="1">
        <f t="array" ref="V21">_xlfn.PERCENTRANK.EXC(_xlfn._xlws.FILTER(R$3:R$23, ISNUMBER(R$3:R$23)),R21)*100</f>
        <v>68.100000000000009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72.8</v>
      </c>
      <c r="Z21" cm="1">
        <f t="array" ref="Z21">_xlfn.PERCENTRANK.EXC(_xlfn._xlws.FILTER(T$3:T$23, ISNUMBER(T$3:T$23)),T21)*100</f>
        <v>50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69.995000000000005</v>
      </c>
      <c r="AC21" cm="1">
        <f t="array" ref="AC21">_xlfn.PERCENTRANK.EXC(_xlfn._xlws.FILTER(AB$3:AB$23, ISNUMBER(AB$3:AB$23)),AB21)*100</f>
        <v>77.2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45504</v>
      </c>
      <c r="G22" s="4" cm="1">
        <f t="array" ref="G22">_xll.FDS(D22,"FMA_PE(LTM,0,,,""PORTAGG"",""MEANR"")")</f>
        <v>16.361653160633502</v>
      </c>
      <c r="H22" s="4" cm="1">
        <f t="array" ref="H22">_xll.FDS(D22,"FMA_PE(NTMA,0,,,""PORTAGG"",""MEANR"")")</f>
        <v>13.5253929841698</v>
      </c>
      <c r="I22" cm="1">
        <f t="array" ref="I22">_xll.FDS(D22,"FMA_DIV_YLD(NTMA,NOW,NOW,M,""PORTAGG"",""MEANR"")")</f>
        <v>2.0337935808671901</v>
      </c>
      <c r="J22" s="55" cm="1">
        <f t="array" ref="J22">IFERROR(_xll.FDS(D22,"FG_FCF_YIELD_NTM(0)"),(1/G22*100))</f>
        <v>1.6743543702253401</v>
      </c>
      <c r="K22" s="3" cm="1">
        <f t="array" ref="K22">_xll.FDS(D22,"FMA_EVAL_EBITDA(NTMA,0,,,""PORTAGG"",""MEANR"")")</f>
        <v>9.6813471284285306</v>
      </c>
      <c r="L22" cm="1">
        <f t="array" ref="L22">_xll.FDS(D22,"FMA_EVAL_EBIT(LTMA,NOW,NOW,M,""PORTAGG"",""MEANR"")")</f>
        <v>17.2718323156402</v>
      </c>
      <c r="M22">
        <f>HLOOKUP(D22,'Index ROE'!$A$1:$V$25,25,FALSE)</f>
        <v>10.732551316765701</v>
      </c>
      <c r="N22">
        <f>VLOOKUP(A22,'LIQIDITY 2'!$A$3:$E$26,5,FALSE)</f>
        <v>2.7379264999999999</v>
      </c>
      <c r="O22" cm="1">
        <f t="array" ref="O22">IFERROR(IFERROR(IFERROR(IFERROR(_xll.FDS(B22,"IMF_IFS_RCPI_Q(0)"),_xll.FDS(B22,"IMF_IFS_RCPI_Q(-1AM)")),_xll.FDS(B22,"IMF_IFS_RCPI_Q(-2AM)")),_xll.FDS(B22,"IMF_IFS_RCPI_Q(-3AM)")),$D$31)</f>
        <v>4.3949327</v>
      </c>
      <c r="P22">
        <f>VLOOKUP(E22,GDP_GROWTH!$B$10:$W$165,22,FALSE)</f>
        <v>8.3599457036252378</v>
      </c>
      <c r="Q22">
        <f t="shared" si="0"/>
        <v>-0.70413291913280984</v>
      </c>
      <c r="R22" s="55">
        <f t="shared" si="1"/>
        <v>-1.0635721297746599</v>
      </c>
      <c r="S22">
        <f t="shared" si="2"/>
        <v>7.9946248167657004</v>
      </c>
      <c r="T22">
        <f t="shared" si="3"/>
        <v>6.3376186167657007</v>
      </c>
      <c r="U22" cm="1">
        <f t="array" ref="U22">_xlfn.PERCENTRANK.EXC(_xlfn._xlws.FILTER(Q$3:Q$23, ISNUMBER(Q$3:Q$23)),Q22)*100</f>
        <v>50</v>
      </c>
      <c r="V22" cm="1">
        <f t="array" ref="V22">_xlfn.PERCENTRANK.EXC(_xlfn._xlws.FILTER(R$3:R$23, ISNUMBER(R$3:R$23)),R22)*100</f>
        <v>18.099999999999998</v>
      </c>
      <c r="W22" cm="1">
        <f t="array" ref="W22">_xlfn.PERCENTRANK.EXC(_xlfn._xlws.FILTER(S$3:S$23, ISNUMBER(S$3:S$23)),S22)*100</f>
        <v>59</v>
      </c>
      <c r="X22" cm="1">
        <f t="array" ref="X22">(1-_xlfn.PERCENTRANK.EXC(_xlfn._xlws.FILTER(G$3:G$23, ISNUMBER(G$3:G$23)),G22))*100</f>
        <v>27.3</v>
      </c>
      <c r="Y22" cm="1">
        <f t="array" ref="Y22">(1-_xlfn.PERCENTRANK.EXC(_xlfn._xlws.FILTER(H$3:H$23, ISNUMBER(H$3:H$23)),H22))*100</f>
        <v>22.799999999999997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26.809999999999995</v>
      </c>
      <c r="AC22" cm="1">
        <f t="array" ref="AC22">_xlfn.PERCENTRANK.EXC(_xlfn._xlws.FILTER(AB$3:AB$23, ISNUMBER(AB$3:AB$23)),AB22)*100</f>
        <v>13.600000000000001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45504</v>
      </c>
      <c r="G23" s="4" cm="1">
        <f t="array" ref="G23">_xll.FDS(D23,"FMA_PE(LTM,0,,,""PORTAGG"",""MEANR"")")</f>
        <v>20.531211333129701</v>
      </c>
      <c r="H23" s="4" cm="1">
        <f t="array" ref="H23">_xll.FDS(D23,"FMA_PE(NTMA,0,,,""PORTAGG"",""MEANR"")")</f>
        <v>16.411382979176899</v>
      </c>
      <c r="I23" cm="1">
        <f t="array" ref="I23">_xll.FDS(D23,"FMA_DIV_YLD(NTMA,NOW,NOW,M,""PORTAGG"",""MEANR"")")</f>
        <v>3.55804113172446</v>
      </c>
      <c r="J23" s="55" cm="1">
        <f t="array" ref="J23">IFERROR(_xll.FDS(D23,"FG_FCF_YIELD_NTM(0)"),(1/G23*100))</f>
        <v>4.1619178285494396</v>
      </c>
      <c r="K23" s="3" cm="1">
        <f t="array" ref="K23">_xll.FDS(D23,"FMA_EVAL_EBITDA(NTMA,0,,,""PORTAGG"",""MEANR"")")</f>
        <v>10.575544276706699</v>
      </c>
      <c r="L23" cm="1">
        <f t="array" ref="L23">_xll.FDS(D23,"FMA_EVAL_EBIT(LTMA,NOW,NOW,M,""PORTAGG"",""MEANR"")")</f>
        <v>20.973025246951199</v>
      </c>
      <c r="M23">
        <f>HLOOKUP(D23,'Index ROE'!$A$1:$V$25,25,FALSE)</f>
        <v>11.758331061377</v>
      </c>
      <c r="N23">
        <f>VLOOKUP(A23,'LIQIDITY 2'!$A$3:$E$26,5,FALSE)</f>
        <v>4.9587019999999997</v>
      </c>
      <c r="O23" cm="1">
        <f t="array" ref="O23">IFERROR(IFERROR(IFERROR(IFERROR(_xll.FDS(B23,"IMF_IFS_RCPI_Q(0)"),_xll.FDS(B23,"IMF_IFS_RCPI_Q(-1AM)")),_xll.FDS(B23,"IMF_IFS_RCPI_Q(-2AM)")),_xll.FDS(B23,"IMF_IFS_RCPI_Q(-3AM)")),$D$31)</f>
        <v>1.5452075999999999</v>
      </c>
      <c r="P23">
        <f>VLOOKUP(E23,GDP_GROWTH!$B$10:$W$165,22,FALSE)</f>
        <v>2.105673262075014</v>
      </c>
      <c r="Q23">
        <f t="shared" si="0"/>
        <v>-1.4006608682755397</v>
      </c>
      <c r="R23" s="55">
        <f t="shared" si="1"/>
        <v>-0.79678417145056013</v>
      </c>
      <c r="S23">
        <f t="shared" si="2"/>
        <v>6.7996290613769999</v>
      </c>
      <c r="T23">
        <f t="shared" si="3"/>
        <v>10.213123461377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22.7</v>
      </c>
      <c r="W23" cm="1">
        <f t="array" ref="W23">_xlfn.PERCENTRANK.EXC(_xlfn._xlws.FILTER(S$3:S$23, ISNUMBER(S$3:S$23)),S23)*100</f>
        <v>40.9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63.6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23.869999999999997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45471</v>
      </c>
      <c r="G27" s="4" cm="1">
        <f t="array" ref="G27">_xll.FDS(D27,"FG_PE(0)")</f>
        <v>14.239422388776401</v>
      </c>
      <c r="H27" s="4" cm="1">
        <f t="array" ref="H27">_xll.FDS(D27,"FG_PE_NTM(0,,,90,0)")</f>
        <v>13.180137755774201</v>
      </c>
      <c r="I27" cm="1">
        <f t="array" ref="I27">_xll.FDS(D27,"FMA_DIV_YLD(NTMA,NOW,NOW,M,""PORTAGG"",""MEANR"")")</f>
        <v>3.52172162179387</v>
      </c>
      <c r="J27" s="55" cm="1">
        <f t="array" ref="J27">_xll.FDS(D27,"FG_FCF_YIELD_NTM(0)")</f>
        <v>5.31373401469485</v>
      </c>
      <c r="K27" s="3" cm="1">
        <f t="array" ref="K27">_xll.FDS(D27,"FMA_EVAL_EBITDA(NTMA,0,,,""PORTAGG"",""MEANR"")")</f>
        <v>8.8057602428112407</v>
      </c>
      <c r="L27" cm="1">
        <f t="array" ref="L27">_xll.FDS(D27,"FMA_EVAL_EBIT(LTMA,NOW,NOW,M,""PORTAGG"",""MEANR"")")</f>
        <v>13.2227081111547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45471</v>
      </c>
      <c r="G28" s="4" cm="1">
        <f t="array" ref="G28">_xll.FDS(D28,"FG_PE(0)")</f>
        <v>15.0696976591805</v>
      </c>
      <c r="H28" s="4" cm="1">
        <f t="array" ref="H28">_xll.FDS(D28,"FG_PE_NTM(0,,,90,0)")</f>
        <v>12.995230229723701</v>
      </c>
      <c r="I28" cm="1">
        <f t="array" ref="I28">_xll.FDS(D28,"FMA_DIV_YLD(NTMA,NOW,NOW,M,""PORTAGG"",""MEANR"")")</f>
        <v>2.9373593298957399</v>
      </c>
      <c r="J28" s="55" cm="1">
        <f t="array" ref="J28">_xll.FDS(D28,"FG_FCF_YIELD_NTM(0)")</f>
        <v>5.3521230675476996</v>
      </c>
      <c r="K28" s="3" cm="1">
        <f t="array" ref="K28">_xll.FDS(D28,"FMA_EVAL_EBITDA(NTMA,0,,,""PORTAGG"",""MEANR"")")</f>
        <v>9.0750071207193397</v>
      </c>
      <c r="L28" cm="1">
        <f t="array" ref="L28">_xll.FDS(D28,"FMA_EVAL_EBIT(LTMA,NOW,NOW,M,""PORTAGG"",""MEANR"")")</f>
        <v>14.422234335914499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3.19889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2.2071000000000001</v>
      </c>
      <c r="G3" s="26" cm="1">
        <f t="array" ref="G3">_xll.FDSB(C3,"PCTCHG(FG_YIELD(0,,,,""YTM""),FG_YIELD(-1AM,,,,""YTM""))")</f>
        <v>-3.3415146</v>
      </c>
      <c r="H3" s="26" cm="1">
        <f t="array" ref="H3">_xll.FDSB(C3,"PCTCHG(FG_YIELD(0,,,,""YTM""),FG_YIELD(-3AM,,,,""YTM""))")</f>
        <v>-5.4896606999999999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3.35</v>
      </c>
      <c r="M3" s="36" cm="1">
        <f t="array" ref="M3">_xll.FDSB(J3,"(SUBARRAY(NOT_NA(NO_REPEAT_F(FG_YIELD(now,-10AY,D))),0,1)-SUBARRAY(NOT_NA(NO_REPEAT_F(FG_YIELD(now,-10AY,D))),1,1))*100")</f>
        <v>-10</v>
      </c>
      <c r="N3" s="38">
        <f t="shared" ref="N3:N23" si="0">M3*-1</f>
        <v>10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63.6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2.4993110000000001</v>
      </c>
      <c r="G4" s="26" cm="1">
        <f t="array" ref="G4">_xll.FDSB(C4,"PCTCHG(FG_YIELD(0,,,,""YTM""),FG_YIELD(-1AM,,,,""YTM""))")</f>
        <v>-16.452036</v>
      </c>
      <c r="H4" s="26" cm="1">
        <f t="array" ref="H4">_xll.FDSB(C4,"PCTCHG(FG_YIELD(0,,,,""YTM""),FG_YIELD(-3AM,,,,""YTM""))")</f>
        <v>-2.1039827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5.75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1</v>
      </c>
      <c r="U4">
        <f t="shared" ref="U4:U23" si="5">IF(H4&lt;0, 1, 0)</f>
        <v>1</v>
      </c>
      <c r="V4" s="47">
        <f t="shared" ref="V4:V23" si="6">SUMPRODUCT($S$1:$U$1,S4:U4)</f>
        <v>1</v>
      </c>
      <c r="X4">
        <f t="shared" si="2"/>
        <v>63.6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6.8045299999999997</v>
      </c>
      <c r="G5" s="26" cm="1">
        <f t="array" ref="G5">_xll.FDSB(C5,"PCTCHG(FG_YIELD(0,,,,""YTM""),FG_YIELD(-1AM,,,,""YTM""))")</f>
        <v>-3.2738740000000002</v>
      </c>
      <c r="H5" s="26" cm="1">
        <f t="array" ref="H5">_xll.FDSB(C5,"PCTCHG(FG_YIELD(0,,,,""YTM""),FG_YIELD(-3AM,,,,""YTM""))")</f>
        <v>-2.3377534999999998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1</v>
      </c>
      <c r="U5">
        <f t="shared" si="5"/>
        <v>1</v>
      </c>
      <c r="V5" s="47">
        <f t="shared" si="6"/>
        <v>0.5</v>
      </c>
      <c r="X5">
        <f t="shared" si="2"/>
        <v>13.600000000000001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6.1478105000000003</v>
      </c>
      <c r="G6" s="26" cm="1">
        <f t="array" ref="G6">_xll.FDSB(C6,"PCTCHG(FG_YIELD(0,,,,""YTM""),FG_YIELD(-1AM,,,,""YTM""))")</f>
        <v>-2.1732469000000001</v>
      </c>
      <c r="H6" s="26" cm="1">
        <f t="array" ref="H6">_xll.FDSB(C6,"PCTCHG(FG_YIELD(0,,,,""YTM""),FG_YIELD(-3AM,,,,""YTM""))")</f>
        <v>-10.080498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1</v>
      </c>
      <c r="U6">
        <f t="shared" si="5"/>
        <v>1</v>
      </c>
      <c r="V6" s="47">
        <f t="shared" si="6"/>
        <v>0.5</v>
      </c>
      <c r="X6">
        <f t="shared" si="2"/>
        <v>13.600000000000001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5.2031999999999998</v>
      </c>
      <c r="G7" s="26" cm="1">
        <f t="array" ref="G7">_xll.FDSB(C7,"PCTCHG(FG_YIELD(0,,,,""YTM""),FG_YIELD(-1AM,,,,""YTM""))")</f>
        <v>-9.8138500000000004</v>
      </c>
      <c r="H7" s="26" cm="1">
        <f t="array" ref="H7">_xll.FDSB(C7,"PCTCHG(FG_YIELD(0,,,,""YTM""),FG_YIELD(-3AM,,,,""YTM""))")</f>
        <v>-6.9261656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1</v>
      </c>
      <c r="U7">
        <f t="shared" si="5"/>
        <v>1</v>
      </c>
      <c r="V7" s="47">
        <f t="shared" si="6"/>
        <v>1</v>
      </c>
      <c r="X7">
        <f t="shared" si="2"/>
        <v>63.6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6.5361269999999996</v>
      </c>
      <c r="G8" s="26" cm="1">
        <f t="array" ref="G8">_xll.FDSB(C8,"PCTCHG(FG_YIELD(0,,,,""YTM""),FG_YIELD(-1AM,,,,""YTM""))")</f>
        <v>-6.8468260000000001</v>
      </c>
      <c r="H8" s="26" cm="1">
        <f t="array" ref="H8">_xll.FDSB(C8,"PCTCHG(FG_YIELD(0,,,,""YTM""),FG_YIELD(-3AM,,,,""YTM""))")</f>
        <v>-7.9341296999999997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1</v>
      </c>
      <c r="U8">
        <f t="shared" si="5"/>
        <v>1</v>
      </c>
      <c r="V8" s="47">
        <f t="shared" si="6"/>
        <v>1</v>
      </c>
      <c r="X8">
        <f t="shared" si="2"/>
        <v>63.6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3.7399079999999998</v>
      </c>
      <c r="G9" s="26" cm="1">
        <f t="array" ref="G9">_xll.FDSB(C9,"PCTCHG(FG_YIELD(0,,,,""YTM""),FG_YIELD(-1AM,,,,""YTM""))")</f>
        <v>-2.9314423000000001</v>
      </c>
      <c r="H9" s="26" cm="1">
        <f t="array" ref="H9">_xll.FDSB(C9,"PCTCHG(FG_YIELD(0,,,,""YTM""),FG_YIELD(-3AM,,,,""YTM""))")</f>
        <v>-4.0413180000000004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1</v>
      </c>
      <c r="U9">
        <f t="shared" si="5"/>
        <v>1</v>
      </c>
      <c r="V9" s="47">
        <f t="shared" si="6"/>
        <v>0.5</v>
      </c>
      <c r="X9">
        <f t="shared" si="2"/>
        <v>13.600000000000001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1.5660000000000001</v>
      </c>
      <c r="G10" s="26" cm="1">
        <f t="array" ref="G10">_xll.FDSB(C10,"PCTCHG(FG_YIELD(0,,,,""YTM""),FG_YIELD(-1AM,,,,""YTM""))")</f>
        <v>-10.324686</v>
      </c>
      <c r="H10" s="26" cm="1">
        <f t="array" ref="H10">_xll.FDSB(C10,"PCTCHG(FG_YIELD(0,,,,""YTM""),FG_YIELD(-3AM,,,,""YTM""))")</f>
        <v>-5.945945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1</v>
      </c>
      <c r="U10">
        <f t="shared" si="5"/>
        <v>1</v>
      </c>
      <c r="V10" s="47">
        <f t="shared" si="6"/>
        <v>0.5</v>
      </c>
      <c r="X10">
        <f t="shared" si="2"/>
        <v>13.600000000000001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9.3896999999999995</v>
      </c>
      <c r="G11" s="26" cm="1">
        <f t="array" ref="G11">_xll.FDSB(C11,"PCTCHG(FG_YIELD(0,,,,""YTM""),FG_YIELD(-1AM,,,,""YTM""))")</f>
        <v>-5.8704989999999997</v>
      </c>
      <c r="H11" s="26" cm="1">
        <f t="array" ref="H11">_xll.FDSB(C11,"PCTCHG(FG_YIELD(0,,,,""YTM""),FG_YIELD(-3AM,,,,""YTM""))")</f>
        <v>-2.3604796000000001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10.75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1</v>
      </c>
      <c r="U11">
        <f t="shared" si="5"/>
        <v>1</v>
      </c>
      <c r="V11" s="47">
        <f t="shared" si="6"/>
        <v>1</v>
      </c>
      <c r="X11">
        <f t="shared" si="2"/>
        <v>63.6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3.0124</v>
      </c>
      <c r="G12" s="26" cm="1">
        <f t="array" ref="G12">_xll.FDSB(C12,"PCTCHG(FG_YIELD(0,,,,""YTM""),FG_YIELD(-1AM,,,,""YTM""))")</f>
        <v>-5.9858969999999996</v>
      </c>
      <c r="H12" s="26" cm="1">
        <f t="array" ref="H12">_xll.FDSB(C12,"PCTCHG(FG_YIELD(0,,,,""YTM""),FG_YIELD(-3AM,,,,""YTM""))")</f>
        <v>-15.315417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1</v>
      </c>
      <c r="V12" s="47">
        <f t="shared" si="6"/>
        <v>0.5</v>
      </c>
      <c r="X12">
        <f t="shared" si="2"/>
        <v>13.600000000000001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11.688305</v>
      </c>
      <c r="G13" s="26" cm="1">
        <f t="array" ref="G13">_xll.FDSB(C13,"PCTCHG(FG_YIELD(0,,,,""YTM""),FG_YIELD(-1AM,,,,""YTM""))")</f>
        <v>-2.0751688000000001</v>
      </c>
      <c r="H13" s="26" cm="1">
        <f t="array" ref="H13">_xll.FDSB(C13,"PCTCHG(FG_YIELD(0,,,,""YTM""),FG_YIELD(-3AM,,,,""YTM""))")</f>
        <v>-1.3993466999999999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1</v>
      </c>
      <c r="U13">
        <f t="shared" si="5"/>
        <v>1</v>
      </c>
      <c r="V13" s="47">
        <f t="shared" si="6"/>
        <v>1</v>
      </c>
      <c r="X13">
        <f t="shared" si="2"/>
        <v>63.6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Treasury - South Africa Benchmark Bond 10Y</v>
      </c>
      <c r="E14" s="26" cm="1">
        <f t="array" ref="E14">IFERROR(_xll.FDS(C14,"FG_YIELD(0,,,,""YTM"")"),$E$26)</f>
        <v>10.855510000000001</v>
      </c>
      <c r="G14" s="26" cm="1">
        <f t="array" ref="G14">_xll.FDSB(C14,"PCTCHG(FG_YIELD(0,,,,""YTM""),FG_YIELD(-1AM,,,,""YTM""))")</f>
        <v>-2.0914035000000002</v>
      </c>
      <c r="H14" s="26" cm="1">
        <f t="array" ref="H14">_xll.FDSB(C14,"PCTCHG(FG_YIELD(0,,,,""YTM""),FG_YIELD(-3AM,,,,""YTM""))")</f>
        <v>-10.449202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1</v>
      </c>
      <c r="V14" s="47">
        <f t="shared" si="6"/>
        <v>0.5</v>
      </c>
      <c r="X14">
        <f t="shared" si="2"/>
        <v>13.600000000000001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3.298</v>
      </c>
      <c r="G15" s="26" cm="1">
        <f t="array" ref="G15">_xll.FDSB(C15,"PCTCHG(FG_YIELD(0,,,,""YTM""),FG_YIELD(-1AM,,,,""YTM""))")</f>
        <v>-8.5413160000000001</v>
      </c>
      <c r="H15" s="26" cm="1">
        <f t="array" ref="H15">_xll.FDSB(C15,"PCTCHG(FG_YIELD(0,,,,""YTM""),FG_YIELD(-3AM,,,,""YTM""))")</f>
        <v>-6.5722339999999999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T15">
        <f t="shared" si="4"/>
        <v>1</v>
      </c>
      <c r="U15">
        <f t="shared" si="5"/>
        <v>1</v>
      </c>
      <c r="V15" s="47">
        <f t="shared" si="6"/>
        <v>0.5</v>
      </c>
      <c r="X15">
        <f t="shared" si="2"/>
        <v>13.600000000000001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6.8825000000000003</v>
      </c>
      <c r="G16" s="26" cm="1">
        <f t="array" ref="G16">_xll.FDSB(C16,"PCTCHG(FG_YIELD(0,,,,""YTM""),FG_YIELD(-1AM,,,,""YTM""))")</f>
        <v>-2.1120746000000001</v>
      </c>
      <c r="H16" s="26" cm="1">
        <f t="array" ref="H16">_xll.FDSB(C16,"PCTCHG(FG_YIELD(0,,,,""YTM""),FG_YIELD(-3AM,,,,""YTM""))")</f>
        <v>-3.437389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13.600000000000001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2.2071000000000001</v>
      </c>
      <c r="G17" s="26" cm="1">
        <f t="array" ref="G17">_xll.FDSB(C17,"PCTCHG(FG_YIELD(0,,,,""YTM""),FG_YIELD(-1AM,,,,""YTM""))")</f>
        <v>-3.3415146</v>
      </c>
      <c r="H17" s="26" cm="1">
        <f t="array" ref="H17">_xll.FDSB(C17,"PCTCHG(FG_YIELD(0,,,,""YTM""),FG_YIELD(-3AM,,,,""YTM""))")</f>
        <v>-5.4896606999999999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3.35</v>
      </c>
      <c r="M17" s="36" cm="1">
        <f t="array" ref="M17">_xll.FDSB(J17,"(SUBARRAY(NOT_NA(NO_REPEAT_F(FG_YIELD(now,-10AY,D))),0,1)-SUBARRAY(NOT_NA(NO_REPEAT_F(FG_YIELD(now,-10AY,D))),1,1))*100")</f>
        <v>-10</v>
      </c>
      <c r="N17" s="38">
        <f t="shared" si="0"/>
        <v>10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63.6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3.9388000000000001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2.5946630000000002</v>
      </c>
      <c r="G19" s="26" cm="1">
        <f t="array" ref="G19">_xll.FDSB(C19,"PCTCHG(FG_YIELD(0,,,,""YTM""),FG_YIELD(-1AM,,,,""YTM""))")</f>
        <v>-2.2508574000000001</v>
      </c>
      <c r="H19" s="26" cm="1">
        <f t="array" ref="H19">_xll.FDSB(C19,"PCTCHG(FG_YIELD(0,,,,""YTM""),FG_YIELD(-3AM,,,,""YTM""))")</f>
        <v>-6.4888915999999996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1</v>
      </c>
      <c r="V19" s="47">
        <f t="shared" si="6"/>
        <v>0.5</v>
      </c>
      <c r="X19">
        <f t="shared" si="2"/>
        <v>13.600000000000001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24.493493999999998</v>
      </c>
      <c r="G20" s="26" cm="1">
        <f t="array" ref="G20">_xll.FDSB(C20,"PCTCHG(FG_YIELD(0,,,,""YTM""),FG_YIELD(-1AM,,,,""YTM""))")</f>
        <v>2.5059903000000001</v>
      </c>
      <c r="H20" s="26" cm="1">
        <f t="array" ref="H20">_xll.FDSB(C20,"PCTCHG(FG_YIELD(0,,,,""YTM""),FG_YIELD(-3AM,,,,""YTM""))")</f>
        <v>0.68186760000000002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4.4839672999999998</v>
      </c>
      <c r="G21" s="26" cm="1">
        <f t="array" ref="G21">_xll.FDSB(C21,"PCTCHG(FG_YIELD(0,,,,""YTM""),FG_YIELD(-1AM,,,,""YTM""))")</f>
        <v>-7.7298679999999997</v>
      </c>
      <c r="H21" s="26" cm="1">
        <f t="array" ref="H21">_xll.FDSB(C21,"PCTCHG(FG_YIELD(0,,,,""YTM""),FG_YIELD(-3AM,,,,""YTM""))")</f>
        <v>-9.8310779999999998</v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1</v>
      </c>
      <c r="U21">
        <f t="shared" si="5"/>
        <v>1</v>
      </c>
      <c r="V21" s="47">
        <f t="shared" si="6"/>
        <v>0.5</v>
      </c>
      <c r="X21">
        <f t="shared" si="2"/>
        <v>13.600000000000001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2.7379264999999999</v>
      </c>
      <c r="G22" s="26" cm="1">
        <f t="array" ref="G22">_xll.FDSB(C22,"PCTCHG(FG_YIELD(0,,,,""YTM""),FG_YIELD(-1AM,,,,""YTM""))")</f>
        <v>-0.85240349999999998</v>
      </c>
      <c r="H22" s="26" cm="1">
        <f t="array" ref="H22">_xll.FDSB(C22,"PCTCHG(FG_YIELD(0,,,,""YTM""),FG_YIELD(-3AM,,,,""YTM""))")</f>
        <v>-6.2250823999999998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1</v>
      </c>
      <c r="U22">
        <f t="shared" si="5"/>
        <v>1</v>
      </c>
      <c r="V22" s="47">
        <f t="shared" si="6"/>
        <v>1</v>
      </c>
      <c r="X22">
        <f t="shared" si="2"/>
        <v>63.6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4.9587019999999997</v>
      </c>
      <c r="G23" s="26" cm="1">
        <f t="array" ref="G23">_xll.FDSB(C23,"PCTCHG(FG_YIELD(0,,,,""YTM""),FG_YIELD(-1AM,,,,""YTM""))")</f>
        <v>-4.960871</v>
      </c>
      <c r="H23" s="26" cm="1">
        <f t="array" ref="H23">_xll.FDSB(C23,"PCTCHG(FG_YIELD(0,,,,""YTM""),FG_YIELD(-3AM,,,,""YTM""))")</f>
        <v>-6.4834889999999996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1</v>
      </c>
      <c r="V23" s="47">
        <f t="shared" si="6"/>
        <v>0.5</v>
      </c>
      <c r="X23">
        <f t="shared" si="2"/>
        <v>13.600000000000001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3.9388000000000001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2.2071000000000001</v>
      </c>
      <c r="H2" cm="1">
        <f t="array" ref="H2">_xll.FDS(B2,"FG_ROE(0)")</f>
        <v>10.009809919336099</v>
      </c>
      <c r="I2">
        <f>HLOOKUP(B2,'Index ROE'!$B$1:$V$25,24,FALSE)</f>
        <v>13.110180176648051</v>
      </c>
      <c r="J2" cm="1">
        <f t="array" ref="J2">_xll.FDS(B2, "FMA_RBICS_REV_CURRENT(30, LOC, ""PORTAGG"")")</f>
        <v>21.3562390408302</v>
      </c>
      <c r="K2" s="77">
        <f>HLOOKUP(B2,'Index earnings'!$A$1:$V$26,26,FALSE)</f>
        <v>7.2171382522282501E-2</v>
      </c>
      <c r="L2">
        <f>HLOOKUP(B2,'Yearly returns'!$B$1:$V$128,126,FALSE)</f>
        <v>-30.715620000000001</v>
      </c>
      <c r="M2">
        <f>I2-G2</f>
        <v>10.90308017664805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81.8</v>
      </c>
      <c r="Q2" cm="1">
        <f t="array" ref="Q2">_xlfn.PERCENTRANK.EXC(_xlfn._xlws.FILTER(L$2:L$22, ISNUMBER(L$2:L$22)),L2)*100</f>
        <v>72.7</v>
      </c>
      <c r="R2">
        <f>N2*Assumption!$F$64 + O2*Assumption!$F$61 + P2*Assumption!$F$62 + Q2*Assumption!$F$63</f>
        <v>82.95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2.4993110000000001</v>
      </c>
      <c r="H3" cm="1">
        <f t="array" ref="H3">_xll.FDS(B3,"FG_ROE(0)")</f>
        <v>8.0364662498034001</v>
      </c>
      <c r="I3">
        <f>HLOOKUP(B3,'Index ROE'!$B$1:$V$25,24,FALSE)</f>
        <v>10.8480668279512</v>
      </c>
      <c r="J3" cm="1">
        <f t="array" ref="J3">_xll.FDS(B3, "FMA_RBICS_REV_CURRENT(30, LOC, ""PORTAGG"")")</f>
        <v>34.758725836955698</v>
      </c>
      <c r="K3" s="77">
        <f>HLOOKUP(B3,'Index earnings'!$A$1:$V$26,26,FALSE)</f>
        <v>0.20787833624948848</v>
      </c>
      <c r="L3">
        <f>HLOOKUP(B3,'Yearly returns'!$B$1:$V$128,126,FALSE)</f>
        <v>-44.716811999999997</v>
      </c>
      <c r="M3">
        <f t="shared" ref="M3:M22" si="0">I3-G3</f>
        <v>8.3487558279511997</v>
      </c>
      <c r="N3" cm="1">
        <f t="array" ref="N3">_xlfn.PERCENTRANK.EXC(_xlfn._xlws.FILTER(M$2:M$22, ISNUMBER(M$2:M$22)),M3)*100</f>
        <v>63.6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95.399999999999991</v>
      </c>
      <c r="Q3" cm="1">
        <f t="array" ref="Q3">_xlfn.PERCENTRANK.EXC(_xlfn._xlws.FILTER(L$2:L$22, ISNUMBER(L$2:L$22)),L3)*100</f>
        <v>27.200000000000003</v>
      </c>
      <c r="R3">
        <f>N3*Assumption!$F$64 + O3*Assumption!$F$61 + P3*Assumption!$F$62 + Q3*Assumption!$F$63</f>
        <v>59.05</v>
      </c>
      <c r="S3" cm="1">
        <f t="array" ref="S3">_xlfn.PERCENTRANK.EXC(_xlfn._xlws.FILTER(R$2:R$22, ISNUMBER(R$2:R$22)),R3)*100</f>
        <v>68.100000000000009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6.8045299999999997</v>
      </c>
      <c r="H4" cm="1">
        <f t="array" ref="H4">_xll.FDS(B4,"FG_ROE(0)")</f>
        <v>12.8577083905045</v>
      </c>
      <c r="I4">
        <f>HLOOKUP(B4,'Index ROE'!$B$1:$V$25,24,FALSE)</f>
        <v>15.657517511443299</v>
      </c>
      <c r="J4" cm="1">
        <f t="array" ref="J4">_xll.FDS(B4, "FMA_RBICS_REV_CURRENT(30, LOC, ""PORTAGG"")")</f>
        <v>54.687669417842002</v>
      </c>
      <c r="K4" s="77">
        <f>HLOOKUP(B4,'Index earnings'!$A$1:$V$26,26,FALSE)</f>
        <v>4.2935760209013241E-2</v>
      </c>
      <c r="L4">
        <f>HLOOKUP(B4,'Yearly returns'!$B$1:$V$128,126,FALSE)</f>
        <v>-40.593445000000003</v>
      </c>
      <c r="M4">
        <f t="shared" si="0"/>
        <v>8.852987511443299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13.700000000000001</v>
      </c>
      <c r="P4" cm="1">
        <f t="array" ref="P4">_xlfn.PERCENTRANK.EXC(_xlfn._xlws.FILTER(K$2:K$22, ISNUMBER(K$2:K$22)),K4)*100</f>
        <v>63.6</v>
      </c>
      <c r="Q4" cm="1">
        <f t="array" ref="Q4">_xlfn.PERCENTRANK.EXC(_xlfn._xlws.FILTER(L$2:L$22, ISNUMBER(L$2:L$22)),L4)*100</f>
        <v>36.299999999999997</v>
      </c>
      <c r="R4">
        <f>N4*Assumption!$F$64 + O4*Assumption!$F$61 + P4*Assumption!$F$62 + Q4*Assumption!$F$63</f>
        <v>46.575000000000003</v>
      </c>
      <c r="S4" cm="1">
        <f t="array" ref="S4">_xlfn.PERCENTRANK.EXC(_xlfn._xlws.FILTER(R$2:R$22, ISNUMBER(R$2:R$22)),R4)*100</f>
        <v>45.4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6.1478105000000003</v>
      </c>
      <c r="H5" cm="1">
        <f t="array" ref="H5">_xll.FDS(B5,"FG_ROE(0)")</f>
        <v>12.461202971165299</v>
      </c>
      <c r="I5">
        <f>HLOOKUP(B5,'Index ROE'!$B$1:$V$25,24,FALSE)</f>
        <v>12.530824852807651</v>
      </c>
      <c r="J5" cm="1">
        <f t="array" ref="J5">_xll.FDS(B5, "FMA_RBICS_REV_CURRENT(30, LOC, ""PORTAGG"")")</f>
        <v>41.242320408474903</v>
      </c>
      <c r="K5" s="77">
        <f>HLOOKUP(B5,'Index earnings'!$A$1:$V$26,26,FALSE)</f>
        <v>6.5968962435704714E-2</v>
      </c>
      <c r="L5">
        <f>HLOOKUP(B5,'Yearly returns'!$B$1:$V$128,126,FALSE)</f>
        <v>-31.810020000000002</v>
      </c>
      <c r="M5">
        <f t="shared" si="0"/>
        <v>6.3830143528076508</v>
      </c>
      <c r="N5" cm="1">
        <f t="array" ref="N5">_xlfn.PERCENTRANK.EXC(_xlfn._xlws.FILTER(M$2:M$22, ISNUMBER(M$2:M$22)),M5)*100</f>
        <v>31.8</v>
      </c>
      <c r="O5" cm="1">
        <f t="array" ref="O5">(1-_xlfn.PERCENTRANK.EXC(_xlfn._xlws.FILTER(J$2:J$22, ISNUMBER(J$2:J$22)),J5))*100</f>
        <v>45.499999999999993</v>
      </c>
      <c r="P5" cm="1">
        <f t="array" ref="P5">_xlfn.PERCENTRANK.EXC(_xlfn._xlws.FILTER(K$2:K$22, ISNUMBER(K$2:K$22)),K5)*100</f>
        <v>77.2</v>
      </c>
      <c r="Q5" cm="1">
        <f t="array" ref="Q5">_xlfn.PERCENTRANK.EXC(_xlfn._xlws.FILTER(L$2:L$22, ISNUMBER(L$2:L$22)),L5)*100</f>
        <v>63.6</v>
      </c>
      <c r="R5">
        <f>N5*Assumption!$F$64 + O5*Assumption!$F$61 + P5*Assumption!$F$62 + Q5*Assumption!$F$63</f>
        <v>54.524999999999999</v>
      </c>
      <c r="S5" cm="1">
        <f t="array" ref="S5">_xlfn.PERCENTRANK.EXC(_xlfn._xlws.FILTER(R$2:R$22, ISNUMBER(R$2:R$22)),R5)*100</f>
        <v>63.6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5.2031999999999998</v>
      </c>
      <c r="H6" cm="1">
        <f t="array" ref="H6">_xll.FDS(B6,"FG_ROE(0)")</f>
        <v>13.301482505806099</v>
      </c>
      <c r="I6">
        <f>HLOOKUP(B6,'Index ROE'!$B$1:$V$25,24,FALSE)</f>
        <v>10.013481596831115</v>
      </c>
      <c r="J6" cm="1">
        <f t="array" ref="J6">_xll.FDS(B6, "FMA_RBICS_REV_CURRENT(30, LOC, ""PORTAGG"")")</f>
        <v>48.337499149194002</v>
      </c>
      <c r="K6" s="77">
        <f>HLOOKUP(B6,'Index earnings'!$A$1:$V$26,26,FALSE)</f>
        <v>3.6620331475524681E-2</v>
      </c>
      <c r="L6">
        <f>HLOOKUP(B6,'Yearly returns'!$B$1:$V$128,126,FALSE)</f>
        <v>-50.97992</v>
      </c>
      <c r="M6">
        <f t="shared" si="0"/>
        <v>4.810281596831115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18.099999999999998</v>
      </c>
      <c r="R6">
        <f>N6*Assumption!$F$64 + O6*Assumption!$F$61 + P6*Assumption!$F$62 + Q6*Assumption!$F$63</f>
        <v>29.524999999999999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6.5361269999999996</v>
      </c>
      <c r="H7" cm="1">
        <f t="array" ref="H7">_xll.FDS(B7,"FG_ROE(0)")</f>
        <v>9.9154331198679095</v>
      </c>
      <c r="I7">
        <f>HLOOKUP(B7,'Index ROE'!$B$1:$V$25,24,FALSE)</f>
        <v>12.932447426875701</v>
      </c>
      <c r="J7" cm="1">
        <f t="array" ref="J7">_xll.FDS(B7, "FMA_RBICS_REV_CURRENT(30, LOC, ""PORTAGG"")")</f>
        <v>31.717532907380502</v>
      </c>
      <c r="K7" s="77">
        <f>HLOOKUP(B7,'Index earnings'!$A$1:$V$26,26,FALSE)</f>
        <v>1.6222354296116848E-2</v>
      </c>
      <c r="L7">
        <f>HLOOKUP(B7,'Yearly returns'!$B$1:$V$128,126,FALSE)</f>
        <v>-39.232872</v>
      </c>
      <c r="M7">
        <f t="shared" si="0"/>
        <v>6.3963204268757012</v>
      </c>
      <c r="N7" cm="1">
        <f t="array" ref="N7">_xlfn.PERCENTRANK.EXC(_xlfn._xlws.FILTER(M$2:M$22, ISNUMBER(M$2:M$22)),M7)*100</f>
        <v>36.299999999999997</v>
      </c>
      <c r="O7" cm="1">
        <f t="array" ref="O7">(1-_xlfn.PERCENTRANK.EXC(_xlfn._xlws.FILTER(J$2:J$22, ISNUMBER(J$2:J$22)),J7))*100</f>
        <v>54.6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40.9</v>
      </c>
      <c r="S7" cm="1">
        <f t="array" ref="S7">_xlfn.PERCENTRANK.EXC(_xlfn._xlws.FILTER(R$2:R$22, ISNUMBER(R$2:R$22)),R7)*100</f>
        <v>36.299999999999997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3.7399079999999998</v>
      </c>
      <c r="H8" cm="1">
        <f t="array" ref="H8">_xll.FDS(B8,"FG_ROE(0)")</f>
        <v>8.2014355130867003</v>
      </c>
      <c r="I8">
        <f>HLOOKUP(B8,'Index ROE'!$B$1:$V$25,24,FALSE)</f>
        <v>11.93920849991995</v>
      </c>
      <c r="J8" cm="1">
        <f t="array" ref="J8">_xll.FDS(B8, "FMA_RBICS_REV_CURRENT(30, LOC, ""PORTAGG"")")</f>
        <v>41.339517780926201</v>
      </c>
      <c r="K8" s="77">
        <f>HLOOKUP(B8,'Index earnings'!$A$1:$V$26,26,FALSE)</f>
        <v>2.3804408873769667E-2</v>
      </c>
      <c r="L8">
        <f>HLOOKUP(B8,'Yearly returns'!$B$1:$V$128,126,FALSE)</f>
        <v>-37.127006999999999</v>
      </c>
      <c r="M8">
        <f t="shared" si="0"/>
        <v>8.1993004999199499</v>
      </c>
      <c r="N8" cm="1">
        <f t="array" ref="N8">_xlfn.PERCENTRANK.EXC(_xlfn._xlws.FILTER(M$2:M$22, ISNUMBER(M$2:M$22)),M8)*100</f>
        <v>54.500000000000007</v>
      </c>
      <c r="O8" cm="1">
        <f t="array" ref="O8">(1-_xlfn.PERCENTRANK.EXC(_xlfn._xlws.FILTER(J$2:J$22, ISNUMBER(J$2:J$22)),J8))*100</f>
        <v>41</v>
      </c>
      <c r="P8" cm="1">
        <f t="array" ref="P8">_xlfn.PERCENTRANK.EXC(_xlfn._xlws.FILTER(K$2:K$22, ISNUMBER(K$2:K$22)),K8)*100</f>
        <v>40.9</v>
      </c>
      <c r="Q8" cm="1">
        <f t="array" ref="Q8">_xlfn.PERCENTRANK.EXC(_xlfn._xlws.FILTER(L$2:L$22, ISNUMBER(L$2:L$22)),L8)*100</f>
        <v>54.500000000000007</v>
      </c>
      <c r="R8">
        <f>N8*Assumption!$F$64 + O8*Assumption!$F$61 + P8*Assumption!$F$62 + Q8*Assumption!$F$63</f>
        <v>47.725000000000001</v>
      </c>
      <c r="S8" cm="1">
        <f t="array" ref="S8">_xlfn.PERCENTRANK.EXC(_xlfn._xlws.FILTER(R$2:R$22, ISNUMBER(R$2:R$22)),R8)*100</f>
        <v>54.500000000000007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1.5660000000000001</v>
      </c>
      <c r="H9" cm="1">
        <f t="array" ref="H9">_xll.FDS(B9,"FG_ROE(0)")</f>
        <v>10.341913318132301</v>
      </c>
      <c r="I9">
        <f>HLOOKUP(B9,'Index ROE'!$B$1:$V$25,24,FALSE)</f>
        <v>12.149470948485199</v>
      </c>
      <c r="J9" cm="1">
        <f t="array" ref="J9">_xll.FDS(B9, "FMA_RBICS_REV_CURRENT(30, LOC, ""PORTAGG"")")</f>
        <v>18.228340228572701</v>
      </c>
      <c r="K9" s="77">
        <f>HLOOKUP(B9,'Index earnings'!$A$1:$V$26,26,FALSE)</f>
        <v>3.7575009654553959E-2</v>
      </c>
      <c r="L9">
        <f>HLOOKUP(B9,'Yearly returns'!$B$1:$V$128,126,FALSE)</f>
        <v>-30.51896</v>
      </c>
      <c r="M9">
        <f t="shared" si="0"/>
        <v>10.583470948485198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77.2</v>
      </c>
      <c r="R9">
        <f>N9*Assumption!$F$64 + O9*Assumption!$F$61 + P9*Assumption!$F$62 + Q9*Assumption!$F$63</f>
        <v>77.25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9.3896999999999995</v>
      </c>
      <c r="H10" cm="1">
        <f t="array" ref="H10">_xll.FDS(B10,"FG_ROE(0)")</f>
        <v>10.734970500187099</v>
      </c>
      <c r="I10">
        <f>HLOOKUP(B10,'Index ROE'!$B$1:$V$25,24,FALSE)</f>
        <v>12.78064669069385</v>
      </c>
      <c r="J10" cm="1">
        <f t="array" ref="J10">_xll.FDS(B10, "FMA_RBICS_REV_CURRENT(30, LOC, ""PORTAGG"")")</f>
        <v>27.071649042140699</v>
      </c>
      <c r="K10" s="77">
        <f>HLOOKUP(B10,'Index earnings'!$A$1:$V$26,26,FALSE)</f>
        <v>5.8038772053721877E-2</v>
      </c>
      <c r="L10">
        <f>HLOOKUP(B10,'Yearly returns'!$B$1:$V$128,126,FALSE)</f>
        <v>-37.492072999999998</v>
      </c>
      <c r="M10">
        <f t="shared" si="0"/>
        <v>3.3909466906938501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63.7</v>
      </c>
      <c r="P10" cm="1">
        <f t="array" ref="P10">_xlfn.PERCENTRANK.EXC(_xlfn._xlws.FILTER(K$2:K$22, ISNUMBER(K$2:K$22)),K10)*100</f>
        <v>68.100000000000009</v>
      </c>
      <c r="Q10" cm="1">
        <f t="array" ref="Q10">_xlfn.PERCENTRANK.EXC(_xlfn._xlws.FILTER(L$2:L$22, ISNUMBER(L$2:L$22)),L10)*100</f>
        <v>50</v>
      </c>
      <c r="R10">
        <f>N10*Assumption!$F$64 + O10*Assumption!$F$61 + P10*Assumption!$F$62 + Q10*Assumption!$F$63</f>
        <v>49.975000000000001</v>
      </c>
      <c r="S10" cm="1">
        <f t="array" ref="S10">_xlfn.PERCENTRANK.EXC(_xlfn._xlws.FILTER(R$2:R$22, ISNUMBER(R$2:R$22)),R10)*100</f>
        <v>59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3.0124</v>
      </c>
      <c r="H11" cm="1">
        <f t="array" ref="H11">_xll.FDS(B11,"FG_ROE(0)")</f>
        <v>6.2618122889749603</v>
      </c>
      <c r="I11">
        <f>HLOOKUP(B11,'Index ROE'!$B$1:$V$25,24,FALSE)</f>
        <v>10.671681938827749</v>
      </c>
      <c r="J11" cm="1">
        <f t="array" ref="J11">_xll.FDS(B11, "FMA_RBICS_REV_CURRENT(30, LOC, ""PORTAGG"")")</f>
        <v>15.4362902639027</v>
      </c>
      <c r="K11" s="77">
        <f>HLOOKUP(B11,'Index earnings'!$A$1:$V$26,26,FALSE)</f>
        <v>2.4558632440917938E-2</v>
      </c>
      <c r="L11">
        <f>HLOOKUP(B11,'Yearly returns'!$B$1:$V$128,126,FALSE)</f>
        <v>-35.752051999999999</v>
      </c>
      <c r="M11">
        <f t="shared" si="0"/>
        <v>7.6592819388277498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50</v>
      </c>
      <c r="Q11" cm="1">
        <f t="array" ref="Q11">_xlfn.PERCENTRANK.EXC(_xlfn._xlws.FILTER(L$2:L$22, ISNUMBER(L$2:L$22)),L11)*100</f>
        <v>59</v>
      </c>
      <c r="R11">
        <f>N11*Assumption!$F$64 + O11*Assumption!$F$61 + P11*Assumption!$F$62 + Q11*Assumption!$F$63</f>
        <v>63.625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11.688305</v>
      </c>
      <c r="H12" cm="1">
        <f t="array" ref="H12">_xll.FDS(B12,"FG_ROE(0)")</f>
        <v>19.691196884930001</v>
      </c>
      <c r="I12">
        <f>HLOOKUP(B12,'Index ROE'!$B$1:$V$25,24,FALSE)</f>
        <v>14.7892591201424</v>
      </c>
      <c r="J12" cm="1">
        <f t="array" ref="J12">_xll.FDS(B12, "FMA_RBICS_REV_CURRENT(30, LOC, ""PORTAGG"")")</f>
        <v>26.078075869616899</v>
      </c>
      <c r="K12" s="77">
        <f>HLOOKUP(B12,'Index earnings'!$A$1:$V$26,26,FALSE)</f>
        <v>2.069712174705729E-2</v>
      </c>
      <c r="L12">
        <f>HLOOKUP(B12,'Yearly returns'!$B$1:$V$128,126,FALSE)</f>
        <v>-51.846919999999997</v>
      </c>
      <c r="M12">
        <f t="shared" si="0"/>
        <v>3.1009541201424007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13.600000000000001</v>
      </c>
      <c r="R12">
        <f>N12*Assumption!$F$64 + O12*Assumption!$F$61 + P12*Assumption!$F$62 + Q12*Assumption!$F$63</f>
        <v>32.924999999999997</v>
      </c>
      <c r="S12" cm="1">
        <f t="array" ref="S12">_xlfn.PERCENTRANK.EXC(_xlfn._xlws.FILTER(R$2:R$22, ISNUMBER(R$2:R$22)),R12)*100</f>
        <v>13.600000000000001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Treasury - South Africa Benchmark Bond 10Y</v>
      </c>
      <c r="G13">
        <f>VLOOKUP(A13,'LIQIDITY 2'!$A$3:$E$26,5,FALSE)</f>
        <v>10.855510000000001</v>
      </c>
      <c r="H13" cm="1">
        <f t="array" ref="H13">_xll.FDS(B13,"FG_ROE(0)")</f>
        <v>14.0919274095505</v>
      </c>
      <c r="I13">
        <f>HLOOKUP(B13,'Index ROE'!$B$1:$V$25,24,FALSE)</f>
        <v>16.7616860731518</v>
      </c>
      <c r="J13" cm="1">
        <f t="array" ref="J13">_xll.FDS(B13, "FMA_RBICS_REV_CURRENT(30, LOC, ""PORTAGG"")")</f>
        <v>44.232145504766102</v>
      </c>
      <c r="K13" s="77">
        <f>HLOOKUP(B13,'Index earnings'!$A$1:$V$26,26,FALSE)</f>
        <v>2.3841978693851074E-2</v>
      </c>
      <c r="L13">
        <f>HLOOKUP(B13,'Yearly returns'!$B$1:$V$128,126,FALSE)</f>
        <v>-38.451500000000003</v>
      </c>
      <c r="M13">
        <f t="shared" si="0"/>
        <v>5.9061760731517996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27.3</v>
      </c>
      <c r="P13" cm="1">
        <f t="array" ref="P13">_xlfn.PERCENTRANK.EXC(_xlfn._xlws.FILTER(K$2:K$22, ISNUMBER(K$2:K$22)),K13)*100</f>
        <v>45.4</v>
      </c>
      <c r="Q13" cm="1">
        <f t="array" ref="Q13">_xlfn.PERCENTRANK.EXC(_xlfn._xlws.FILTER(L$2:L$22, ISNUMBER(L$2:L$22)),L13)*100</f>
        <v>45.4</v>
      </c>
      <c r="R13">
        <f>N13*Assumption!$F$64 + O13*Assumption!$F$61 + P13*Assumption!$F$62 + Q13*Assumption!$F$63</f>
        <v>36.325000000000003</v>
      </c>
      <c r="S13" cm="1">
        <f t="array" ref="S13">_xlfn.PERCENTRANK.EXC(_xlfn._xlws.FILTER(R$2:R$22, ISNUMBER(R$2:R$22)),R13)*100</f>
        <v>22.7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3.298</v>
      </c>
      <c r="H14" cm="1">
        <f t="array" ref="H14">_xll.FDS(B14,"FG_ROE(0)")</f>
        <v>14.5545260979088</v>
      </c>
      <c r="I14">
        <f>HLOOKUP(B14,'Index ROE'!$B$1:$V$25,24,FALSE)</f>
        <v>5.4192242708958744</v>
      </c>
      <c r="J14" cm="1">
        <f t="array" ref="J14">_xll.FDS(B14, "FMA_RBICS_REV_CURRENT(30, LOC, ""PORTAGG"")")</f>
        <v>43.144782639596301</v>
      </c>
      <c r="K14" s="77">
        <f>HLOOKUP(B14,'Index earnings'!$A$1:$V$26,26,FALSE)</f>
        <v>-9.9977006807554725E-2</v>
      </c>
      <c r="L14">
        <f>HLOOKUP(B14,'Yearly returns'!$B$1:$V$128,126,FALSE)</f>
        <v>-54.184910000000002</v>
      </c>
      <c r="M14">
        <f t="shared" si="0"/>
        <v>2.1212242708958744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36.4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13.6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6.8825000000000003</v>
      </c>
      <c r="H15" cm="1">
        <f t="array" ref="H15">_xll.FDS(B15,"FG_ROE(0)")</f>
        <v>15.5008915072476</v>
      </c>
      <c r="I15">
        <f>HLOOKUP(B15,'Index ROE'!$B$1:$V$25,24,FALSE)</f>
        <v>15.463136340534799</v>
      </c>
      <c r="J15" cm="1">
        <f t="array" ref="J15">_xll.FDS(B15, "FMA_RBICS_REV_CURRENT(30, LOC, ""PORTAGG"")")</f>
        <v>28.548113655336302</v>
      </c>
      <c r="K15" s="77">
        <f>HLOOKUP(B15,'Index earnings'!$A$1:$V$26,26,FALSE)</f>
        <v>6.0136392879371003E-2</v>
      </c>
      <c r="L15">
        <f>HLOOKUP(B15,'Yearly returns'!$B$1:$V$128,126,FALSE)</f>
        <v>-27.660655999999999</v>
      </c>
      <c r="M15">
        <f t="shared" si="0"/>
        <v>8.5806363405347987</v>
      </c>
      <c r="N15" cm="1">
        <f t="array" ref="N15">_xlfn.PERCENTRANK.EXC(_xlfn._xlws.FILTER(M$2:M$22, ISNUMBER(M$2:M$22)),M15)*100</f>
        <v>68.100000000000009</v>
      </c>
      <c r="O15" cm="1">
        <f t="array" ref="O15">(1-_xlfn.PERCENTRANK.EXC(_xlfn._xlws.FILTER(J$2:J$22, ISNUMBER(J$2:J$22)),J15))*100</f>
        <v>59.099999999999994</v>
      </c>
      <c r="P15" cm="1">
        <f t="array" ref="P15">_xlfn.PERCENTRANK.EXC(_xlfn._xlws.FILTER(K$2:K$22, ISNUMBER(K$2:K$22)),K15)*100</f>
        <v>72.7</v>
      </c>
      <c r="Q15" cm="1">
        <f t="array" ref="Q15">_xlfn.PERCENTRANK.EXC(_xlfn._xlws.FILTER(L$2:L$22, ISNUMBER(L$2:L$22)),L15)*100</f>
        <v>86.3</v>
      </c>
      <c r="R15">
        <f>N15*Assumption!$F$64 + O15*Assumption!$F$61 + P15*Assumption!$F$62 + Q15*Assumption!$F$63</f>
        <v>71.55</v>
      </c>
      <c r="S15" cm="1">
        <f t="array" ref="S15">_xlfn.PERCENTRANK.EXC(_xlfn._xlws.FILTER(R$2:R$22, ISNUMBER(R$2:R$22)),R15)*100</f>
        <v>86.3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2.2071000000000001</v>
      </c>
      <c r="H16" cm="1">
        <f t="array" ref="H16">_xll.FDS(B16,"FG_ROE(0)")</f>
        <v>10.7376570210269</v>
      </c>
      <c r="I16">
        <f>HLOOKUP(B16,'Index ROE'!$B$1:$V$25,24,FALSE)</f>
        <v>12.8854511835079</v>
      </c>
      <c r="J16" cm="1">
        <f t="array" ref="J16">_xll.FDS(B16, "FMA_RBICS_REV_CURRENT(30, LOC, ""PORTAGG"")")</f>
        <v>24.8477672636606</v>
      </c>
      <c r="K16" s="77">
        <f>HLOOKUP(B16,'Index earnings'!$A$1:$V$26,26,FALSE)</f>
        <v>7.2171382522282501E-2</v>
      </c>
      <c r="L16">
        <f>HLOOKUP(B16,'Yearly returns'!$B$1:$V$128,126,FALSE)</f>
        <v>-42.776077000000001</v>
      </c>
      <c r="M16">
        <f t="shared" si="0"/>
        <v>10.6783511835079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81.8</v>
      </c>
      <c r="Q16" cm="1">
        <f t="array" ref="Q16">_xlfn.PERCENTRANK.EXC(_xlfn._xlws.FILTER(L$2:L$22, ISNUMBER(L$2:L$22)),L16)*100</f>
        <v>31.8</v>
      </c>
      <c r="R16">
        <f>N16*Assumption!$F$64 + O16*Assumption!$F$61 + P16*Assumption!$F$62 + Q16*Assumption!$F$63</f>
        <v>68.174999999999997</v>
      </c>
      <c r="S16" cm="1">
        <f t="array" ref="S16">_xlfn.PERCENTRANK.EXC(_xlfn._xlws.FILTER(R$2:R$22, ISNUMBER(R$2:R$22)),R16)*100</f>
        <v>81.8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3.9388000000000001</v>
      </c>
      <c r="H17" cm="1">
        <f t="array" ref="H17">_xll.FDS(B17,"FG_ROE(0)")</f>
        <v>11.1859877066808</v>
      </c>
      <c r="I17">
        <f>HLOOKUP(B17,'Index ROE'!$B$1:$V$25,24,FALSE)</f>
        <v>12.269166041116101</v>
      </c>
      <c r="J17" cm="1">
        <f t="array" ref="J17">_xll.FDS(B17, "FMA_RBICS_REV_CURRENT(30, LOC, ""PORTAGG"")")</f>
        <v>60.743960355790101</v>
      </c>
      <c r="K17" s="77">
        <f>HLOOKUP(B17,'Index earnings'!$A$1:$V$26,26,FALSE)</f>
        <v>8.8740466700483189E-3</v>
      </c>
      <c r="L17">
        <f>HLOOKUP(B17,'Yearly returns'!$B$1:$V$128,126,FALSE)</f>
        <v>-23.636071999999999</v>
      </c>
      <c r="M17">
        <f t="shared" si="0"/>
        <v>8.3303660411161005</v>
      </c>
      <c r="N17" cm="1">
        <f t="array" ref="N17">_xlfn.PERCENTRANK.EXC(_xlfn._xlws.FILTER(M$2:M$22, ISNUMBER(M$2:M$22)),M17)*100</f>
        <v>59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46.55</v>
      </c>
      <c r="S17" cm="1">
        <f t="array" ref="S17">_xlfn.PERCENTRANK.EXC(_xlfn._xlws.FILTER(R$2:R$22, ISNUMBER(R$2:R$22)),R17)*100</f>
        <v>40.9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2.5946630000000002</v>
      </c>
      <c r="H18" cm="1">
        <f t="array" ref="H18">_xll.FDS(B18,"FG_ROE(0)")</f>
        <v>7.5371328192079599</v>
      </c>
      <c r="I18">
        <f>HLOOKUP(B18,'Index ROE'!$B$1:$V$25,24,FALSE)</f>
        <v>13.0025654489041</v>
      </c>
      <c r="J18" cm="1">
        <f t="array" ref="J18">_xll.FDS(B18, "FMA_RBICS_REV_CURRENT(30, LOC, ""PORTAGG"")")</f>
        <v>22.740064876626899</v>
      </c>
      <c r="K18" s="77">
        <f>HLOOKUP(B18,'Index earnings'!$A$1:$V$26,26,FALSE)</f>
        <v>1.2617045604024435E-2</v>
      </c>
      <c r="L18">
        <f>HLOOKUP(B18,'Yearly returns'!$B$1:$V$128,126,FALSE)</f>
        <v>-26.980108000000001</v>
      </c>
      <c r="M18">
        <f t="shared" si="0"/>
        <v>10.4079024489041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90.9</v>
      </c>
      <c r="R18">
        <f>N18*Assumption!$F$64 + O18*Assumption!$F$61 + P18*Assumption!$F$62 + Q18*Assumption!$F$63</f>
        <v>68.150000000000006</v>
      </c>
      <c r="S18" cm="1">
        <f t="array" ref="S18">_xlfn.PERCENTRANK.EXC(_xlfn._xlws.FILTER(R$2:R$22, ISNUMBER(R$2:R$22)),R18)*100</f>
        <v>77.2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24.493493999999998</v>
      </c>
      <c r="H19" cm="1">
        <f t="array" ref="H19">_xll.FDS(B19,"FG_ROE(0)")</f>
        <v>17.6556074949271</v>
      </c>
      <c r="I19">
        <f>HLOOKUP(B19,'Index ROE'!$B$1:$V$25,24,FALSE)</f>
        <v>14.774119846351301</v>
      </c>
      <c r="J19" cm="1">
        <f t="array" ref="J19">_xll.FDS(B19, "FMA_RBICS_REV_CURRENT(30, LOC, ""PORTAGG"")")</f>
        <v>21.593876792258101</v>
      </c>
      <c r="K19" s="77">
        <f>HLOOKUP(B19,'Index earnings'!$A$1:$V$26,26,FALSE)</f>
        <v>8.1967001935209893E-2</v>
      </c>
      <c r="L19">
        <f>HLOOKUP(B19,'Yearly returns'!$B$1:$V$128,126,FALSE)</f>
        <v>-53.967449999999999</v>
      </c>
      <c r="M19">
        <f t="shared" si="0"/>
        <v>-9.7193741536486975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90.9</v>
      </c>
      <c r="Q19" cm="1">
        <f t="array" ref="Q19">_xlfn.PERCENTRANK.EXC(_xlfn._xlws.FILTER(L$2:L$22, ISNUMBER(L$2:L$22)),L19)*100</f>
        <v>9</v>
      </c>
      <c r="R19">
        <f>N19*Assumption!$F$64 + O19*Assumption!$F$61 + P19*Assumption!$F$62 + Q19*Assumption!$F$63</f>
        <v>46.575000000000003</v>
      </c>
      <c r="S19" cm="1">
        <f t="array" ref="S19">_xlfn.PERCENTRANK.EXC(_xlfn._xlws.FILTER(R$2:R$22, ISNUMBER(R$2:R$22)),R19)*100</f>
        <v>45.4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4.4839672999999998</v>
      </c>
      <c r="H20" cm="1">
        <f t="array" ref="H20">_xll.FDS(B20,"FG_ROE(0)")</f>
        <v>13.244681453255099</v>
      </c>
      <c r="I20">
        <f>HLOOKUP(B20,'Index ROE'!$B$1:$V$25,24,FALSE)</f>
        <v>11.156370494280349</v>
      </c>
      <c r="J20" cm="1">
        <f t="array" ref="J20">_xll.FDS(B20, "FMA_RBICS_REV_CURRENT(30, LOC, ""PORTAGG"")")</f>
        <v>61.296333311901002</v>
      </c>
      <c r="K20" s="77">
        <f>HLOOKUP(B20,'Index earnings'!$A$1:$V$26,26,FALSE)</f>
        <v>8.3481705833627906E-3</v>
      </c>
      <c r="L20">
        <f>HLOOKUP(B20,'Yearly returns'!$B$1:$V$128,126,FALSE)</f>
        <v>-30.465872000000001</v>
      </c>
      <c r="M20">
        <f t="shared" si="0"/>
        <v>6.6724031942803492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81.8</v>
      </c>
      <c r="R20">
        <f>N20*Assumption!$F$64 + O20*Assumption!$F$61 + P20*Assumption!$F$62 + Q20*Assumption!$F$63</f>
        <v>36.349999999999994</v>
      </c>
      <c r="S20" cm="1">
        <f t="array" ref="S20">_xlfn.PERCENTRANK.EXC(_xlfn._xlws.FILTER(R$2:R$22, ISNUMBER(R$2:R$22)),R20)*100</f>
        <v>27.200000000000003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2.7379264999999999</v>
      </c>
      <c r="H21" cm="1">
        <f t="array" ref="H21">_xll.FDS(B21,"FG_ROE(0)")</f>
        <v>9.53845372073501</v>
      </c>
      <c r="I21">
        <f>HLOOKUP(B21,'Index ROE'!$B$1:$V$25,24,FALSE)</f>
        <v>15.109726785561501</v>
      </c>
      <c r="J21" cm="1">
        <f t="array" ref="J21">_xll.FDS(B21, "FMA_RBICS_REV_CURRENT(30, LOC, ""PORTAGG"")")</f>
        <v>54.257626733126401</v>
      </c>
      <c r="K21" s="77">
        <f>HLOOKUP(B21,'Index earnings'!$A$1:$V$26,26,FALSE)</f>
        <v>-4.4922818595630631E-2</v>
      </c>
      <c r="L21">
        <f>HLOOKUP(B21,'Yearly returns'!$B$1:$V$128,126,FALSE)</f>
        <v>-46.181399999999996</v>
      </c>
      <c r="M21">
        <f t="shared" si="0"/>
        <v>12.3718002855615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18.200000000000006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22.7</v>
      </c>
      <c r="R21">
        <f>N21*Assumption!$F$64 + O21*Assumption!$F$61 + P21*Assumption!$F$62 + Q21*Assumption!$F$63</f>
        <v>36.324999999999996</v>
      </c>
      <c r="S21" cm="1">
        <f t="array" ref="S21">_xlfn.PERCENTRANK.EXC(_xlfn._xlws.FILTER(R$2:R$22, ISNUMBER(R$2:R$22)),R21)*100</f>
        <v>18.099999999999998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4.9587019999999997</v>
      </c>
      <c r="H22" cm="1">
        <f t="array" ref="H22">_xll.FDS(B22,"FG_ROE(0)")</f>
        <v>11.0104053724069</v>
      </c>
      <c r="I22">
        <f>HLOOKUP(B22,'Index ROE'!$B$1:$V$25,24,FALSE)</f>
        <v>11.9967853551854</v>
      </c>
      <c r="J22" cm="1">
        <f t="array" ref="J22">_xll.FDS(B22, "FMA_RBICS_REV_CURRENT(30, LOC, ""PORTAGG"")")</f>
        <v>43.168667781430301</v>
      </c>
      <c r="K22" s="77">
        <f>HLOOKUP(B22,'Index earnings'!$A$1:$V$26,26,FALSE)</f>
        <v>-1.6026351247784176E-2</v>
      </c>
      <c r="L22">
        <f>HLOOKUP(B22,'Yearly returns'!$B$1:$V$128,126,FALSE)</f>
        <v>-31.179005</v>
      </c>
      <c r="M22">
        <f t="shared" si="0"/>
        <v>7.0380833551854005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31.899999999999995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68.100000000000009</v>
      </c>
      <c r="R22">
        <f>N22*Assumption!$F$64 + O22*Assumption!$F$61 + P22*Assumption!$F$62 + Q22*Assumption!$F$63</f>
        <v>39.75</v>
      </c>
      <c r="S22" cm="1">
        <f t="array" ref="S22">_xlfn.PERCENTRANK.EXC(_xlfn._xlws.FILTER(R$2:R$22, ISNUMBER(R$2:R$22)),R22)*100</f>
        <v>31.8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6897895</v>
      </c>
      <c r="E3" cm="1">
        <f t="array" ref="E3">_xll.FDS(C3,"FMA_COS_UP(""EPS"",""1M"",+1,NOW,,,""PORTAGG"",""MEANR"")")</f>
        <v>130</v>
      </c>
      <c r="F3" cm="1">
        <f t="array" ref="F3">_xll.FDS(C3,"FMA_COS_DOWN(""EPS"",""1M"",+1,NOW,,,""PORTAGG"",""MEANR"")")</f>
        <v>203</v>
      </c>
      <c r="G3" cm="1">
        <f t="array" ref="G3">_xll.FDS(A3,"SIZE(FG_CONSTITUENTS)")</f>
        <v>485</v>
      </c>
      <c r="H3" s="9">
        <f t="shared" ref="H3:H23" si="0">E3/$G3</f>
        <v>0.26804123711340205</v>
      </c>
      <c r="I3" s="9">
        <f t="shared" ref="I3:I23" si="1">F3/$G3</f>
        <v>0.41855670103092785</v>
      </c>
      <c r="J3" s="9">
        <f t="shared" ref="J3:J23" si="2">H3-I3</f>
        <v>-0.15051546391752579</v>
      </c>
      <c r="K3" s="5" cm="1">
        <f t="array" ref="K3">_xll.FDS(A3,"FMA_PCT_ABOVE_MAVG(200,0,,,,""PORTAGG"")")/100</f>
        <v>0.28453608247422701</v>
      </c>
      <c r="L3" s="41" cm="1">
        <f t="array" ref="L3">_xll.FDSB(A3,"PERCENT_CHANGE(FMA_EPS(+1,0,,,,""PORTAGG"",""MEAN""),FMA_EPS(+1,-1AM,,,,""PORTAGG"",""MEAN""))")</f>
        <v>2.0420565082070099</v>
      </c>
      <c r="M3" s="41" cm="1">
        <f t="array" ref="M3">_xll.FDSB(A3,"PERCENT_CHANGE(FMA_EPS(+1,0,,,,""PORTAGG"",""MEAN""),FMA_EPS(+1,-3AM,,,,""PORTAGG"",""MEAN""))")</f>
        <v>1.16654469316848</v>
      </c>
      <c r="N3" s="3" cm="1">
        <f t="array" ref="N3">_xll.FDS(C3,"FG_TOTAL_RETURNC(0,-1AM)")</f>
        <v>-1.7765522</v>
      </c>
      <c r="O3" s="3" cm="1">
        <f t="array" ref="O3">_xll.FDS(C3,"FG_TOTAL_RETURNC(0,-3AM)")</f>
        <v>-8.6604410000000005</v>
      </c>
      <c r="P3" s="3" cm="1">
        <f t="array" ref="P3">_xll.FDS(C3,"FG_TOTAL_RETURNC(0,-6AM)")</f>
        <v>0.74676275000000003</v>
      </c>
      <c r="Q3" s="9" cm="1">
        <f t="array" ref="Q3">_xll.FDS(C3,"P_PRICE(0)/P_PRICE_HIGH_PR(0,,,,,,""PRICE"",""INTRA"",""52W"")")</f>
        <v>0.81095170000000005</v>
      </c>
      <c r="R3" s="9" cm="1">
        <f t="array" ref="R3">_xll.FDS(C3,"P_PRICE(0)/P_PRICE_low_PR(0,,,,,,""PRICE"",""INTRA"",""52W"")-1")</f>
        <v>8.0329894999999998E-2</v>
      </c>
      <c r="S3" s="3" cm="1">
        <f t="array" ref="S3">_xll.FDS(C3,"FG_TOTAL_RETURNC(0,-12AM)")</f>
        <v>-14.437509</v>
      </c>
      <c r="T3" s="4" cm="1">
        <f t="array" ref="T3">_xlfn.PERCENTRANK.EXC(_xlfn._xlws.FILTER($R$3:$R$23, ISNUMBER($R$3:$R$23)),R3)*100</f>
        <v>13.600000000000001</v>
      </c>
      <c r="U3" s="4">
        <f t="shared" ref="U3:U23" si="3">100-T3</f>
        <v>86.4</v>
      </c>
      <c r="V3" s="4" cm="1">
        <f t="array" ref="V3">_xlfn.PERCENTRANK.EXC(_xlfn._xlws.FILTER($Q$3:$Q$23, ISNUMBER($Q$3:$Q$23)),Q3)*100</f>
        <v>13.600000000000001</v>
      </c>
      <c r="W3" s="4" cm="1">
        <f t="array" ref="W3">_xlfn.PERCENTRANK.EXC(_xlfn._xlws.FILTER($O$3:$O$23, ISNUMBER($O$3:$O$23)),O3)*100</f>
        <v>13.600000000000001</v>
      </c>
      <c r="X3" s="4" cm="1">
        <f t="array" ref="X3">_xlfn.PERCENTRANK.EXC(_xlfn._xlws.FILTER($P$3:$P$23, ISNUMBER($P$3:$P$23)),P3)*100</f>
        <v>45.4</v>
      </c>
      <c r="Y3" s="200" cm="1">
        <f t="array" ref="Y3">_xlfn.PERCENTRANK.EXC(_xlfn._xlws.FILTER($S$3:$S$23, ISNUMBER($S$3:$S$23)),S3)*100</f>
        <v>13.600000000000001</v>
      </c>
      <c r="Z3" s="4" cm="1">
        <f t="array" ref="Z3">_xlfn.PERCENTRANK.EXC(_xlfn._xlws.FILTER($K$3:$K$23, ISNUMBER($K$3:$K$23)),K3)*100</f>
        <v>22.7</v>
      </c>
      <c r="AA3" s="4" cm="1">
        <f t="array" ref="AA3">_xlfn.PERCENTRANK.EXC(_xlfn._xlws.FILTER($H$3:$H$23, ISNUMBER($H$3:$H$23)),H3)*100</f>
        <v>36.299999999999997</v>
      </c>
      <c r="AB3" s="4" cm="1">
        <f t="array" ref="AB3">_xlfn.PERCENTRANK.EXC(_xlfn._xlws.FILTER($J$3:$J$23, ISNUMBER($J$3:$J$23)),J3)*100</f>
        <v>13.600000000000001</v>
      </c>
      <c r="AC3" s="4">
        <f t="shared" ref="AC3:AC23" si="4">_xlfn.PERCENTRANK.EXC($L$3:$L$23,L3)*100</f>
        <v>68.100000000000009</v>
      </c>
      <c r="AD3" s="4">
        <f t="shared" ref="AD3:AD23" si="5">_xlfn.PERCENTRANK.EXC($M$3:$M$23,M3)*100</f>
        <v>68.100000000000009</v>
      </c>
      <c r="AE3" s="4">
        <f t="shared" ref="AE3:AE23" si="6">_xlfn.PERCENTRANK.EXC($D$3:$D$23,D3)*100</f>
        <v>90.9</v>
      </c>
      <c r="AF3" s="4">
        <f>'Economic Momentum'!Q4</f>
        <v>31.8</v>
      </c>
      <c r="AG3" s="4">
        <f ca="1">'Economic Momentum'!R4</f>
        <v>59</v>
      </c>
      <c r="AH3" s="4">
        <f t="shared" ref="AH3:AH23" ca="1" si="7">SUMPRODUCT($U$2:$AG$2,U3:AG3)</f>
        <v>23.14</v>
      </c>
      <c r="AJ3" s="3" cm="1">
        <f t="array" aca="1" ref="AJ3" ca="1">_xlfn.PERCENTRANK.EXC(_xlfn._xlws.FILTER($AH$3:$AH$23, ISNUMBER($AH$3:$AH$23)),AH3)*100</f>
        <v>18.099999999999998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140905.63</v>
      </c>
      <c r="E4" cm="1">
        <f t="array" ref="E4">_xll.FDS(C4,"FMA_COS_UP(""EPS"",""1M"",+1,NOW,,,""PORTAGG"",""MEANR"")")</f>
        <v>14</v>
      </c>
      <c r="F4" cm="1">
        <f t="array" ref="F4">_xll.FDS(C4,"FMA_COS_DOWN(""EPS"",""1M"",+1,NOW,,,""PORTAGG"",""MEANR"")")</f>
        <v>7</v>
      </c>
      <c r="G4" cm="1">
        <f t="array" ref="G4">_xll.FDS(A4,"SIZE(FG_CONSTITUENTS)")</f>
        <v>29</v>
      </c>
      <c r="H4" s="9">
        <f t="shared" si="0"/>
        <v>0.48275862068965519</v>
      </c>
      <c r="I4" s="9">
        <f t="shared" si="1"/>
        <v>0.2413793103448276</v>
      </c>
      <c r="J4" s="9">
        <f t="shared" si="2"/>
        <v>0.2413793103448276</v>
      </c>
      <c r="K4" s="5" cm="1">
        <f t="array" ref="K4">_xll.FDS(A4,"FMA_PCT_ABOVE_MAVG(200,0,,,,""PORTAGG"")")/100</f>
        <v>0.41379310344827602</v>
      </c>
      <c r="L4" s="41" cm="1">
        <f t="array" ref="L4">_xll.FDSB(A4,"PERCENT_CHANGE(FMA_EPS(+1,0,,,,""PORTAGG"",""MEAN""),FMA_EPS(+1,-1AM,,,,""PORTAGG"",""MEAN""))")</f>
        <v>-0.14351637073744</v>
      </c>
      <c r="M4" s="41" cm="1">
        <f t="array" ref="M4">_xll.FDSB(A4,"PERCENT_CHANGE(FMA_EPS(+1,0,,,,""PORTAGG"",""MEAN""),FMA_EPS(+1,-3AM,,,,""PORTAGG"",""MEAN""))")</f>
        <v>-7.6918434974245198</v>
      </c>
      <c r="N4" s="3" cm="1">
        <f t="array" ref="N4">_xll.FDS(C4,"FG_TOTAL_RETURNC(0,-1AM)")</f>
        <v>-2.439022</v>
      </c>
      <c r="O4" s="3" cm="1">
        <f t="array" ref="O4">_xll.FDS(C4,"FG_TOTAL_RETURNC(0,-3AM)")</f>
        <v>-6.7338170000000002</v>
      </c>
      <c r="P4" s="3" cm="1">
        <f t="array" ref="P4">_xll.FDS(C4,"FG_TOTAL_RETURNC(0,-6AM)")</f>
        <v>6.2879680000000002</v>
      </c>
      <c r="Q4" s="9" cm="1">
        <f t="array" ref="Q4">_xll.FDS(C4,"P_PRICE(0)/P_PRICE_HIGH_PR(0,,,,,,""PRICE"",""INTRA"",""52W"")")</f>
        <v>0.85106384999999996</v>
      </c>
      <c r="R4" s="9" cm="1">
        <f t="array" ref="R4">_xll.FDS(C4,"P_PRICE(0)/P_PRICE_low_PR(0,,,,,,""PRICE"",""INTRA"",""52W"")-1")</f>
        <v>8.153784E-2</v>
      </c>
      <c r="S4" s="3" cm="1">
        <f t="array" ref="S4">_xll.FDS(C4,"FG_TOTAL_RETURNC(0,-12AM)")</f>
        <v>-10.850853000000001</v>
      </c>
      <c r="T4" s="4" cm="1">
        <f t="array" ref="T4">_xlfn.PERCENTRANK.EXC(_xlfn._xlws.FILTER($R$3:$R$23, ISNUMBER($R$3:$R$23)),R4)*100</f>
        <v>18.099999999999998</v>
      </c>
      <c r="U4" s="4">
        <f t="shared" si="3"/>
        <v>81.900000000000006</v>
      </c>
      <c r="V4" s="4" cm="1">
        <f t="array" ref="V4">_xlfn.PERCENTRANK.EXC(_xlfn._xlws.FILTER($Q$3:$Q$23, ISNUMBER($Q$3:$Q$23)),Q4)*100</f>
        <v>27.200000000000003</v>
      </c>
      <c r="W4" s="4" cm="1">
        <f t="array" ref="W4">_xlfn.PERCENTRANK.EXC(_xlfn._xlws.FILTER($O$3:$O$23, ISNUMBER($O$3:$O$23)),O4)*100</f>
        <v>27.200000000000003</v>
      </c>
      <c r="X4" s="4" cm="1">
        <f t="array" ref="X4">_xlfn.PERCENTRANK.EXC(_xlfn._xlws.FILTER($P$3:$P$23, ISNUMBER($P$3:$P$23)),P4)*100</f>
        <v>63.6</v>
      </c>
      <c r="Y4" s="200" cm="1">
        <f t="array" ref="Y4">_xlfn.PERCENTRANK.EXC(_xlfn._xlws.FILTER($S$3:$S$23, ISNUMBER($S$3:$S$23)),S4)*100</f>
        <v>18.099999999999998</v>
      </c>
      <c r="Z4" s="4" cm="1">
        <f t="array" ref="Z4">_xlfn.PERCENTRANK.EXC(_xlfn._xlws.FILTER($K$3:$K$23, ISNUMBER($K$3:$K$23)),K4)*100</f>
        <v>59</v>
      </c>
      <c r="AA4" s="4" cm="1">
        <f t="array" ref="AA4">_xlfn.PERCENTRANK.EXC(_xlfn._xlws.FILTER($H$3:$H$23, ISNUMBER($H$3:$H$23)),H4)*100</f>
        <v>72.7</v>
      </c>
      <c r="AB4" s="4" cm="1">
        <f t="array" ref="AB4">_xlfn.PERCENTRANK.EXC(_xlfn._xlws.FILTER($J$3:$J$23, ISNUMBER($J$3:$J$23)),J4)*100</f>
        <v>90.9</v>
      </c>
      <c r="AC4" s="4">
        <f t="shared" si="4"/>
        <v>40.9</v>
      </c>
      <c r="AD4" s="4">
        <f t="shared" si="5"/>
        <v>22.7</v>
      </c>
      <c r="AE4" s="4">
        <f t="shared" si="6"/>
        <v>18.099999999999998</v>
      </c>
      <c r="AF4" s="4">
        <f>'Economic Momentum'!Q5</f>
        <v>40.9</v>
      </c>
      <c r="AG4" s="4">
        <f ca="1">'Economic Momentum'!R5</f>
        <v>40.9</v>
      </c>
      <c r="AH4" s="4">
        <f t="shared" ca="1" si="7"/>
        <v>38.120000000000005</v>
      </c>
      <c r="AJ4" s="3" cm="1">
        <f t="array" aca="1" ref="AJ4" ca="1">_xlfn.PERCENTRANK.EXC(_xlfn._xlws.FILTER($AH$3:$AH$23, ISNUMBER($AH$3:$AH$23)),AH4)*100</f>
        <v>36.299999999999997</v>
      </c>
      <c r="AK4">
        <f t="shared" si="8"/>
        <v>2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683286.6</v>
      </c>
      <c r="E5" cm="1">
        <f t="array" ref="E5">_xll.FDS(C5,"FMA_COS_UP(""EPS"",""1M"",+1,NOW,,,""PORTAGG"",""MEANR"")")</f>
        <v>19</v>
      </c>
      <c r="F5" cm="1">
        <f t="array" ref="F5">_xll.FDS(C5,"FMA_COS_DOWN(""EPS"",""1M"",+1,NOW,,,""PORTAGG"",""MEANR"")")</f>
        <v>25</v>
      </c>
      <c r="G5" cm="1">
        <f t="array" ref="G5">_xll.FDS(A5,"SIZE(FG_CONSTITUENTS)")</f>
        <v>72</v>
      </c>
      <c r="H5" s="9">
        <f t="shared" si="0"/>
        <v>0.2638888888888889</v>
      </c>
      <c r="I5" s="9">
        <f t="shared" si="1"/>
        <v>0.34722222222222221</v>
      </c>
      <c r="J5" s="9">
        <f t="shared" si="2"/>
        <v>-8.3333333333333315E-2</v>
      </c>
      <c r="K5" s="5" cm="1">
        <f t="array" ref="K5">_xll.FDS(A5,"FMA_PCT_ABOVE_MAVG(200,0,,,,""PORTAGG"")")/100</f>
        <v>0.38028169014084495</v>
      </c>
      <c r="L5" s="41" cm="1">
        <f t="array" ref="L5">_xll.FDSB(A5,"PERCENT_CHANGE(FMA_EPS(+1,0,,,,""PORTAGG"",""MEAN""),FMA_EPS(+1,-1AM,,,,""PORTAGG"",""MEAN""))")</f>
        <v>0.90111208214485305</v>
      </c>
      <c r="M5" s="41" cm="1">
        <f t="array" ref="M5">_xll.FDSB(A5,"PERCENT_CHANGE(FMA_EPS(+1,0,,,,""PORTAGG"",""MEAN""),FMA_EPS(+1,-3AM,,,,""PORTAGG"",""MEAN""))")</f>
        <v>-9.4396722377874909</v>
      </c>
      <c r="N5" s="3" cm="1">
        <f t="array" ref="N5">_xll.FDS(C5,"FG_TOTAL_RETURNC(0,-1AM)")</f>
        <v>2.3999929999999998</v>
      </c>
      <c r="O5" s="3" cm="1">
        <f t="array" ref="O5">_xll.FDS(C5,"FG_TOTAL_RETURNC(0,-3AM)")</f>
        <v>2.9130340000000001</v>
      </c>
      <c r="P5" s="3" cm="1">
        <f t="array" ref="P5">_xll.FDS(C5,"FG_TOTAL_RETURNC(0,-6AM)")</f>
        <v>-5.3990005999999999</v>
      </c>
      <c r="Q5" s="9" cm="1">
        <f t="array" ref="Q5">_xll.FDS(C5,"P_PRICE(0)/P_PRICE_HIGH_PR(0,,,,,,""PRICE"",""INTRA"",""52W"")")</f>
        <v>0.87297530000000001</v>
      </c>
      <c r="R5" s="9" cm="1">
        <f t="array" ref="R5">_xll.FDS(C5,"P_PRICE(0)/P_PRICE_low_PR(0,,,,,,""PRICE"",""INTRA"",""52W"")-1")</f>
        <v>0.13211714999999999</v>
      </c>
      <c r="S5" s="3" cm="1">
        <f t="array" ref="S5">_xll.FDS(C5,"FG_TOTAL_RETURNC(0,-12AM)")</f>
        <v>-7.3624970000000003</v>
      </c>
      <c r="T5" s="4" cm="1">
        <f t="array" ref="T5">_xlfn.PERCENTRANK.EXC(_xlfn._xlws.FILTER($R$3:$R$23, ISNUMBER($R$3:$R$23)),R5)*100</f>
        <v>50</v>
      </c>
      <c r="U5" s="4">
        <f t="shared" si="3"/>
        <v>50</v>
      </c>
      <c r="V5" s="4" cm="1">
        <f t="array" ref="V5">_xlfn.PERCENTRANK.EXC(_xlfn._xlws.FILTER($Q$3:$Q$23, ISNUMBER($Q$3:$Q$23)),Q5)*100</f>
        <v>45.4</v>
      </c>
      <c r="W5" s="4" cm="1">
        <f t="array" ref="W5">_xlfn.PERCENTRANK.EXC(_xlfn._xlws.FILTER($O$3:$O$23, ISNUMBER($O$3:$O$23)),O5)*100</f>
        <v>72.7</v>
      </c>
      <c r="X5" s="4" cm="1">
        <f t="array" ref="X5">_xlfn.PERCENTRANK.EXC(_xlfn._xlws.FILTER($P$3:$P$23, ISNUMBER($P$3:$P$23)),P5)*100</f>
        <v>22.7</v>
      </c>
      <c r="Y5" s="200" cm="1">
        <f t="array" ref="Y5">_xlfn.PERCENTRANK.EXC(_xlfn._xlws.FILTER($S$3:$S$23, ISNUMBER($S$3:$S$23)),S5)*100</f>
        <v>31.8</v>
      </c>
      <c r="Z5" s="4" cm="1">
        <f t="array" ref="Z5">_xlfn.PERCENTRANK.EXC(_xlfn._xlws.FILTER($K$3:$K$23, ISNUMBER($K$3:$K$23)),K5)*100</f>
        <v>50</v>
      </c>
      <c r="AA5" s="4" cm="1">
        <f t="array" ref="AA5">_xlfn.PERCENTRANK.EXC(_xlfn._xlws.FILTER($H$3:$H$23, ISNUMBER($H$3:$H$23)),H5)*100</f>
        <v>31.8</v>
      </c>
      <c r="AB5" s="4" cm="1">
        <f t="array" ref="AB5">_xlfn.PERCENTRANK.EXC(_xlfn._xlws.FILTER($J$3:$J$23, ISNUMBER($J$3:$J$23)),J5)*100</f>
        <v>27.200000000000003</v>
      </c>
      <c r="AC5" s="4">
        <f t="shared" si="4"/>
        <v>50</v>
      </c>
      <c r="AD5" s="4">
        <f t="shared" si="5"/>
        <v>18.099999999999998</v>
      </c>
      <c r="AE5" s="4">
        <f t="shared" si="6"/>
        <v>59</v>
      </c>
      <c r="AF5" s="4">
        <f>'Economic Momentum'!Q6</f>
        <v>13.600000000000001</v>
      </c>
      <c r="AG5" s="4">
        <f ca="1">'Economic Momentum'!R6</f>
        <v>9</v>
      </c>
      <c r="AH5" s="4">
        <f t="shared" ca="1" si="7"/>
        <v>46.78</v>
      </c>
      <c r="AJ5" s="3" cm="1">
        <f t="array" aca="1" ref="AJ5" ca="1">_xlfn.PERCENTRANK.EXC(_xlfn._xlws.FILTER($AH$3:$AH$23, ISNUMBER($AH$3:$AH$23)),AH5)*100</f>
        <v>45.4</v>
      </c>
      <c r="AK5">
        <f t="shared" si="8"/>
        <v>1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216411.9</v>
      </c>
      <c r="E6" cm="1">
        <f t="array" ref="E6">_xll.FDS(C6,"FMA_COS_UP(""EPS"",""1M"",+1,NOW,,,""PORTAGG"",""MEANR"")")</f>
        <v>11</v>
      </c>
      <c r="F6" cm="1">
        <f t="array" ref="F6">_xll.FDS(C6,"FMA_COS_DOWN(""EPS"",""1M"",+1,NOW,,,""PORTAGG"",""MEANR"")")</f>
        <v>12</v>
      </c>
      <c r="G6" cm="1">
        <f t="array" ref="G6">_xll.FDS(A6,"SIZE(FG_CONSTITUENTS)")</f>
        <v>33</v>
      </c>
      <c r="H6" s="9">
        <f t="shared" si="0"/>
        <v>0.33333333333333331</v>
      </c>
      <c r="I6" s="9">
        <f t="shared" si="1"/>
        <v>0.36363636363636365</v>
      </c>
      <c r="J6" s="9">
        <f t="shared" si="2"/>
        <v>-3.0303030303030332E-2</v>
      </c>
      <c r="K6" s="5" cm="1">
        <f t="array" ref="K6">_xll.FDS(A6,"FMA_PCT_ABOVE_MAVG(200,0,,,,""PORTAGG"")")/100</f>
        <v>0.42424242424242403</v>
      </c>
      <c r="L6" s="41" cm="1">
        <f t="array" ref="L6">_xll.FDSB(A6,"PERCENT_CHANGE(FMA_EPS(+1,0,,,,""PORTAGG"",""MEAN""),FMA_EPS(+1,-1AM,,,,""PORTAGG"",""MEAN""))")</f>
        <v>3.24472968107602</v>
      </c>
      <c r="M6" s="41" cm="1">
        <f t="array" ref="M6">_xll.FDSB(A6,"PERCENT_CHANGE(FMA_EPS(+1,0,,,,""PORTAGG"",""MEAN""),FMA_EPS(+1,-3AM,,,,""PORTAGG"",""MEAN""))")</f>
        <v>-3.0033796160210602</v>
      </c>
      <c r="N6" s="3" cm="1">
        <f t="array" ref="N6">_xll.FDS(C6,"FG_TOTAL_RETURNC(0,-1AM)")</f>
        <v>3.8756490000000001</v>
      </c>
      <c r="O6" s="3" cm="1">
        <f t="array" ref="O6">_xll.FDS(C6,"FG_TOTAL_RETURNC(0,-3AM)")</f>
        <v>1.3927817</v>
      </c>
      <c r="P6" s="3" cm="1">
        <f t="array" ref="P6">_xll.FDS(C6,"FG_TOTAL_RETURNC(0,-6AM)")</f>
        <v>-4.8842549999999996</v>
      </c>
      <c r="Q6" s="9" cm="1">
        <f t="array" ref="Q6">_xll.FDS(C6,"P_PRICE(0)/P_PRICE_HIGH_PR(0,,,,,,""PRICE"",""INTRA"",""52W"")")</f>
        <v>0.91663693999999996</v>
      </c>
      <c r="R6" s="9" cm="1">
        <f t="array" ref="R6">_xll.FDS(C6,"P_PRICE(0)/P_PRICE_low_PR(0,,,,,,""PRICE"",""INTRA"",""52W"")-1")</f>
        <v>0.11288917</v>
      </c>
      <c r="S6" s="3" cm="1">
        <f t="array" ref="S6">_xll.FDS(C6,"FG_TOTAL_RETURNC(0,-12AM)")</f>
        <v>2.4242043</v>
      </c>
      <c r="T6" s="4" cm="1">
        <f t="array" ref="T6">_xlfn.PERCENTRANK.EXC(_xlfn._xlws.FILTER($R$3:$R$23, ISNUMBER($R$3:$R$23)),R6)*100</f>
        <v>36.299999999999997</v>
      </c>
      <c r="U6" s="4">
        <f t="shared" si="3"/>
        <v>63.7</v>
      </c>
      <c r="V6" s="4" cm="1">
        <f t="array" ref="V6">_xlfn.PERCENTRANK.EXC(_xlfn._xlws.FILTER($Q$3:$Q$23, ISNUMBER($Q$3:$Q$23)),Q6)*100</f>
        <v>68.100000000000009</v>
      </c>
      <c r="W6" s="4" cm="1">
        <f t="array" ref="W6">_xlfn.PERCENTRANK.EXC(_xlfn._xlws.FILTER($O$3:$O$23, ISNUMBER($O$3:$O$23)),O6)*100</f>
        <v>63.6</v>
      </c>
      <c r="X6" s="4" cm="1">
        <f t="array" ref="X6">_xlfn.PERCENTRANK.EXC(_xlfn._xlws.FILTER($P$3:$P$23, ISNUMBER($P$3:$P$23)),P6)*100</f>
        <v>27.200000000000003</v>
      </c>
      <c r="Y6" s="200" cm="1">
        <f t="array" ref="Y6">_xlfn.PERCENTRANK.EXC(_xlfn._xlws.FILTER($S$3:$S$23, ISNUMBER($S$3:$S$23)),S6)*100</f>
        <v>54.500000000000007</v>
      </c>
      <c r="Z6" s="4" cm="1">
        <f t="array" ref="Z6">_xlfn.PERCENTRANK.EXC(_xlfn._xlws.FILTER($K$3:$K$23, ISNUMBER($K$3:$K$23)),K6)*100</f>
        <v>63.6</v>
      </c>
      <c r="AA6" s="4" cm="1">
        <f t="array" ref="AA6">_xlfn.PERCENTRANK.EXC(_xlfn._xlws.FILTER($H$3:$H$23, ISNUMBER($H$3:$H$23)),H6)*100</f>
        <v>54.500000000000007</v>
      </c>
      <c r="AB6" s="4" cm="1">
        <f t="array" ref="AB6">_xlfn.PERCENTRANK.EXC(_xlfn._xlws.FILTER($J$3:$J$23, ISNUMBER($J$3:$J$23)),J6)*100</f>
        <v>45.4</v>
      </c>
      <c r="AC6" s="4">
        <f t="shared" si="4"/>
        <v>81.8</v>
      </c>
      <c r="AD6" s="4">
        <f t="shared" si="5"/>
        <v>45.4</v>
      </c>
      <c r="AE6" s="4">
        <f t="shared" si="6"/>
        <v>31.8</v>
      </c>
      <c r="AF6" s="4">
        <f>'Economic Momentum'!Q7</f>
        <v>54.500000000000007</v>
      </c>
      <c r="AG6" s="4">
        <f ca="1">'Economic Momentum'!R7</f>
        <v>77.2</v>
      </c>
      <c r="AH6" s="4">
        <f t="shared" ca="1" si="7"/>
        <v>54.480000000000004</v>
      </c>
      <c r="AJ6" s="3" cm="1">
        <f t="array" aca="1" ref="AJ6" ca="1">_xlfn.PERCENTRANK.EXC(_xlfn._xlws.FILTER($AH$3:$AH$23, ISNUMBER($AH$3:$AH$23)),AH6)*100</f>
        <v>59</v>
      </c>
      <c r="AK6">
        <f t="shared" si="8"/>
        <v>0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190783.03</v>
      </c>
      <c r="E7" cm="1">
        <f t="array" ref="E7">_xll.FDS(C7,"FMA_COS_UP(""EPS"",""1M"",+1,NOW,,,""PORTAGG"",""MEANR"")")</f>
        <v>10</v>
      </c>
      <c r="F7" cm="1">
        <f t="array" ref="F7">_xll.FDS(C7,"FMA_COS_DOWN(""EPS"",""1M"",+1,NOW,,,""PORTAGG"",""MEANR"")")</f>
        <v>8</v>
      </c>
      <c r="G7" cm="1">
        <f t="array" ref="G7">_xll.FDS(A7,"SIZE(FG_CONSTITUENTS)")</f>
        <v>33</v>
      </c>
      <c r="H7" s="9">
        <f t="shared" si="0"/>
        <v>0.30303030303030304</v>
      </c>
      <c r="I7" s="9">
        <f t="shared" si="1"/>
        <v>0.24242424242424243</v>
      </c>
      <c r="J7" s="9">
        <f t="shared" si="2"/>
        <v>6.0606060606060608E-2</v>
      </c>
      <c r="K7" s="5" cm="1">
        <f t="array" ref="K7">_xll.FDS(A7,"FMA_PCT_ABOVE_MAVG(200,0,,,,""PORTAGG"")")/100</f>
        <v>0.27272727272727298</v>
      </c>
      <c r="L7" s="41" cm="1">
        <f t="array" ref="L7">_xll.FDSB(A7,"PERCENT_CHANGE(FMA_EPS(+1,0,,,,""PORTAGG"",""MEAN""),FMA_EPS(+1,-1AM,,,,""PORTAGG"",""MEAN""))")</f>
        <v>2.7410041812456498</v>
      </c>
      <c r="M7" s="41" cm="1">
        <f t="array" ref="M7">_xll.FDSB(A7,"PERCENT_CHANGE(FMA_EPS(+1,0,,,,""PORTAGG"",""MEAN""),FMA_EPS(+1,-3AM,,,,""PORTAGG"",""MEAN""))")</f>
        <v>0.251620539283756</v>
      </c>
      <c r="N7" s="3" cm="1">
        <f t="array" ref="N7">_xll.FDS(C7,"FG_TOTAL_RETURNC(0,-1AM)")</f>
        <v>-10.291183</v>
      </c>
      <c r="O7" s="3" cm="1">
        <f t="array" ref="O7">_xll.FDS(C7,"FG_TOTAL_RETURNC(0,-3AM)")</f>
        <v>-9.1146999999999991</v>
      </c>
      <c r="P7" s="3" cm="1">
        <f t="array" ref="P7">_xll.FDS(C7,"FG_TOTAL_RETURNC(0,-6AM)")</f>
        <v>2.8374434000000002</v>
      </c>
      <c r="Q7" s="9" cm="1">
        <f t="array" ref="Q7">_xll.FDS(C7,"P_PRICE(0)/P_PRICE_HIGH_PR(0,,,,,,""PRICE"",""INTRA"",""52W"")")</f>
        <v>0.86201609999999995</v>
      </c>
      <c r="R7" s="9" cm="1">
        <f t="array" ref="R7">_xll.FDS(C7,"P_PRICE(0)/P_PRICE_low_PR(0,,,,,,""PRICE"",""INTRA"",""52W"")-1")</f>
        <v>0.36967109999999997</v>
      </c>
      <c r="S7" s="3" cm="1">
        <f t="array" ref="S7">_xll.FDS(C7,"FG_TOTAL_RETURNC(0,-12AM)")</f>
        <v>18.086874000000002</v>
      </c>
      <c r="T7" s="4" cm="1">
        <f t="array" ref="T7">_xlfn.PERCENTRANK.EXC(_xlfn._xlws.FILTER($R$3:$R$23, ISNUMBER($R$3:$R$23)),R7)*100</f>
        <v>90.9</v>
      </c>
      <c r="U7" s="4">
        <f t="shared" si="3"/>
        <v>9.0999999999999943</v>
      </c>
      <c r="V7" s="4" cm="1">
        <f t="array" ref="V7">_xlfn.PERCENTRANK.EXC(_xlfn._xlws.FILTER($Q$3:$Q$23, ISNUMBER($Q$3:$Q$23)),Q7)*100</f>
        <v>36.299999999999997</v>
      </c>
      <c r="W7" s="4" cm="1">
        <f t="array" ref="W7">_xlfn.PERCENTRANK.EXC(_xlfn._xlws.FILTER($O$3:$O$23, ISNUMBER($O$3:$O$23)),O7)*100</f>
        <v>9</v>
      </c>
      <c r="X7" s="4" cm="1">
        <f t="array" ref="X7">_xlfn.PERCENTRANK.EXC(_xlfn._xlws.FILTER($P$3:$P$23, ISNUMBER($P$3:$P$23)),P7)*100</f>
        <v>54.500000000000007</v>
      </c>
      <c r="Y7" s="200" cm="1">
        <f t="array" ref="Y7">_xlfn.PERCENTRANK.EXC(_xlfn._xlws.FILTER($S$3:$S$23, ISNUMBER($S$3:$S$23)),S7)*100</f>
        <v>81.8</v>
      </c>
      <c r="Z7" s="4" cm="1">
        <f t="array" ref="Z7">_xlfn.PERCENTRANK.EXC(_xlfn._xlws.FILTER($K$3:$K$23, ISNUMBER($K$3:$K$23)),K7)*100</f>
        <v>18.099999999999998</v>
      </c>
      <c r="AA7" s="4" cm="1">
        <f t="array" ref="AA7">_xlfn.PERCENTRANK.EXC(_xlfn._xlws.FILTER($H$3:$H$23, ISNUMBER($H$3:$H$23)),H7)*100</f>
        <v>45.4</v>
      </c>
      <c r="AB7" s="4" cm="1">
        <f t="array" ref="AB7">_xlfn.PERCENTRANK.EXC(_xlfn._xlws.FILTER($J$3:$J$23, ISNUMBER($J$3:$J$23)),J7)*100</f>
        <v>72.7</v>
      </c>
      <c r="AC7" s="4">
        <f t="shared" si="4"/>
        <v>77.2</v>
      </c>
      <c r="AD7" s="4">
        <f t="shared" si="5"/>
        <v>59</v>
      </c>
      <c r="AE7" s="4">
        <f t="shared" si="6"/>
        <v>27.200000000000003</v>
      </c>
      <c r="AF7" s="4">
        <f>'Economic Momentum'!Q8</f>
        <v>9</v>
      </c>
      <c r="AG7" s="4">
        <f ca="1">'Economic Momentum'!R8</f>
        <v>4.5</v>
      </c>
      <c r="AH7" s="4">
        <f t="shared" ca="1" si="7"/>
        <v>33.57</v>
      </c>
      <c r="AJ7" s="3" cm="1">
        <f t="array" aca="1" ref="AJ7" ca="1">_xlfn.PERCENTRANK.EXC(_xlfn._xlws.FILTER($AH$3:$AH$23, ISNUMBER($AH$3:$AH$23)),AH7)*100</f>
        <v>27.200000000000003</v>
      </c>
      <c r="AK7">
        <f t="shared" si="8"/>
        <v>2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37572.938000000002</v>
      </c>
      <c r="E8" cm="1">
        <f t="array" ref="E8">_xll.FDS(C8,"FMA_COS_UP(""EPS"",""1M"",+1,NOW,,,""PORTAGG"",""MEANR"")")</f>
        <v>14</v>
      </c>
      <c r="F8" cm="1">
        <f t="array" ref="F8">_xll.FDS(C8,"FMA_COS_DOWN(""EPS"",""1M"",+1,NOW,,,""PORTAGG"",""MEANR"")")</f>
        <v>2</v>
      </c>
      <c r="G8" cm="1">
        <f t="array" ref="G8">_xll.FDS(A8,"SIZE(FG_CONSTITUENTS)")</f>
        <v>26</v>
      </c>
      <c r="H8" s="9">
        <f t="shared" si="0"/>
        <v>0.53846153846153844</v>
      </c>
      <c r="I8" s="9">
        <f t="shared" si="1"/>
        <v>7.6923076923076927E-2</v>
      </c>
      <c r="J8" s="9">
        <f t="shared" si="2"/>
        <v>0.46153846153846151</v>
      </c>
      <c r="K8" s="5" cm="1">
        <f t="array" ref="K8">_xll.FDS(A8,"FMA_PCT_ABOVE_MAVG(200,0,,,,""PORTAGG"")")/100</f>
        <v>0.65384615384615397</v>
      </c>
      <c r="L8" s="41" cm="1">
        <f t="array" ref="L8">_xll.FDSB(A8,"PERCENT_CHANGE(FMA_EPS(+1,0,,,,""PORTAGG"",""MEAN""),FMA_EPS(+1,-1AM,,,,""PORTAGG"",""MEAN""))")</f>
        <v>4.6286493556182897</v>
      </c>
      <c r="M8" s="41" cm="1">
        <f t="array" ref="M8">_xll.FDSB(A8,"PERCENT_CHANGE(FMA_EPS(+1,0,,,,""PORTAGG"",""MEAN""),FMA_EPS(+1,-3AM,,,,""PORTAGG"",""MEAN""))")</f>
        <v>17.761596932797499</v>
      </c>
      <c r="N8" s="3" cm="1">
        <f t="array" ref="N8">_xll.FDS(C8,"FG_TOTAL_RETURNC(0,-1AM)")</f>
        <v>-6.1068654000000002</v>
      </c>
      <c r="O8" s="3" cm="1">
        <f t="array" ref="O8">_xll.FDS(C8,"FG_TOTAL_RETURNC(0,-3AM)")</f>
        <v>-4.798311</v>
      </c>
      <c r="P8" s="3" cm="1">
        <f t="array" ref="P8">_xll.FDS(C8,"FG_TOTAL_RETURNC(0,-6AM)")</f>
        <v>20.277356999999999</v>
      </c>
      <c r="Q8" s="9" cm="1">
        <f t="array" ref="Q8">_xll.FDS(C8,"P_PRICE(0)/P_PRICE_HIGH_PR(0,,,,,,""PRICE"",""INTRA"",""52W"")")</f>
        <v>0.87525016</v>
      </c>
      <c r="R8" s="9" cm="1">
        <f t="array" ref="R8">_xll.FDS(C8,"P_PRICE(0)/P_PRICE_low_PR(0,,,,,,""PRICE"",""INTRA"",""52W"")-1")</f>
        <v>0.37863397999999998</v>
      </c>
      <c r="S8" s="3" cm="1">
        <f t="array" ref="S8">_xll.FDS(C8,"FG_TOTAL_RETURNC(0,-12AM)")</f>
        <v>23.160957</v>
      </c>
      <c r="T8" s="4" cm="1">
        <f t="array" ref="T8">_xlfn.PERCENTRANK.EXC(_xlfn._xlws.FILTER($R$3:$R$23, ISNUMBER($R$3:$R$23)),R8)*100</f>
        <v>95.399999999999991</v>
      </c>
      <c r="U8" s="4">
        <f t="shared" si="3"/>
        <v>4.6000000000000085</v>
      </c>
      <c r="V8" s="4" cm="1">
        <f t="array" ref="V8">_xlfn.PERCENTRANK.EXC(_xlfn._xlws.FILTER($Q$3:$Q$23, ISNUMBER($Q$3:$Q$23)),Q8)*100</f>
        <v>50</v>
      </c>
      <c r="W8" s="4" cm="1">
        <f t="array" ref="W8">_xlfn.PERCENTRANK.EXC(_xlfn._xlws.FILTER($O$3:$O$23, ISNUMBER($O$3:$O$23)),O8)*100</f>
        <v>45.4</v>
      </c>
      <c r="X8" s="4" cm="1">
        <f t="array" ref="X8">_xlfn.PERCENTRANK.EXC(_xlfn._xlws.FILTER($P$3:$P$23, ISNUMBER($P$3:$P$23)),P8)*100</f>
        <v>95.399999999999991</v>
      </c>
      <c r="Y8" s="200" cm="1">
        <f t="array" ref="Y8">_xlfn.PERCENTRANK.EXC(_xlfn._xlws.FILTER($S$3:$S$23, ISNUMBER($S$3:$S$23)),S8)*100</f>
        <v>86.3</v>
      </c>
      <c r="Z8" s="4" cm="1">
        <f t="array" ref="Z8">_xlfn.PERCENTRANK.EXC(_xlfn._xlws.FILTER($K$3:$K$23, ISNUMBER($K$3:$K$23)),K8)*100</f>
        <v>86.3</v>
      </c>
      <c r="AA8" s="4" cm="1">
        <f t="array" ref="AA8">_xlfn.PERCENTRANK.EXC(_xlfn._xlws.FILTER($H$3:$H$23, ISNUMBER($H$3:$H$23)),H8)*100</f>
        <v>90.9</v>
      </c>
      <c r="AB8" s="4" cm="1">
        <f t="array" ref="AB8">_xlfn.PERCENTRANK.EXC(_xlfn._xlws.FILTER($J$3:$J$23, ISNUMBER($J$3:$J$23)),J8)*100</f>
        <v>95.399999999999991</v>
      </c>
      <c r="AC8" s="4">
        <f t="shared" si="4"/>
        <v>90.9</v>
      </c>
      <c r="AD8" s="4">
        <f t="shared" si="5"/>
        <v>95.399999999999991</v>
      </c>
      <c r="AE8" s="4">
        <f t="shared" si="6"/>
        <v>9</v>
      </c>
      <c r="AF8" s="4">
        <f>'Economic Momentum'!Q9</f>
        <v>40.9</v>
      </c>
      <c r="AG8" s="4">
        <f ca="1">'Economic Momentum'!R9</f>
        <v>40.9</v>
      </c>
      <c r="AH8" s="4">
        <f t="shared" ca="1" si="7"/>
        <v>62.239999999999995</v>
      </c>
      <c r="AJ8" s="3" cm="1">
        <f t="array" aca="1" ref="AJ8" ca="1">_xlfn.PERCENTRANK.EXC(_xlfn._xlws.FILTER($AH$3:$AH$23, ISNUMBER($AH$3:$AH$23)),AH8)*100</f>
        <v>68.100000000000009</v>
      </c>
      <c r="AK8">
        <f t="shared" si="8"/>
        <v>5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418868.47</v>
      </c>
      <c r="E9" cm="1">
        <f t="array" ref="E9">_xll.FDS(C9,"FMA_COS_UP(""EPS"",""1M"",+1,NOW,,,""PORTAGG"",""MEANR"")")</f>
        <v>9</v>
      </c>
      <c r="F9" cm="1">
        <f t="array" ref="F9">_xll.FDS(C9,"FMA_COS_DOWN(""EPS"",""1M"",+1,NOW,,,""PORTAGG"",""MEANR"")")</f>
        <v>10</v>
      </c>
      <c r="G9" cm="1">
        <f t="array" ref="G9">_xll.FDS(A9,"SIZE(FG_CONSTITUENTS)")</f>
        <v>33</v>
      </c>
      <c r="H9" s="9">
        <f t="shared" si="0"/>
        <v>0.27272727272727271</v>
      </c>
      <c r="I9" s="9">
        <f t="shared" si="1"/>
        <v>0.30303030303030304</v>
      </c>
      <c r="J9" s="9">
        <f t="shared" si="2"/>
        <v>-3.0303030303030332E-2</v>
      </c>
      <c r="K9" s="5" cm="1">
        <f t="array" ref="K9">_xll.FDS(A9,"FMA_PCT_ABOVE_MAVG(200,0,,,,""PORTAGG"")")/100</f>
        <v>0.51515151515151503</v>
      </c>
      <c r="L9" s="41" cm="1">
        <f t="array" ref="L9">_xll.FDSB(A9,"PERCENT_CHANGE(FMA_EPS(+1,0,,,,""PORTAGG"",""MEAN""),FMA_EPS(+1,-1AM,,,,""PORTAGG"",""MEAN""))")</f>
        <v>5.2161933600438903</v>
      </c>
      <c r="M9" s="41" cm="1">
        <f t="array" ref="M9">_xll.FDSB(A9,"PERCENT_CHANGE(FMA_EPS(+1,0,,,,""PORTAGG"",""MEAN""),FMA_EPS(+1,-3AM,,,,""PORTAGG"",""MEAN""))")</f>
        <v>5.5191408452815196</v>
      </c>
      <c r="N9" s="3" cm="1">
        <f t="array" ref="N9">_xll.FDS(C9,"FG_TOTAL_RETURNC(0,-1AM)")</f>
        <v>4.461932</v>
      </c>
      <c r="O9" s="3" cm="1">
        <f t="array" ref="O9">_xll.FDS(C9,"FG_TOTAL_RETURNC(0,-3AM)")</f>
        <v>6.4144373000000003</v>
      </c>
      <c r="P9" s="3" cm="1">
        <f t="array" ref="P9">_xll.FDS(C9,"FG_TOTAL_RETURNC(0,-6AM)")</f>
        <v>15.1518345</v>
      </c>
      <c r="Q9" s="9" cm="1">
        <f t="array" ref="Q9">_xll.FDS(C9,"P_PRICE(0)/P_PRICE_HIGH_PR(0,,,,,,""PRICE"",""INTRA"",""52W"")")</f>
        <v>0.99087130000000001</v>
      </c>
      <c r="R9" s="9" cm="1">
        <f t="array" ref="R9">_xll.FDS(C9,"P_PRICE(0)/P_PRICE_low_PR(0,,,,,,""PRICE"",""INTRA"",""52W"")-1")</f>
        <v>0.17693436000000001</v>
      </c>
      <c r="S9" s="3" cm="1">
        <f t="array" ref="S9">_xll.FDS(C9,"FG_TOTAL_RETURNC(0,-12AM)")</f>
        <v>14.950335000000001</v>
      </c>
      <c r="T9" s="4" cm="1">
        <f t="array" ref="T9">_xlfn.PERCENTRANK.EXC(_xlfn._xlws.FILTER($R$3:$R$23, ISNUMBER($R$3:$R$23)),R9)*100</f>
        <v>63.6</v>
      </c>
      <c r="U9" s="4">
        <f t="shared" si="3"/>
        <v>36.4</v>
      </c>
      <c r="V9" s="4" cm="1">
        <f t="array" ref="V9">_xlfn.PERCENTRANK.EXC(_xlfn._xlws.FILTER($Q$3:$Q$23, ISNUMBER($Q$3:$Q$23)),Q9)*100</f>
        <v>95.399999999999991</v>
      </c>
      <c r="W9" s="4" cm="1">
        <f t="array" ref="W9">_xlfn.PERCENTRANK.EXC(_xlfn._xlws.FILTER($O$3:$O$23, ISNUMBER($O$3:$O$23)),O9)*100</f>
        <v>81.8</v>
      </c>
      <c r="X9" s="4" cm="1">
        <f t="array" ref="X9">_xlfn.PERCENTRANK.EXC(_xlfn._xlws.FILTER($P$3:$P$23, ISNUMBER($P$3:$P$23)),P9)*100</f>
        <v>86.3</v>
      </c>
      <c r="Y9" s="200" cm="1">
        <f t="array" ref="Y9">_xlfn.PERCENTRANK.EXC(_xlfn._xlws.FILTER($S$3:$S$23, ISNUMBER($S$3:$S$23)),S9)*100</f>
        <v>77.2</v>
      </c>
      <c r="Z9" s="4" cm="1">
        <f t="array" ref="Z9">_xlfn.PERCENTRANK.EXC(_xlfn._xlws.FILTER($K$3:$K$23, ISNUMBER($K$3:$K$23)),K9)*100</f>
        <v>77.2</v>
      </c>
      <c r="AA9" s="4" cm="1">
        <f t="array" ref="AA9">_xlfn.PERCENTRANK.EXC(_xlfn._xlws.FILTER($H$3:$H$23, ISNUMBER($H$3:$H$23)),H9)*100</f>
        <v>40.9</v>
      </c>
      <c r="AB9" s="4" cm="1">
        <f t="array" ref="AB9">_xlfn.PERCENTRANK.EXC(_xlfn._xlws.FILTER($J$3:$J$23, ISNUMBER($J$3:$J$23)),J9)*100</f>
        <v>45.4</v>
      </c>
      <c r="AC9" s="4">
        <f t="shared" si="4"/>
        <v>95.399999999999991</v>
      </c>
      <c r="AD9" s="4">
        <f t="shared" si="5"/>
        <v>81.8</v>
      </c>
      <c r="AE9" s="4">
        <f t="shared" si="6"/>
        <v>45.4</v>
      </c>
      <c r="AF9" s="4">
        <f>'Economic Momentum'!Q10</f>
        <v>27.200000000000003</v>
      </c>
      <c r="AG9" s="4">
        <f ca="1">'Economic Momentum'!R10</f>
        <v>68.100000000000009</v>
      </c>
      <c r="AH9" s="4">
        <f t="shared" ca="1" si="7"/>
        <v>88.589999999999989</v>
      </c>
      <c r="AJ9" s="3" cm="1">
        <f t="array" aca="1" ref="AJ9" ca="1">_xlfn.PERCENTRANK.EXC(_xlfn._xlws.FILTER($AH$3:$AH$23, ISNUMBER($AH$3:$AH$23)),AH9)*100</f>
        <v>95.399999999999991</v>
      </c>
      <c r="AK9">
        <f t="shared" si="8"/>
        <v>5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2297641.5</v>
      </c>
      <c r="E10" cm="1">
        <f t="array" ref="E10">_xll.FDS(C10,"FMA_COS_UP(""EPS"",""1M"",+1,NOW,,,""PORTAGG"",""MEANR"")")</f>
        <v>45</v>
      </c>
      <c r="F10" cm="1">
        <f t="array" ref="F10">_xll.FDS(C10,"FMA_COS_DOWN(""EPS"",""1M"",+1,NOW,,,""PORTAGG"",""MEANR"")")</f>
        <v>26</v>
      </c>
      <c r="G10" cm="1">
        <f t="array" ref="G10">_xll.FDS(A10,"SIZE(FG_CONSTITUENTS)")</f>
        <v>90</v>
      </c>
      <c r="H10" s="9">
        <f t="shared" si="0"/>
        <v>0.5</v>
      </c>
      <c r="I10" s="9">
        <f t="shared" si="1"/>
        <v>0.28888888888888886</v>
      </c>
      <c r="J10" s="9">
        <f t="shared" si="2"/>
        <v>0.21111111111111114</v>
      </c>
      <c r="K10" s="5" cm="1">
        <f t="array" ref="K10">_xll.FDS(A10,"FMA_PCT_ABOVE_MAVG(200,0,,,,""PORTAGG"")")/100</f>
        <v>0.48314606741573002</v>
      </c>
      <c r="L10" s="41" cm="1">
        <f t="array" ref="L10">_xll.FDSB(A10,"PERCENT_CHANGE(FMA_EPS(+1,0,,,,""PORTAGG"",""MEAN""),FMA_EPS(+1,-1AM,,,,""PORTAGG"",""MEAN""))")</f>
        <v>2.0326860677609702</v>
      </c>
      <c r="M10" s="41" cm="1">
        <f t="array" ref="M10">_xll.FDSB(A10,"PERCENT_CHANGE(FMA_EPS(+1,0,,,,""PORTAGG"",""MEAN""),FMA_EPS(+1,-3AM,,,,""PORTAGG"",""MEAN""))")</f>
        <v>5.9053962289490904</v>
      </c>
      <c r="N10" s="3" cm="1">
        <f t="array" ref="N10">_xll.FDS(C10,"FG_TOTAL_RETURNC(0,-1AM)")</f>
        <v>-8.2189320000000006</v>
      </c>
      <c r="O10" s="3" cm="1">
        <f t="array" ref="O10">_xll.FDS(C10,"FG_TOTAL_RETURNC(0,-3AM)")</f>
        <v>5.2330375</v>
      </c>
      <c r="P10" s="3" cm="1">
        <f t="array" ref="P10">_xll.FDS(C10,"FG_TOTAL_RETURNC(0,-6AM)")</f>
        <v>10.259162999999999</v>
      </c>
      <c r="Q10" s="9" cm="1">
        <f t="array" ref="Q10">_xll.FDS(C10,"P_PRICE(0)/P_PRICE_HIGH_PR(0,,,,,,""PRICE"",""INTRA"",""52W"")")</f>
        <v>0.89235569999999997</v>
      </c>
      <c r="R10" s="9" cm="1">
        <f t="array" ref="R10">_xll.FDS(C10,"P_PRICE(0)/P_PRICE_low_PR(0,,,,,,""PRICE"",""INTRA"",""52W"")-1")</f>
        <v>0.22207713000000001</v>
      </c>
      <c r="S10" s="3" cm="1">
        <f t="array" ref="S10">_xll.FDS(C10,"FG_TOTAL_RETURNC(0,-12AM)")</f>
        <v>24.852478000000001</v>
      </c>
      <c r="T10" s="4" cm="1">
        <f t="array" ref="T10">_xlfn.PERCENTRANK.EXC(_xlfn._xlws.FILTER($R$3:$R$23, ISNUMBER($R$3:$R$23)),R10)*100</f>
        <v>72.7</v>
      </c>
      <c r="U10" s="4">
        <f t="shared" si="3"/>
        <v>27.299999999999997</v>
      </c>
      <c r="V10" s="4" cm="1">
        <f t="array" ref="V10">_xlfn.PERCENTRANK.EXC(_xlfn._xlws.FILTER($Q$3:$Q$23, ISNUMBER($Q$3:$Q$23)),Q10)*100</f>
        <v>54.500000000000007</v>
      </c>
      <c r="W10" s="4" cm="1">
        <f t="array" ref="W10">_xlfn.PERCENTRANK.EXC(_xlfn._xlws.FILTER($O$3:$O$23, ISNUMBER($O$3:$O$23)),O10)*100</f>
        <v>77.2</v>
      </c>
      <c r="X10" s="4" cm="1">
        <f t="array" ref="X10">_xlfn.PERCENTRANK.EXC(_xlfn._xlws.FILTER($P$3:$P$23, ISNUMBER($P$3:$P$23)),P10)*100</f>
        <v>77.2</v>
      </c>
      <c r="Y10" s="200" cm="1">
        <f t="array" ref="Y10">_xlfn.PERCENTRANK.EXC(_xlfn._xlws.FILTER($S$3:$S$23, ISNUMBER($S$3:$S$23)),S10)*100</f>
        <v>90.9</v>
      </c>
      <c r="Z10" s="4" cm="1">
        <f t="array" ref="Z10">_xlfn.PERCENTRANK.EXC(_xlfn._xlws.FILTER($K$3:$K$23, ISNUMBER($K$3:$K$23)),K10)*100</f>
        <v>72.7</v>
      </c>
      <c r="AA10" s="4" cm="1">
        <f t="array" ref="AA10">_xlfn.PERCENTRANK.EXC(_xlfn._xlws.FILTER($H$3:$H$23, ISNUMBER($H$3:$H$23)),H10)*100</f>
        <v>77.2</v>
      </c>
      <c r="AB10" s="4" cm="1">
        <f t="array" ref="AB10">_xlfn.PERCENTRANK.EXC(_xlfn._xlws.FILTER($J$3:$J$23, ISNUMBER($J$3:$J$23)),J10)*100</f>
        <v>81.8</v>
      </c>
      <c r="AC10" s="4">
        <f t="shared" si="4"/>
        <v>63.6</v>
      </c>
      <c r="AD10" s="4">
        <f t="shared" si="5"/>
        <v>86.3</v>
      </c>
      <c r="AE10" s="4">
        <f t="shared" si="6"/>
        <v>77.2</v>
      </c>
      <c r="AF10" s="4">
        <f>'Economic Momentum'!Q11</f>
        <v>72.7</v>
      </c>
      <c r="AG10" s="4">
        <f ca="1">'Economic Momentum'!R11</f>
        <v>86.3</v>
      </c>
      <c r="AH10" s="4">
        <f t="shared" ca="1" si="7"/>
        <v>68.12</v>
      </c>
      <c r="AJ10" s="3" cm="1">
        <f t="array" aca="1" ref="AJ10" ca="1">_xlfn.PERCENTRANK.EXC(_xlfn._xlws.FILTER($AH$3:$AH$23, ISNUMBER($AH$3:$AH$23)),AH10)*100</f>
        <v>77.2</v>
      </c>
      <c r="AK10">
        <f t="shared" si="8"/>
        <v>6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445513.84</v>
      </c>
      <c r="E11" cm="1">
        <f t="array" ref="E11">_xll.FDS(C11,"FMA_COS_UP(""EPS"",""1M"",+1,NOW,,,""PORTAGG"",""MEANR"")")</f>
        <v>22</v>
      </c>
      <c r="F11" cm="1">
        <f t="array" ref="F11">_xll.FDS(C11,"FMA_COS_DOWN(""EPS"",""1M"",+1,NOW,,,""PORTAGG"",""MEANR"")")</f>
        <v>20</v>
      </c>
      <c r="G11" cm="1">
        <f t="array" ref="G11">_xll.FDS(A11,"SIZE(FG_CONSTITUENTS)")</f>
        <v>44</v>
      </c>
      <c r="H11" s="9">
        <f t="shared" si="0"/>
        <v>0.5</v>
      </c>
      <c r="I11" s="9">
        <f t="shared" si="1"/>
        <v>0.45454545454545453</v>
      </c>
      <c r="J11" s="9">
        <f t="shared" si="2"/>
        <v>4.545454545454547E-2</v>
      </c>
      <c r="K11" s="5" cm="1">
        <f t="array" ref="K11">_xll.FDS(A11,"FMA_PCT_ABOVE_MAVG(200,0,,,,""PORTAGG"")")/100</f>
        <v>0.22727272727272702</v>
      </c>
      <c r="L11" s="41" cm="1">
        <f t="array" ref="L11">_xll.FDSB(A11,"PERCENT_CHANGE(FMA_EPS(+1,0,,,,""PORTAGG"",""MEAN""),FMA_EPS(+1,-1AM,,,,""PORTAGG"",""MEAN""))")</f>
        <v>-5.5789543213789701</v>
      </c>
      <c r="M11" s="41" cm="1">
        <f t="array" ref="M11">_xll.FDSB(A11,"PERCENT_CHANGE(FMA_EPS(+1,0,,,,""PORTAGG"",""MEAN""),FMA_EPS(+1,-3AM,,,,""PORTAGG"",""MEAN""))")</f>
        <v>-11.6193528202758</v>
      </c>
      <c r="N11" s="3" cm="1">
        <f t="array" ref="N11">_xll.FDS(C11,"FG_TOTAL_RETURNC(0,-1AM)")</f>
        <v>-5.6459785</v>
      </c>
      <c r="O11" s="3" cm="1">
        <f t="array" ref="O11">_xll.FDS(C11,"FG_TOTAL_RETURNC(0,-3AM)")</f>
        <v>-18.184249999999999</v>
      </c>
      <c r="P11" s="3" cm="1">
        <f t="array" ref="P11">_xll.FDS(C11,"FG_TOTAL_RETURNC(0,-6AM)")</f>
        <v>-16.764433</v>
      </c>
      <c r="Q11" s="9" cm="1">
        <f t="array" ref="Q11">_xll.FDS(C11,"P_PRICE(0)/P_PRICE_HIGH_PR(0,,,,,,""PRICE"",""INTRA"",""52W"")")</f>
        <v>0.78248030000000002</v>
      </c>
      <c r="R11" s="9" cm="1">
        <f t="array" ref="R11">_xll.FDS(C11,"P_PRICE(0)/P_PRICE_low_PR(0,,,,,,""PRICE"",""INTRA"",""52W"")-1")</f>
        <v>9.4610570000000005E-2</v>
      </c>
      <c r="S11" s="3" cm="1">
        <f t="array" ref="S11">_xll.FDS(C11,"FG_TOTAL_RETURNC(0,-12AM)")</f>
        <v>-9.5930459999999993</v>
      </c>
      <c r="T11" s="4" cm="1">
        <f t="array" ref="T11">_xlfn.PERCENTRANK.EXC(_xlfn._xlws.FILTER($R$3:$R$23, ISNUMBER($R$3:$R$23)),R11)*100</f>
        <v>27.200000000000003</v>
      </c>
      <c r="U11" s="4">
        <f t="shared" si="3"/>
        <v>72.8</v>
      </c>
      <c r="V11" s="4" cm="1">
        <f t="array" ref="V11">_xlfn.PERCENTRANK.EXC(_xlfn._xlws.FILTER($Q$3:$Q$23, ISNUMBER($Q$3:$Q$23)),Q11)*100</f>
        <v>9</v>
      </c>
      <c r="W11" s="4" cm="1">
        <f t="array" ref="W11">_xlfn.PERCENTRANK.EXC(_xlfn._xlws.FILTER($O$3:$O$23, ISNUMBER($O$3:$O$23)),O11)*100</f>
        <v>4.5</v>
      </c>
      <c r="X11" s="4" cm="1">
        <f t="array" ref="X11">_xlfn.PERCENTRANK.EXC(_xlfn._xlws.FILTER($P$3:$P$23, ISNUMBER($P$3:$P$23)),P11)*100</f>
        <v>4.5</v>
      </c>
      <c r="Y11" s="200" cm="1">
        <f t="array" ref="Y11">_xlfn.PERCENTRANK.EXC(_xlfn._xlws.FILTER($S$3:$S$23, ISNUMBER($S$3:$S$23)),S11)*100</f>
        <v>22.7</v>
      </c>
      <c r="Z11" s="4" cm="1">
        <f t="array" ref="Z11">_xlfn.PERCENTRANK.EXC(_xlfn._xlws.FILTER($K$3:$K$23, ISNUMBER($K$3:$K$23)),K11)*100</f>
        <v>9</v>
      </c>
      <c r="AA11" s="4" cm="1">
        <f t="array" ref="AA11">_xlfn.PERCENTRANK.EXC(_xlfn._xlws.FILTER($H$3:$H$23, ISNUMBER($H$3:$H$23)),H11)*100</f>
        <v>77.2</v>
      </c>
      <c r="AB11" s="4" cm="1">
        <f t="array" ref="AB11">_xlfn.PERCENTRANK.EXC(_xlfn._xlws.FILTER($J$3:$J$23, ISNUMBER($J$3:$J$23)),J11)*100</f>
        <v>63.6</v>
      </c>
      <c r="AC11" s="4">
        <f t="shared" si="4"/>
        <v>4.5</v>
      </c>
      <c r="AD11" s="4">
        <f t="shared" si="5"/>
        <v>9</v>
      </c>
      <c r="AE11" s="4">
        <f t="shared" si="6"/>
        <v>50</v>
      </c>
      <c r="AF11" s="4">
        <f>'Economic Momentum'!Q12</f>
        <v>22.7</v>
      </c>
      <c r="AG11" s="4">
        <f ca="1">'Economic Momentum'!R12</f>
        <v>22.7</v>
      </c>
      <c r="AH11" s="4">
        <f t="shared" ca="1" si="7"/>
        <v>6.3</v>
      </c>
      <c r="AJ11" s="3" cm="1">
        <f t="array" aca="1" ref="AJ11" ca="1">_xlfn.PERCENTRANK.EXC(_xlfn._xlws.FILTER($AH$3:$AH$23, ISNUMBER($AH$3:$AH$23)),AH11)*100</f>
        <v>4.5</v>
      </c>
      <c r="AK11">
        <f t="shared" si="8"/>
        <v>1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1785904.6</v>
      </c>
      <c r="E12" cm="1">
        <f t="array" ref="E12">_xll.FDS(C12,"FMA_COS_UP(""EPS"",""1M"",+1,NOW,,,""PORTAGG"",""MEANR"")")</f>
        <v>54</v>
      </c>
      <c r="F12" cm="1">
        <f t="array" ref="F12">_xll.FDS(C12,"FMA_COS_DOWN(""EPS"",""1M"",+1,NOW,,,""PORTAGG"",""MEANR"")")</f>
        <v>32</v>
      </c>
      <c r="G12" cm="1">
        <f t="array" ref="G12">_xll.FDS(A12,"SIZE(FG_CONSTITUENTS)")</f>
        <v>101</v>
      </c>
      <c r="H12" s="9">
        <f t="shared" si="0"/>
        <v>0.53465346534653468</v>
      </c>
      <c r="I12" s="9">
        <f t="shared" si="1"/>
        <v>0.31683168316831684</v>
      </c>
      <c r="J12" s="9">
        <f t="shared" si="2"/>
        <v>0.21782178217821785</v>
      </c>
      <c r="K12" s="5" cm="1">
        <f t="array" ref="K12">_xll.FDS(A12,"FMA_PCT_ABOVE_MAVG(200,0,,,,""PORTAGG"")")/100</f>
        <v>0.40404040404040403</v>
      </c>
      <c r="L12" s="41" cm="1">
        <f t="array" ref="L12">_xll.FDSB(A12,"PERCENT_CHANGE(FMA_EPS(+1,0,,,,""PORTAGG"",""MEAN""),FMA_EPS(+1,-1AM,,,,""PORTAGG"",""MEAN""))")</f>
        <v>0.29005185383719401</v>
      </c>
      <c r="M12" s="41" cm="1">
        <f t="array" ref="M12">_xll.FDSB(A12,"PERCENT_CHANGE(FMA_EPS(+1,0,,,,""PORTAGG"",""MEAN""),FMA_EPS(+1,-3AM,,,,""PORTAGG"",""MEAN""))")</f>
        <v>0.71026918058241695</v>
      </c>
      <c r="N12" s="3" cm="1">
        <f t="array" ref="N12">_xll.FDS(C12,"FG_TOTAL_RETURNC(0,-1AM)")</f>
        <v>-8.6745850000000004</v>
      </c>
      <c r="O12" s="3" cm="1">
        <f t="array" ref="O12">_xll.FDS(C12,"FG_TOTAL_RETURNC(0,-3AM)")</f>
        <v>-4.4239579999999998</v>
      </c>
      <c r="P12" s="3" cm="1">
        <f t="array" ref="P12">_xll.FDS(C12,"FG_TOTAL_RETURNC(0,-6AM)")</f>
        <v>-2.2773623000000001</v>
      </c>
      <c r="Q12" s="9" cm="1">
        <f t="array" ref="Q12">_xll.FDS(C12,"P_PRICE(0)/P_PRICE_HIGH_PR(0,,,,,,""PRICE"",""INTRA"",""52W"")")</f>
        <v>0.89505862999999997</v>
      </c>
      <c r="R12" s="9" cm="1">
        <f t="array" ref="R12">_xll.FDS(C12,"P_PRICE(0)/P_PRICE_low_PR(0,,,,,,""PRICE"",""INTRA"",""52W"")-1")</f>
        <v>0.14186083999999999</v>
      </c>
      <c r="S12" s="3" cm="1">
        <f t="array" ref="S12">_xll.FDS(C12,"FG_TOTAL_RETURNC(0,-12AM)")</f>
        <v>-0.67286489999999999</v>
      </c>
      <c r="T12" s="4" cm="1">
        <f t="array" ref="T12">_xlfn.PERCENTRANK.EXC(_xlfn._xlws.FILTER($R$3:$R$23, ISNUMBER($R$3:$R$23)),R12)*100</f>
        <v>54.500000000000007</v>
      </c>
      <c r="U12" s="4">
        <f t="shared" si="3"/>
        <v>45.499999999999993</v>
      </c>
      <c r="V12" s="4" cm="1">
        <f t="array" ref="V12">_xlfn.PERCENTRANK.EXC(_xlfn._xlws.FILTER($Q$3:$Q$23, ISNUMBER($Q$3:$Q$23)),Q12)*100</f>
        <v>59</v>
      </c>
      <c r="W12" s="4" cm="1">
        <f t="array" ref="W12">_xlfn.PERCENTRANK.EXC(_xlfn._xlws.FILTER($O$3:$O$23, ISNUMBER($O$3:$O$23)),O12)*100</f>
        <v>50</v>
      </c>
      <c r="X12" s="4" cm="1">
        <f t="array" ref="X12">_xlfn.PERCENTRANK.EXC(_xlfn._xlws.FILTER($P$3:$P$23, ISNUMBER($P$3:$P$23)),P12)*100</f>
        <v>36.299999999999997</v>
      </c>
      <c r="Y12" s="200" cm="1">
        <f t="array" ref="Y12">_xlfn.PERCENTRANK.EXC(_xlfn._xlws.FILTER($S$3:$S$23, ISNUMBER($S$3:$S$23)),S12)*100</f>
        <v>50</v>
      </c>
      <c r="Z12" s="4" cm="1">
        <f t="array" ref="Z12">_xlfn.PERCENTRANK.EXC(_xlfn._xlws.FILTER($K$3:$K$23, ISNUMBER($K$3:$K$23)),K12)*100</f>
        <v>54.500000000000007</v>
      </c>
      <c r="AA12" s="4" cm="1">
        <f t="array" ref="AA12">_xlfn.PERCENTRANK.EXC(_xlfn._xlws.FILTER($H$3:$H$23, ISNUMBER($H$3:$H$23)),H12)*100</f>
        <v>86.3</v>
      </c>
      <c r="AB12" s="4" cm="1">
        <f t="array" ref="AB12">_xlfn.PERCENTRANK.EXC(_xlfn._xlws.FILTER($J$3:$J$23, ISNUMBER($J$3:$J$23)),J12)*100</f>
        <v>86.3</v>
      </c>
      <c r="AC12" s="4">
        <f t="shared" si="4"/>
        <v>45.4</v>
      </c>
      <c r="AD12" s="4">
        <f t="shared" si="5"/>
        <v>63.6</v>
      </c>
      <c r="AE12" s="4">
        <f t="shared" si="6"/>
        <v>72.7</v>
      </c>
      <c r="AF12" s="4">
        <f>'Economic Momentum'!Q13</f>
        <v>63.6</v>
      </c>
      <c r="AG12" s="4">
        <f ca="1">'Economic Momentum'!R13</f>
        <v>36.299999999999997</v>
      </c>
      <c r="AH12" s="4">
        <f t="shared" ca="1" si="7"/>
        <v>49.49</v>
      </c>
      <c r="AJ12" s="3" cm="1">
        <f t="array" aca="1" ref="AJ12" ca="1">_xlfn.PERCENTRANK.EXC(_xlfn._xlws.FILTER($AH$3:$AH$23, ISNUMBER($AH$3:$AH$23)),AH12)*100</f>
        <v>50</v>
      </c>
      <c r="AK12">
        <f t="shared" si="8"/>
        <v>2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711518.06</v>
      </c>
      <c r="E13" cm="1">
        <f t="array" ref="E13">_xll.FDS(C13,"FMA_COS_UP(""EPS"",""1M"",+1,NOW,,,""PORTAGG"",""MEANR"")")</f>
        <v>20</v>
      </c>
      <c r="F13" cm="1">
        <f t="array" ref="F13">_xll.FDS(C13,"FMA_COS_DOWN(""EPS"",""1M"",+1,NOW,,,""PORTAGG"",""MEANR"")")</f>
        <v>21</v>
      </c>
      <c r="G13" cm="1">
        <f t="array" ref="G13">_xll.FDS(A13,"SIZE(FG_CONSTITUENTS)")</f>
        <v>50</v>
      </c>
      <c r="H13" s="9">
        <f t="shared" si="0"/>
        <v>0.4</v>
      </c>
      <c r="I13" s="9">
        <f t="shared" si="1"/>
        <v>0.42</v>
      </c>
      <c r="J13" s="9">
        <f t="shared" si="2"/>
        <v>-1.9999999999999962E-2</v>
      </c>
      <c r="K13" s="5" cm="1">
        <f t="array" ref="K13">_xll.FDS(A13,"FMA_PCT_ABOVE_MAVG(200,0,,,,""PORTAGG"")")/100</f>
        <v>0.36734693877551</v>
      </c>
      <c r="L13" s="41" cm="1">
        <f t="array" ref="L13">_xll.FDSB(A13,"PERCENT_CHANGE(FMA_EPS(+1,0,,,,""PORTAGG"",""MEAN""),FMA_EPS(+1,-1AM,,,,""PORTAGG"",""MEAN""))")</f>
        <v>-3.03735585120039</v>
      </c>
      <c r="M13" s="41" cm="1">
        <f t="array" ref="M13">_xll.FDSB(A13,"PERCENT_CHANGE(FMA_EPS(+1,0,,,,""PORTAGG"",""MEAN""),FMA_EPS(+1,-3AM,,,,""PORTAGG"",""MEAN""))")</f>
        <v>-9.7471444300003593</v>
      </c>
      <c r="N13" s="3" cm="1">
        <f t="array" ref="N13">_xll.FDS(C13,"FG_TOTAL_RETURNC(0,-1AM)")</f>
        <v>1.3546347999999999</v>
      </c>
      <c r="O13" s="3" cm="1">
        <f t="array" ref="O13">_xll.FDS(C13,"FG_TOTAL_RETURNC(0,-3AM)")</f>
        <v>-5.3751173000000003</v>
      </c>
      <c r="P13" s="3" cm="1">
        <f t="array" ref="P13">_xll.FDS(C13,"FG_TOTAL_RETURNC(0,-6AM)")</f>
        <v>-8.47851</v>
      </c>
      <c r="Q13" s="9" cm="1">
        <f t="array" ref="Q13">_xll.FDS(C13,"P_PRICE(0)/P_PRICE_HIGH_PR(0,,,,,,""PRICE"",""INTRA"",""52W"")")</f>
        <v>0.81645215000000004</v>
      </c>
      <c r="R13" s="9" cm="1">
        <f t="array" ref="R13">_xll.FDS(C13,"P_PRICE(0)/P_PRICE_low_PR(0,,,,,,""PRICE"",""INTRA"",""52W"")-1")</f>
        <v>0.11246668999999999</v>
      </c>
      <c r="S13" s="3" cm="1">
        <f t="array" ref="S13">_xll.FDS(C13,"FG_TOTAL_RETURNC(0,-12AM)")</f>
        <v>-1.3041735000000001</v>
      </c>
      <c r="T13" s="4" cm="1">
        <f t="array" ref="T13">_xlfn.PERCENTRANK.EXC(_xlfn._xlws.FILTER($R$3:$R$23, ISNUMBER($R$3:$R$23)),R13)*100</f>
        <v>31.8</v>
      </c>
      <c r="U13" s="4">
        <f t="shared" si="3"/>
        <v>68.2</v>
      </c>
      <c r="V13" s="4" cm="1">
        <f t="array" ref="V13">_xlfn.PERCENTRANK.EXC(_xlfn._xlws.FILTER($Q$3:$Q$23, ISNUMBER($Q$3:$Q$23)),Q13)*100</f>
        <v>18.099999999999998</v>
      </c>
      <c r="W13" s="4" cm="1">
        <f t="array" ref="W13">_xlfn.PERCENTRANK.EXC(_xlfn._xlws.FILTER($O$3:$O$23, ISNUMBER($O$3:$O$23)),O13)*100</f>
        <v>36.299999999999997</v>
      </c>
      <c r="X13" s="4" cm="1">
        <f t="array" ref="X13">_xlfn.PERCENTRANK.EXC(_xlfn._xlws.FILTER($P$3:$P$23, ISNUMBER($P$3:$P$23)),P13)*100</f>
        <v>13.600000000000001</v>
      </c>
      <c r="Y13" s="200" cm="1">
        <f t="array" ref="Y13">_xlfn.PERCENTRANK.EXC(_xlfn._xlws.FILTER($S$3:$S$23, ISNUMBER($S$3:$S$23)),S13)*100</f>
        <v>36.299999999999997</v>
      </c>
      <c r="Z13" s="4" cm="1">
        <f t="array" ref="Z13">_xlfn.PERCENTRANK.EXC(_xlfn._xlws.FILTER($K$3:$K$23, ISNUMBER($K$3:$K$23)),K13)*100</f>
        <v>40.9</v>
      </c>
      <c r="AA13" s="4" cm="1">
        <f t="array" ref="AA13">_xlfn.PERCENTRANK.EXC(_xlfn._xlws.FILTER($H$3:$H$23, ISNUMBER($H$3:$H$23)),H13)*100</f>
        <v>59</v>
      </c>
      <c r="AB13" s="4" cm="1">
        <f t="array" ref="AB13">_xlfn.PERCENTRANK.EXC(_xlfn._xlws.FILTER($J$3:$J$23, ISNUMBER($J$3:$J$23)),J13)*100</f>
        <v>54.500000000000007</v>
      </c>
      <c r="AC13" s="4">
        <f t="shared" si="4"/>
        <v>18.099999999999998</v>
      </c>
      <c r="AD13" s="4">
        <f t="shared" si="5"/>
        <v>13.600000000000001</v>
      </c>
      <c r="AE13" s="4">
        <f t="shared" si="6"/>
        <v>63.6</v>
      </c>
      <c r="AF13" s="4">
        <f>'Economic Momentum'!Q14</f>
        <v>81.8</v>
      </c>
      <c r="AG13" s="4">
        <f ca="1">'Economic Momentum'!R14</f>
        <v>31.8</v>
      </c>
      <c r="AH13" s="4">
        <f t="shared" ca="1" si="7"/>
        <v>22.21</v>
      </c>
      <c r="AJ13" s="3" cm="1">
        <f t="array" aca="1" ref="AJ13" ca="1">_xlfn.PERCENTRANK.EXC(_xlfn._xlws.FILTER($AH$3:$AH$23, ISNUMBER($AH$3:$AH$23)),AH13)*100</f>
        <v>13.600000000000001</v>
      </c>
      <c r="AK13">
        <f t="shared" si="8"/>
        <v>0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330074.3</v>
      </c>
      <c r="E14" cm="1">
        <f t="array" ref="E14">_xll.FDS(C14,"FMA_COS_UP(""EPS"",""1M"",+1,NOW,,,""PORTAGG"",""MEANR"")")</f>
        <v>15</v>
      </c>
      <c r="F14" cm="1">
        <f t="array" ref="F14">_xll.FDS(C14,"FMA_COS_DOWN(""EPS"",""1M"",+1,NOW,,,""PORTAGG"",""MEANR"")")</f>
        <v>15</v>
      </c>
      <c r="G14" cm="1">
        <f t="array" ref="G14">_xll.FDS(A14,"SIZE(FG_CONSTITUENTS)")</f>
        <v>33</v>
      </c>
      <c r="H14" s="9">
        <f t="shared" si="0"/>
        <v>0.45454545454545453</v>
      </c>
      <c r="I14" s="9">
        <f t="shared" si="1"/>
        <v>0.45454545454545453</v>
      </c>
      <c r="J14" s="9">
        <f t="shared" si="2"/>
        <v>0</v>
      </c>
      <c r="K14" s="5" cm="1">
        <f t="array" ref="K14">_xll.FDS(A14,"FMA_PCT_ABOVE_MAVG(200,0,,,,""PORTAGG"")")/100</f>
        <v>0.69696969696969702</v>
      </c>
      <c r="L14" s="41" cm="1">
        <f t="array" ref="L14">_xll.FDSB(A14,"PERCENT_CHANGE(FMA_EPS(+1,0,,,,""PORTAGG"",""MEAN""),FMA_EPS(+1,-1AM,,,,""PORTAGG"",""MEAN""))")</f>
        <v>-4.9767116425218898</v>
      </c>
      <c r="M14" s="41" cm="1">
        <f t="array" ref="M14">_xll.FDSB(A14,"PERCENT_CHANGE(FMA_EPS(+1,0,,,,""PORTAGG"",""MEAN""),FMA_EPS(+1,-3AM,,,,""PORTAGG"",""MEAN""))")</f>
        <v>-5.6135549401782701</v>
      </c>
      <c r="N14" s="3" cm="1">
        <f t="array" ref="N14">_xll.FDS(C14,"FG_TOTAL_RETURNC(0,-1AM)")</f>
        <v>9.0682509999999994E-2</v>
      </c>
      <c r="O14" s="3" cm="1">
        <f t="array" ref="O14">_xll.FDS(C14,"FG_TOTAL_RETURNC(0,-3AM)")</f>
        <v>6.6677569999999999</v>
      </c>
      <c r="P14" s="3" cm="1">
        <f t="array" ref="P14">_xll.FDS(C14,"FG_TOTAL_RETURNC(0,-6AM)")</f>
        <v>16.931235999999998</v>
      </c>
      <c r="Q14" s="9" cm="1">
        <f t="array" ref="Q14">_xll.FDS(C14,"P_PRICE(0)/P_PRICE_HIGH_PR(0,,,,,,""PRICE"",""INTRA"",""52W"")")</f>
        <v>0.96629465000000003</v>
      </c>
      <c r="R14" s="9" cm="1">
        <f t="array" ref="R14">_xll.FDS(C14,"P_PRICE(0)/P_PRICE_low_PR(0,,,,,,""PRICE"",""INTRA"",""52W"")-1")</f>
        <v>0.23461973999999999</v>
      </c>
      <c r="S14" s="3" cm="1">
        <f t="array" ref="S14">_xll.FDS(C14,"FG_TOTAL_RETURNC(0,-12AM)")</f>
        <v>11.884701</v>
      </c>
      <c r="T14" s="4" cm="1">
        <f t="array" ref="T14">_xlfn.PERCENTRANK.EXC(_xlfn._xlws.FILTER($R$3:$R$23, ISNUMBER($R$3:$R$23)),R14)*100</f>
        <v>77.2</v>
      </c>
      <c r="U14" s="4">
        <f t="shared" si="3"/>
        <v>22.799999999999997</v>
      </c>
      <c r="V14" s="4" cm="1">
        <f t="array" ref="V14">_xlfn.PERCENTRANK.EXC(_xlfn._xlws.FILTER($Q$3:$Q$23, ISNUMBER($Q$3:$Q$23)),Q14)*100</f>
        <v>86.3</v>
      </c>
      <c r="W14" s="4" cm="1">
        <f t="array" ref="W14">_xlfn.PERCENTRANK.EXC(_xlfn._xlws.FILTER($O$3:$O$23, ISNUMBER($O$3:$O$23)),O14)*100</f>
        <v>86.3</v>
      </c>
      <c r="X14" s="4" cm="1">
        <f t="array" ref="X14">_xlfn.PERCENTRANK.EXC(_xlfn._xlws.FILTER($P$3:$P$23, ISNUMBER($P$3:$P$23)),P14)*100</f>
        <v>90.9</v>
      </c>
      <c r="Y14" s="200" cm="1">
        <f t="array" ref="Y14">_xlfn.PERCENTRANK.EXC(_xlfn._xlws.FILTER($S$3:$S$23, ISNUMBER($S$3:$S$23)),S14)*100</f>
        <v>72.7</v>
      </c>
      <c r="Z14" s="4" cm="1">
        <f t="array" ref="Z14">_xlfn.PERCENTRANK.EXC(_xlfn._xlws.FILTER($K$3:$K$23, ISNUMBER($K$3:$K$23)),K14)*100</f>
        <v>90.9</v>
      </c>
      <c r="AA14" s="4" cm="1">
        <f t="array" ref="AA14">_xlfn.PERCENTRANK.EXC(_xlfn._xlws.FILTER($H$3:$H$23, ISNUMBER($H$3:$H$23)),H14)*100</f>
        <v>68.100000000000009</v>
      </c>
      <c r="AB14" s="4" cm="1">
        <f t="array" ref="AB14">_xlfn.PERCENTRANK.EXC(_xlfn._xlws.FILTER($J$3:$J$23, ISNUMBER($J$3:$J$23)),J14)*100</f>
        <v>59</v>
      </c>
      <c r="AC14" s="4">
        <f t="shared" si="4"/>
        <v>9</v>
      </c>
      <c r="AD14" s="4">
        <f t="shared" si="5"/>
        <v>31.8</v>
      </c>
      <c r="AE14" s="4">
        <f t="shared" si="6"/>
        <v>36.299999999999997</v>
      </c>
      <c r="AF14" s="4">
        <f>'Economic Momentum'!Q15</f>
        <v>18.099999999999998</v>
      </c>
      <c r="AG14" s="4">
        <f ca="1">'Economic Momentum'!R15</f>
        <v>54.500000000000007</v>
      </c>
      <c r="AH14" s="4">
        <f t="shared" ca="1" si="7"/>
        <v>87.679999999999993</v>
      </c>
      <c r="AJ14" s="3" cm="1">
        <f t="array" aca="1" ref="AJ14" ca="1">_xlfn.PERCENTRANK.EXC(_xlfn._xlws.FILTER($AH$3:$AH$23, ISNUMBER($AH$3:$AH$23)),AH14)*100</f>
        <v>90.9</v>
      </c>
      <c r="AK14">
        <f t="shared" si="8"/>
        <v>5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80604.100000000006</v>
      </c>
      <c r="E15" cm="1">
        <f t="array" ref="E15">_xll.FDS(C15,"FMA_COS_UP(""EPS"",""1M"",+1,NOW,,,""PORTAGG"",""MEANR"")")</f>
        <v>8</v>
      </c>
      <c r="F15" cm="1">
        <f t="array" ref="F15">_xll.FDS(C15,"FMA_COS_DOWN(""EPS"",""1M"",+1,NOW,,,""PORTAGG"",""MEANR"")")</f>
        <v>11</v>
      </c>
      <c r="G15" cm="1">
        <f t="array" ref="G15">_xll.FDS(A15,"SIZE(FG_CONSTITUENTS)")</f>
        <v>32</v>
      </c>
      <c r="H15" s="9">
        <f t="shared" si="0"/>
        <v>0.25</v>
      </c>
      <c r="I15" s="9">
        <f t="shared" si="1"/>
        <v>0.34375</v>
      </c>
      <c r="J15" s="9">
        <f t="shared" si="2"/>
        <v>-9.375E-2</v>
      </c>
      <c r="K15" s="5" cm="1">
        <f t="array" ref="K15">_xll.FDS(A15,"FMA_PCT_ABOVE_MAVG(200,0,,,,""PORTAGG"")")/100</f>
        <v>0.44827586206896597</v>
      </c>
      <c r="L15" s="41" cm="1">
        <f t="array" ref="L15">_xll.FDSB(A15,"PERCENT_CHANGE(FMA_EPS(+1,0,,,,""PORTAGG"",""MEAN""),FMA_EPS(+1,-1AM,,,,""PORTAGG"",""MEAN""))")</f>
        <v>4.2707476637515702</v>
      </c>
      <c r="M15" s="41" cm="1">
        <f t="array" ref="M15">_xll.FDSB(A15,"PERCENT_CHANGE(FMA_EPS(+1,0,,,,""PORTAGG"",""MEAN""),FMA_EPS(+1,-3AM,,,,""PORTAGG"",""MEAN""))")</f>
        <v>7.5800075287898103</v>
      </c>
      <c r="N15" s="3" cm="1">
        <f t="array" ref="N15">_xll.FDS(C15,"FG_TOTAL_RETURNC(0,-1AM)")</f>
        <v>-2.2699772999999999</v>
      </c>
      <c r="O15" s="3" cm="1">
        <f t="array" ref="O15">_xll.FDS(C15,"FG_TOTAL_RETURNC(0,-3AM)")</f>
        <v>-3.20791</v>
      </c>
      <c r="P15" s="3" cm="1">
        <f t="array" ref="P15">_xll.FDS(C15,"FG_TOTAL_RETURNC(0,-6AM)")</f>
        <v>0.48168897999999999</v>
      </c>
      <c r="Q15" s="9" cm="1">
        <f t="array" ref="Q15">_xll.FDS(C15,"P_PRICE(0)/P_PRICE_HIGH_PR(0,,,,,,""PRICE"",""INTRA"",""52W"")")</f>
        <v>0.92714775000000005</v>
      </c>
      <c r="R15" s="9" cm="1">
        <f t="array" ref="R15">_xll.FDS(C15,"P_PRICE(0)/P_PRICE_low_PR(0,,,,,,""PRICE"",""INTRA"",""52W"")-1")</f>
        <v>0.31952629999999999</v>
      </c>
      <c r="S15" s="3" cm="1">
        <f t="array" ref="S15">_xll.FDS(C15,"FG_TOTAL_RETURNC(0,-12AM)")</f>
        <v>7.4653745000000002</v>
      </c>
      <c r="T15" s="4" cm="1">
        <f t="array" ref="T15">_xlfn.PERCENTRANK.EXC(_xlfn._xlws.FILTER($R$3:$R$23, ISNUMBER($R$3:$R$23)),R15)*100</f>
        <v>86.3</v>
      </c>
      <c r="U15" s="4">
        <f t="shared" si="3"/>
        <v>13.700000000000003</v>
      </c>
      <c r="V15" s="4" cm="1">
        <f t="array" ref="V15">_xlfn.PERCENTRANK.EXC(_xlfn._xlws.FILTER($Q$3:$Q$23, ISNUMBER($Q$3:$Q$23)),Q15)*100</f>
        <v>77.2</v>
      </c>
      <c r="W15" s="4" cm="1">
        <f t="array" ref="W15">_xlfn.PERCENTRANK.EXC(_xlfn._xlws.FILTER($O$3:$O$23, ISNUMBER($O$3:$O$23)),O15)*100</f>
        <v>59</v>
      </c>
      <c r="X15" s="4" cm="1">
        <f t="array" ref="X15">_xlfn.PERCENTRANK.EXC(_xlfn._xlws.FILTER($P$3:$P$23, ISNUMBER($P$3:$P$23)),P15)*100</f>
        <v>40.9</v>
      </c>
      <c r="Y15" s="200" cm="1">
        <f t="array" ref="Y15">_xlfn.PERCENTRANK.EXC(_xlfn._xlws.FILTER($S$3:$S$23, ISNUMBER($S$3:$S$23)),S15)*100</f>
        <v>63.6</v>
      </c>
      <c r="Z15" s="4" cm="1">
        <f t="array" ref="Z15">_xlfn.PERCENTRANK.EXC(_xlfn._xlws.FILTER($K$3:$K$23, ISNUMBER($K$3:$K$23)),K15)*100</f>
        <v>68.100000000000009</v>
      </c>
      <c r="AA15" s="4" cm="1">
        <f t="array" ref="AA15">_xlfn.PERCENTRANK.EXC(_xlfn._xlws.FILTER($H$3:$H$23, ISNUMBER($H$3:$H$23)),H15)*100</f>
        <v>27.200000000000003</v>
      </c>
      <c r="AB15" s="4" cm="1">
        <f t="array" ref="AB15">_xlfn.PERCENTRANK.EXC(_xlfn._xlws.FILTER($J$3:$J$23, ISNUMBER($J$3:$J$23)),J15)*100</f>
        <v>22.7</v>
      </c>
      <c r="AC15" s="4">
        <f t="shared" si="4"/>
        <v>86.3</v>
      </c>
      <c r="AD15" s="4">
        <f t="shared" si="5"/>
        <v>90.9</v>
      </c>
      <c r="AE15" s="4">
        <f t="shared" si="6"/>
        <v>13.600000000000001</v>
      </c>
      <c r="AF15" s="4">
        <f>'Economic Momentum'!Q16</f>
        <v>77.2</v>
      </c>
      <c r="AG15" s="4">
        <f ca="1">'Economic Momentum'!R16</f>
        <v>18.099999999999998</v>
      </c>
      <c r="AH15" s="4">
        <f t="shared" ca="1" si="7"/>
        <v>60.849999999999994</v>
      </c>
      <c r="AJ15" s="3" cm="1">
        <f t="array" aca="1" ref="AJ15" ca="1">_xlfn.PERCENTRANK.EXC(_xlfn._xlws.FILTER($AH$3:$AH$23, ISNUMBER($AH$3:$AH$23)),AH15)*100</f>
        <v>63.6</v>
      </c>
      <c r="AK15">
        <f t="shared" si="8"/>
        <v>1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5298050</v>
      </c>
      <c r="E16" cm="1">
        <f t="array" ref="E16">_xll.FDS(C16,"FMA_COS_UP(""EPS"",""1M"",+1,NOW,,,""PORTAGG"",""MEANR"")")</f>
        <v>60</v>
      </c>
      <c r="F16" cm="1">
        <f t="array" ref="F16">_xll.FDS(C16,"FMA_COS_DOWN(""EPS"",""1M"",+1,NOW,,,""PORTAGG"",""MEANR"")")</f>
        <v>65</v>
      </c>
      <c r="G16" cm="1">
        <f t="array" ref="G16">_xll.FDS(A16,"SIZE(FG_CONSTITUENTS)")</f>
        <v>149</v>
      </c>
      <c r="H16" s="9">
        <f t="shared" si="0"/>
        <v>0.40268456375838924</v>
      </c>
      <c r="I16" s="9">
        <f t="shared" si="1"/>
        <v>0.43624161073825501</v>
      </c>
      <c r="J16" s="9">
        <f t="shared" si="2"/>
        <v>-3.3557046979865779E-2</v>
      </c>
      <c r="K16" s="5" cm="1">
        <f t="array" ref="K16">_xll.FDS(A16,"FMA_PCT_ABOVE_MAVG(200,0,,,,""PORTAGG"")")/100</f>
        <v>0.88435374149659907</v>
      </c>
      <c r="L16" s="41" cm="1">
        <f t="array" ref="L16">_xll.FDSB(A16,"PERCENT_CHANGE(FMA_EPS(+1,0,,,,""PORTAGG"",""MEAN""),FMA_EPS(+1,-1AM,,,,""PORTAGG"",""MEAN""))")</f>
        <v>-2.3481792288587102</v>
      </c>
      <c r="M16" s="41" cm="1">
        <f t="array" ref="M16">_xll.FDSB(A16,"PERCENT_CHANGE(FMA_EPS(+1,0,,,,""PORTAGG"",""MEAN""),FMA_EPS(+1,-3AM,,,,""PORTAGG"",""MEAN""))")</f>
        <v>-3.9779152085308702</v>
      </c>
      <c r="N16" s="3" cm="1">
        <f t="array" ref="N16">_xll.FDS(C16,"FG_TOTAL_RETURNC(0,-1AM)")</f>
        <v>-1.8645525000000001</v>
      </c>
      <c r="O16" s="3" cm="1">
        <f t="array" ref="O16">_xll.FDS(C16,"FG_TOTAL_RETURNC(0,-3AM)")</f>
        <v>8.1830499999999997</v>
      </c>
      <c r="P16" s="3" cm="1">
        <f t="array" ref="P16">_xll.FDS(C16,"FG_TOTAL_RETURNC(0,-6AM)")</f>
        <v>9.9960570000000004</v>
      </c>
      <c r="Q16" s="9" cm="1">
        <f t="array" ref="Q16">_xll.FDS(C16,"P_PRICE(0)/P_PRICE_HIGH_PR(0,,,,,,""PRICE"",""INTRA"",""52W"")")</f>
        <v>0.97026086</v>
      </c>
      <c r="R16" s="9" cm="1">
        <f t="array" ref="R16">_xll.FDS(C16,"P_PRICE(0)/P_PRICE_low_PR(0,,,,,,""PRICE"",""INTRA"",""52W"")-1")</f>
        <v>0.30747604000000001</v>
      </c>
      <c r="S16" s="3" cm="1">
        <f t="array" ref="S16">_xll.FDS(C16,"FG_TOTAL_RETURNC(0,-12AM)")</f>
        <v>26.968596999999999</v>
      </c>
      <c r="T16" s="4" cm="1">
        <f t="array" ref="T16">_xlfn.PERCENTRANK.EXC(_xlfn._xlws.FILTER($R$3:$R$23, ISNUMBER($R$3:$R$23)),R16)*100</f>
        <v>81.8</v>
      </c>
      <c r="U16" s="4">
        <f t="shared" si="3"/>
        <v>18.200000000000003</v>
      </c>
      <c r="V16" s="4" cm="1">
        <f t="array" ref="V16">_xlfn.PERCENTRANK.EXC(_xlfn._xlws.FILTER($Q$3:$Q$23, ISNUMBER($Q$3:$Q$23)),Q16)*100</f>
        <v>90.9</v>
      </c>
      <c r="W16" s="4" cm="1">
        <f t="array" ref="W16">_xlfn.PERCENTRANK.EXC(_xlfn._xlws.FILTER($O$3:$O$23, ISNUMBER($O$3:$O$23)),O16)*100</f>
        <v>95.399999999999991</v>
      </c>
      <c r="X16" s="4" cm="1">
        <f t="array" ref="X16">_xlfn.PERCENTRANK.EXC(_xlfn._xlws.FILTER($P$3:$P$23, ISNUMBER($P$3:$P$23)),P16)*100</f>
        <v>72.7</v>
      </c>
      <c r="Y16" s="200" cm="1">
        <f t="array" ref="Y16">_xlfn.PERCENTRANK.EXC(_xlfn._xlws.FILTER($S$3:$S$23, ISNUMBER($S$3:$S$23)),S16)*100</f>
        <v>95.399999999999991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63.6</v>
      </c>
      <c r="AB16" s="4" cm="1">
        <f t="array" ref="AB16">_xlfn.PERCENTRANK.EXC(_xlfn._xlws.FILTER($J$3:$J$23, ISNUMBER($J$3:$J$23)),J16)*100</f>
        <v>40.9</v>
      </c>
      <c r="AC16" s="4">
        <f t="shared" si="4"/>
        <v>22.7</v>
      </c>
      <c r="AD16" s="4">
        <f t="shared" si="5"/>
        <v>40.9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72.7</v>
      </c>
      <c r="AH16" s="4">
        <f t="shared" ca="1" si="7"/>
        <v>86.79</v>
      </c>
      <c r="AJ16" s="3" cm="1">
        <f t="array" aca="1" ref="AJ16" ca="1">_xlfn.PERCENTRANK.EXC(_xlfn._xlws.FILTER($AH$3:$AH$23, ISNUMBER($AH$3:$AH$23)),AH16)*100</f>
        <v>86.3</v>
      </c>
      <c r="AK16">
        <f t="shared" si="8"/>
        <v>5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6897895</v>
      </c>
      <c r="E17" cm="1">
        <f t="array" ref="E17">_xll.FDS(C17,"FMA_COS_UP(""EPS"",""1M"",+1,NOW,,,""PORTAGG"",""MEANR"")")</f>
        <v>200</v>
      </c>
      <c r="F17" cm="1">
        <f t="array" ref="F17">_xll.FDS(C17,"FMA_COS_DOWN(""EPS"",""1M"",+1,NOW,,,""PORTAGG"",""MEANR"")")</f>
        <v>287</v>
      </c>
      <c r="G17" cm="1">
        <f t="array" ref="G17">_xll.FDS(A17,"SIZE(FG_CONSTITUENTS)")</f>
        <v>652</v>
      </c>
      <c r="H17" s="9">
        <f t="shared" si="0"/>
        <v>0.30674846625766872</v>
      </c>
      <c r="I17" s="9">
        <f t="shared" si="1"/>
        <v>0.44018404907975461</v>
      </c>
      <c r="J17" s="9">
        <f t="shared" si="2"/>
        <v>-0.1334355828220859</v>
      </c>
      <c r="K17" s="5" cm="1">
        <f t="array" ref="K17">_xll.FDS(A17,"FMA_PCT_ABOVE_MAVG(200,0,,,,""PORTAGG"")")/100</f>
        <v>0.31895223420647201</v>
      </c>
      <c r="L17" s="41" cm="1">
        <f t="array" ref="L17">_xll.FDSB(A17,"PERCENT_CHANGE(FMA_EPS(+1,0,,,,""PORTAGG"",""MEAN""),FMA_EPS(+1,-1AM,,,,""PORTAGG"",""MEAN""))")</f>
        <v>2.1646503901790699</v>
      </c>
      <c r="M17" s="41" cm="1">
        <f t="array" ref="M17">_xll.FDSB(A17,"PERCENT_CHANGE(FMA_EPS(+1,0,,,,""PORTAGG"",""MEAN""),FMA_EPS(+1,-3AM,,,,""PORTAGG"",""MEAN""))")</f>
        <v>4.2711221583318402</v>
      </c>
      <c r="N17" s="3" cm="1">
        <f t="array" ref="N17">_xll.FDS(C17,"FG_TOTAL_RETURNC(0,-1AM)")</f>
        <v>-3.1723857</v>
      </c>
      <c r="O17" s="3" cm="1">
        <f t="array" ref="O17">_xll.FDS(C17,"FG_TOTAL_RETURNC(0,-3AM)")</f>
        <v>-7.1225940000000003</v>
      </c>
      <c r="P17" s="3" cm="1">
        <f t="array" ref="P17">_xll.FDS(C17,"FG_TOTAL_RETURNC(0,-6AM)")</f>
        <v>10.766911500000001</v>
      </c>
      <c r="Q17" s="9" cm="1">
        <f t="array" ref="Q17">_xll.FDS(C17,"P_PRICE(0)/P_PRICE_HIGH_PR(0,,,,,,""PRICE"",""INTRA"",""52W"")")</f>
        <v>0.86371195000000001</v>
      </c>
      <c r="R17" s="9" cm="1">
        <f t="array" ref="R17">_xll.FDS(C17,"P_PRICE(0)/P_PRICE_low_PR(0,,,,,,""PRICE"",""INTRA"",""52W"")-1")</f>
        <v>0.16666650999999999</v>
      </c>
      <c r="S17" s="3" cm="1">
        <f t="array" ref="S17">_xll.FDS(C17,"FG_TOTAL_RETURNC(0,-12AM)")</f>
        <v>-8.8337420000000009</v>
      </c>
      <c r="T17" s="4" cm="1">
        <f t="array" ref="T17">_xlfn.PERCENTRANK.EXC(_xlfn._xlws.FILTER($R$3:$R$23, ISNUMBER($R$3:$R$23)),R17)*100</f>
        <v>59</v>
      </c>
      <c r="U17" s="4">
        <f t="shared" si="3"/>
        <v>41</v>
      </c>
      <c r="V17" s="4" cm="1">
        <f t="array" ref="V17">_xlfn.PERCENTRANK.EXC(_xlfn._xlws.FILTER($Q$3:$Q$23, ISNUMBER($Q$3:$Q$23)),Q17)*100</f>
        <v>40.9</v>
      </c>
      <c r="W17" s="4" cm="1">
        <f t="array" ref="W17">_xlfn.PERCENTRANK.EXC(_xlfn._xlws.FILTER($O$3:$O$23, ISNUMBER($O$3:$O$23)),O17)*100</f>
        <v>18.099999999999998</v>
      </c>
      <c r="X17" s="4" cm="1">
        <f t="array" ref="X17">_xlfn.PERCENTRANK.EXC(_xlfn._xlws.FILTER($P$3:$P$23, ISNUMBER($P$3:$P$23)),P17)*100</f>
        <v>81.8</v>
      </c>
      <c r="Y17" s="200" cm="1">
        <f t="array" ref="Y17">_xlfn.PERCENTRANK.EXC(_xlfn._xlws.FILTER($S$3:$S$23, ISNUMBER($S$3:$S$23)),S17)*100</f>
        <v>27.200000000000003</v>
      </c>
      <c r="Z17" s="4" cm="1">
        <f t="array" ref="Z17">_xlfn.PERCENTRANK.EXC(_xlfn._xlws.FILTER($K$3:$K$23, ISNUMBER($K$3:$K$23)),K17)*100</f>
        <v>31.8</v>
      </c>
      <c r="AA17" s="4" cm="1">
        <f t="array" ref="AA17">_xlfn.PERCENTRANK.EXC(_xlfn._xlws.FILTER($H$3:$H$23, ISNUMBER($H$3:$H$23)),H17)*100</f>
        <v>50</v>
      </c>
      <c r="AB17" s="4" cm="1">
        <f t="array" ref="AB17">_xlfn.PERCENTRANK.EXC(_xlfn._xlws.FILTER($J$3:$J$23, ISNUMBER($J$3:$J$23)),J17)*100</f>
        <v>18.099999999999998</v>
      </c>
      <c r="AC17" s="4">
        <f t="shared" si="4"/>
        <v>72.7</v>
      </c>
      <c r="AD17" s="4">
        <f t="shared" si="5"/>
        <v>72.7</v>
      </c>
      <c r="AE17" s="4">
        <f t="shared" si="6"/>
        <v>90.9</v>
      </c>
      <c r="AF17" s="4">
        <f>'Economic Momentum'!Q18</f>
        <v>31.8</v>
      </c>
      <c r="AG17" s="4">
        <f ca="1">'Economic Momentum'!R18</f>
        <v>59</v>
      </c>
      <c r="AH17" s="4">
        <f t="shared" ca="1" si="7"/>
        <v>46.33</v>
      </c>
      <c r="AJ17" s="3" cm="1">
        <f t="array" aca="1" ref="AJ17" ca="1">_xlfn.PERCENTRANK.EXC(_xlfn._xlws.FILTER($AH$3:$AH$23, ISNUMBER($AH$3:$AH$23)),AH17)*100</f>
        <v>40.9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158684.66</v>
      </c>
      <c r="E18" cm="1">
        <f t="array" ref="E18">_xll.FDS(C18,"FMA_COS_UP(""EPS"",""1M"",+1,NOW,,,""PORTAGG"",""MEANR"")")</f>
        <v>4</v>
      </c>
      <c r="F18" cm="1">
        <f t="array" ref="F18">_xll.FDS(C18,"FMA_COS_DOWN(""EPS"",""1M"",+1,NOW,,,""PORTAGG"",""MEANR"")")</f>
        <v>10</v>
      </c>
      <c r="G18" cm="1">
        <f t="array" ref="G18">_xll.FDS(A18,"SIZE(FG_CONSTITUENTS)")</f>
        <v>36</v>
      </c>
      <c r="H18" s="9">
        <f t="shared" si="0"/>
        <v>0.1111111111111111</v>
      </c>
      <c r="I18" s="9">
        <f t="shared" si="1"/>
        <v>0.27777777777777779</v>
      </c>
      <c r="J18" s="9">
        <f t="shared" si="2"/>
        <v>-0.16666666666666669</v>
      </c>
      <c r="K18" s="5" cm="1">
        <f t="array" ref="K18">_xll.FDS(A18,"FMA_PCT_ABOVE_MAVG(200,0,,,,""PORTAGG"")")/100</f>
        <v>0.314285714285714</v>
      </c>
      <c r="L18" s="41" cm="1">
        <f t="array" ref="L18">_xll.FDSB(A18,"PERCENT_CHANGE(FMA_EPS(+1,0,,,,""PORTAGG"",""MEAN""),FMA_EPS(+1,-1AM,,,,""PORTAGG"",""MEAN""))")</f>
        <v>-2.0459221043085201</v>
      </c>
      <c r="M18" s="41" cm="1">
        <f t="array" ref="M18">_xll.FDSB(A18,"PERCENT_CHANGE(FMA_EPS(+1,0,,,,""PORTAGG"",""MEAN""),FMA_EPS(+1,-3AM,,,,""PORTAGG"",""MEAN""))")</f>
        <v>-5.7107141961934698</v>
      </c>
      <c r="N18" s="3" cm="1">
        <f t="array" ref="N18">_xll.FDS(C18,"FG_TOTAL_RETURNC(0,-1AM)")</f>
        <v>0.86654425000000002</v>
      </c>
      <c r="O18" s="3" cm="1">
        <f t="array" ref="O18">_xll.FDS(C18,"FG_TOTAL_RETURNC(0,-3AM)")</f>
        <v>6.9035529999999996</v>
      </c>
      <c r="P18" s="3" cm="1">
        <f t="array" ref="P18">_xll.FDS(C18,"FG_TOTAL_RETURNC(0,-6AM)")</f>
        <v>6.7786574000000002</v>
      </c>
      <c r="Q18" s="9" cm="1">
        <f t="array" ref="Q18">_xll.FDS(C18,"P_PRICE(0)/P_PRICE_HIGH_PR(0,,,,,,""PRICE"",""INTRA"",""52W"")")</f>
        <v>0.93845736999999996</v>
      </c>
      <c r="R18" s="9" cm="1">
        <f t="array" ref="R18">_xll.FDS(C18,"P_PRICE(0)/P_PRICE_low_PR(0,,,,,,""PRICE"",""INTRA"",""52W"")-1")</f>
        <v>0.11494243</v>
      </c>
      <c r="S18" s="3" cm="1">
        <f t="array" ref="S18">_xll.FDS(C18,"FG_TOTAL_RETURNC(0,-12AM)")</f>
        <v>-0.75728300000000004</v>
      </c>
      <c r="T18" s="4" cm="1">
        <f t="array" ref="T18">_xlfn.PERCENTRANK.EXC(_xlfn._xlws.FILTER($R$3:$R$23, ISNUMBER($R$3:$R$23)),R18)*100</f>
        <v>40.9</v>
      </c>
      <c r="U18" s="4">
        <f t="shared" si="3"/>
        <v>59.1</v>
      </c>
      <c r="V18" s="4" cm="1">
        <f t="array" ref="V18">_xlfn.PERCENTRANK.EXC(_xlfn._xlws.FILTER($Q$3:$Q$23, ISNUMBER($Q$3:$Q$23)),Q18)*100</f>
        <v>81.8</v>
      </c>
      <c r="W18" s="4" cm="1">
        <f t="array" ref="W18">_xlfn.PERCENTRANK.EXC(_xlfn._xlws.FILTER($O$3:$O$23, ISNUMBER($O$3:$O$23)),O18)*100</f>
        <v>90.9</v>
      </c>
      <c r="X18" s="4" cm="1">
        <f t="array" ref="X18">_xlfn.PERCENTRANK.EXC(_xlfn._xlws.FILTER($P$3:$P$23, ISNUMBER($P$3:$P$23)),P18)*100</f>
        <v>68.100000000000009</v>
      </c>
      <c r="Y18" s="200" cm="1">
        <f t="array" ref="Y18">_xlfn.PERCENTRANK.EXC(_xlfn._xlws.FILTER($S$3:$S$23, ISNUMBER($S$3:$S$23)),S18)*100</f>
        <v>45.4</v>
      </c>
      <c r="Z18" s="4" cm="1">
        <f t="array" ref="Z18">_xlfn.PERCENTRANK.EXC(_xlfn._xlws.FILTER($K$3:$K$23, ISNUMBER($K$3:$K$23)),K18)*100</f>
        <v>27.200000000000003</v>
      </c>
      <c r="AA18" s="4" cm="1">
        <f t="array" ref="AA18">_xlfn.PERCENTRANK.EXC(_xlfn._xlws.FILTER($H$3:$H$23, ISNUMBER($H$3:$H$23)),H18)*100</f>
        <v>9</v>
      </c>
      <c r="AB18" s="4" cm="1">
        <f t="array" ref="AB18">_xlfn.PERCENTRANK.EXC(_xlfn._xlws.FILTER($J$3:$J$23, ISNUMBER($J$3:$J$23)),J18)*100</f>
        <v>9</v>
      </c>
      <c r="AC18" s="4">
        <f t="shared" si="4"/>
        <v>27.200000000000003</v>
      </c>
      <c r="AD18" s="4">
        <f t="shared" si="5"/>
        <v>27.200000000000003</v>
      </c>
      <c r="AE18" s="4">
        <f t="shared" si="6"/>
        <v>22.7</v>
      </c>
      <c r="AF18" s="4">
        <f>'Economic Momentum'!Q19</f>
        <v>59</v>
      </c>
      <c r="AG18" s="4">
        <f ca="1">'Economic Momentum'!R19</f>
        <v>90.9</v>
      </c>
      <c r="AH18" s="4">
        <f t="shared" ca="1" si="7"/>
        <v>80.42</v>
      </c>
      <c r="AJ18" s="3" cm="1">
        <f t="array" aca="1" ref="AJ18" ca="1">_xlfn.PERCENTRANK.EXC(_xlfn._xlws.FILTER($AH$3:$AH$23, ISNUMBER($AH$3:$AH$23)),AH18)*100</f>
        <v>81.8</v>
      </c>
      <c r="AK18">
        <f t="shared" si="8"/>
        <v>2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454662.26573503902</v>
      </c>
      <c r="E19" cm="1">
        <f t="array" ref="E19">_xll.FDS(C19,"FMA_COS_UP(""EPS"",""1M"",+1,NOW,,,""PORTAGG"",""MEANR"")")</f>
        <v>53</v>
      </c>
      <c r="F19" cm="1">
        <f t="array" ref="F19">_xll.FDS(C19,"FMA_COS_DOWN(""EPS"",""1M"",+1,NOW,,,""PORTAGG"",""MEANR"")")</f>
        <v>83</v>
      </c>
      <c r="G19" s="1" cm="1">
        <f t="array" ref="G19">_xll.FDS(A19,"SIZE(FG_CONSTITUENTS)")</f>
        <v>1</v>
      </c>
      <c r="H19" s="48">
        <f t="shared" si="0"/>
        <v>53</v>
      </c>
      <c r="I19" s="48">
        <f t="shared" si="1"/>
        <v>83</v>
      </c>
      <c r="J19" s="9">
        <f t="shared" si="2"/>
        <v>-30</v>
      </c>
      <c r="K19" s="6" cm="1">
        <f t="array" ref="K19">_xll.FDS(A19,"FMA_PCT_ABOVE_MAVG(200,0,,,,""PORTAGG"")")/100</f>
        <v>0.20505200594353601</v>
      </c>
      <c r="L19" s="41" cm="1">
        <f t="array" ref="L19">_xll.FDSB(A19,"PERCENT_CHANGE(FMA_EPS(+1,0,,,,""PORTAGG"",""MEAN""),FMA_EPS(+1,-1AM,,,,""PORTAGG"",""MEAN""))")</f>
        <v>-0.93451840063675995</v>
      </c>
      <c r="M19" s="41" cm="1">
        <f t="array" ref="M19">_xll.FDSB(A19,"PERCENT_CHANGE(FMA_EPS(+1,0,,,,""PORTAGG"",""MEAN""),FMA_EPS(+1,-3AM,,,,""PORTAGG"",""MEAN""))")</f>
        <v>-2.1663871501616399</v>
      </c>
      <c r="N19" s="3" cm="1">
        <f t="array" ref="N19">_xll.FDS(C19,"FG_TOTAL_RETURNC(0,-1AM)")</f>
        <v>-1.7311752</v>
      </c>
      <c r="O19" s="54" cm="1">
        <f t="array" ref="O19">_xll.FDS(C19,"FG_TOTAL_RETURNC(0,-3AM)")</f>
        <v>-5.2742719999999998</v>
      </c>
      <c r="P19" s="54" cm="1">
        <f t="array" ref="P19">_xll.FDS(C19,"FG_TOTAL_RETURNC(0,-6AM)")</f>
        <v>-6.5760611999999998</v>
      </c>
      <c r="Q19" s="9" cm="1">
        <f t="array" ref="Q19">_xll.FDS(C19,"P_PRICE(0)/P_PRICE_HIGH_PR(0,,,,,,""PRICE"",""INTRA"",""52W"")")</f>
        <v>0.82122660000000003</v>
      </c>
      <c r="R19" s="9" cm="1">
        <f t="array" ref="R19">_xll.FDS(C19,"P_PRICE(0)/P_PRICE_low_PR(0,,,,,,""PRICE"",""INTRA"",""52W"")-1")</f>
        <v>1.8772006000000001E-2</v>
      </c>
      <c r="S19" s="3" cm="1">
        <f t="array" ref="S19">_xll.FDS(C19,"FG_TOTAL_RETURNC(0,-12AM)")</f>
        <v>-15.129889</v>
      </c>
      <c r="T19" s="4" cm="1">
        <f t="array" ref="T19">_xlfn.PERCENTRANK.EXC(_xlfn._xlws.FILTER($R$3:$R$23, ISNUMBER($R$3:$R$23)),R19)*100</f>
        <v>4.5</v>
      </c>
      <c r="U19" s="4">
        <f t="shared" si="3"/>
        <v>95.5</v>
      </c>
      <c r="V19" s="4" cm="1">
        <f t="array" ref="V19">_xlfn.PERCENTRANK.EXC(_xlfn._xlws.FILTER($Q$3:$Q$23, ISNUMBER($Q$3:$Q$23)),Q19)*100</f>
        <v>22.7</v>
      </c>
      <c r="W19" s="4" cm="1">
        <f t="array" ref="W19">_xlfn.PERCENTRANK.EXC(_xlfn._xlws.FILTER($O$3:$O$23, ISNUMBER($O$3:$O$23)),O19)*100</f>
        <v>40.9</v>
      </c>
      <c r="X19" s="4" cm="1">
        <f t="array" ref="X19">_xlfn.PERCENTRANK.EXC(_xlfn._xlws.FILTER($P$3:$P$23, ISNUMBER($P$3:$P$23)),P19)*100</f>
        <v>18.099999999999998</v>
      </c>
      <c r="Y19" s="200" cm="1">
        <f t="array" ref="Y19">_xlfn.PERCENTRANK.EXC(_xlfn._xlws.FILTER($S$3:$S$23, ISNUMBER($S$3:$S$23)),S19)*100</f>
        <v>9</v>
      </c>
      <c r="Z19" s="4" cm="1">
        <f t="array" ref="Z19">_xlfn.PERCENTRANK.EXC(_xlfn._xlws.FILTER($K$3:$K$23, ISNUMBER($K$3:$K$23)),K19)*100</f>
        <v>4.5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36.299999999999997</v>
      </c>
      <c r="AD19" s="4">
        <f t="shared" si="5"/>
        <v>50</v>
      </c>
      <c r="AE19" s="4">
        <f t="shared" si="6"/>
        <v>54.500000000000007</v>
      </c>
      <c r="AF19" s="4">
        <f>'Economic Momentum'!Q20</f>
        <v>68.100000000000009</v>
      </c>
      <c r="AG19" s="4">
        <f ca="1">'Economic Momentum'!R20</f>
        <v>95.399999999999991</v>
      </c>
      <c r="AH19" s="4">
        <f t="shared" ca="1" si="7"/>
        <v>26.78</v>
      </c>
      <c r="AJ19" s="3" cm="1">
        <f t="array" aca="1" ref="AJ19" ca="1">_xlfn.PERCENTRANK.EXC(_xlfn._xlws.FILTER($AH$3:$AH$23, ISNUMBER($AH$3:$AH$23)),AH19)*100</f>
        <v>22.7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372765.3</v>
      </c>
      <c r="E20" cm="1">
        <f t="array" ref="E20">_xll.FDS(C20,"FMA_COS_UP(""EPS"",""1M"",+1,NOW,,,""PORTAGG"",""MEANR"")")</f>
        <v>9</v>
      </c>
      <c r="F20" cm="1">
        <f t="array" ref="F20">_xll.FDS(C20,"FMA_COS_DOWN(""EPS"",""1M"",+1,NOW,,,""PORTAGG"",""MEANR"")")</f>
        <v>16</v>
      </c>
      <c r="G20" cm="1">
        <f t="array" ref="G20">_xll.FDS(A20,"SIZE(FG_CONSTITUENTS)")</f>
        <v>97</v>
      </c>
      <c r="H20" s="9">
        <f t="shared" si="0"/>
        <v>9.2783505154639179E-2</v>
      </c>
      <c r="I20" s="9">
        <f t="shared" si="1"/>
        <v>0.16494845360824742</v>
      </c>
      <c r="J20" s="9">
        <f t="shared" si="2"/>
        <v>-7.2164948453608241E-2</v>
      </c>
      <c r="K20" s="5" cm="1">
        <f t="array" ref="K20">_xll.FDS(A20,"FMA_PCT_ABOVE_MAVG(200,0,,,,""PORTAGG"")")/100</f>
        <v>0.52083333333333304</v>
      </c>
      <c r="L20" s="41" cm="1">
        <f t="array" ref="L20">_xll.FDSB(A20,"PERCENT_CHANGE(FMA_EPS(+1,0,,,,""PORTAGG"",""MEAN""),FMA_EPS(+1,-1AM,,,,""PORTAGG"",""MEAN""))")</f>
        <v>-4.9372363848012197</v>
      </c>
      <c r="M20" s="41" cm="1">
        <f t="array" ref="M20">_xll.FDSB(A20,"PERCENT_CHANGE(FMA_EPS(+1,0,,,,""PORTAGG"",""MEAN""),FMA_EPS(+1,-3AM,,,,""PORTAGG"",""MEAN""))")</f>
        <v>-13.956049077179999</v>
      </c>
      <c r="N20" s="3" cm="1">
        <f t="array" ref="N20">_xll.FDS(C20,"FG_TOTAL_RETURNC(0,-1AM)")</f>
        <v>-10.429876999999999</v>
      </c>
      <c r="O20" s="3" cm="1">
        <f t="array" ref="O20">_xll.FDS(C20,"FG_TOTAL_RETURNC(0,-3AM)")</f>
        <v>-6.8260909999999999</v>
      </c>
      <c r="P20" s="3" cm="1">
        <f t="array" ref="P20">_xll.FDS(C20,"FG_TOTAL_RETURNC(0,-6AM)")</f>
        <v>2.4739979999999999</v>
      </c>
      <c r="Q20" s="9" cm="1">
        <f t="array" ref="Q20">_xll.FDS(C20,"P_PRICE(0)/P_PRICE_HIGH_PR(0,,,,,,""PRICE"",""INTRA"",""52W"")")</f>
        <v>0.85859039999999998</v>
      </c>
      <c r="R20" s="9" cm="1">
        <f t="array" ref="R20">_xll.FDS(C20,"P_PRICE(0)/P_PRICE_low_PR(0,,,,,,""PRICE"",""INTRA"",""52W"")-1")</f>
        <v>0.20855403</v>
      </c>
      <c r="S20" s="3" cm="1">
        <f t="array" ref="S20">_xll.FDS(C20,"FG_TOTAL_RETURNC(0,-12AM)")</f>
        <v>9.0915199999999992</v>
      </c>
      <c r="T20" s="4" cm="1">
        <f t="array" ref="T20">_xlfn.PERCENTRANK.EXC(_xlfn._xlws.FILTER($R$3:$R$23, ISNUMBER($R$3:$R$23)),R20)*100</f>
        <v>68.100000000000009</v>
      </c>
      <c r="U20" s="4">
        <f t="shared" si="3"/>
        <v>31.899999999999991</v>
      </c>
      <c r="V20" s="4" cm="1">
        <f t="array" ref="V20">_xlfn.PERCENTRANK.EXC(_xlfn._xlws.FILTER($Q$3:$Q$23, ISNUMBER($Q$3:$Q$23)),Q20)*100</f>
        <v>31.8</v>
      </c>
      <c r="W20" s="4" cm="1">
        <f t="array" ref="W20">_xlfn.PERCENTRANK.EXC(_xlfn._xlws.FILTER($O$3:$O$23, ISNUMBER($O$3:$O$23)),O20)*100</f>
        <v>22.7</v>
      </c>
      <c r="X20" s="4" cm="1">
        <f t="array" ref="X20">_xlfn.PERCENTRANK.EXC(_xlfn._xlws.FILTER($P$3:$P$23, ISNUMBER($P$3:$P$23)),P20)*100</f>
        <v>50</v>
      </c>
      <c r="Y20" s="200" cm="1">
        <f t="array" ref="Y20">_xlfn.PERCENTRANK.EXC(_xlfn._xlws.FILTER($S$3:$S$23, ISNUMBER($S$3:$S$23)),S20)*100</f>
        <v>68.100000000000009</v>
      </c>
      <c r="Z20" s="4" cm="1">
        <f t="array" ref="Z20">_xlfn.PERCENTRANK.EXC(_xlfn._xlws.FILTER($K$3:$K$23, ISNUMBER($K$3:$K$23)),K20)*100</f>
        <v>81.8</v>
      </c>
      <c r="AA20" s="4" cm="1">
        <f t="array" ref="AA20">_xlfn.PERCENTRANK.EXC(_xlfn._xlws.FILTER($H$3:$H$23, ISNUMBER($H$3:$H$23)),H20)*100</f>
        <v>4.5</v>
      </c>
      <c r="AB20" s="4" cm="1">
        <f t="array" ref="AB20">_xlfn.PERCENTRANK.EXC(_xlfn._xlws.FILTER($J$3:$J$23, ISNUMBER($J$3:$J$23)),J20)*100</f>
        <v>31.8</v>
      </c>
      <c r="AC20" s="4">
        <f t="shared" si="4"/>
        <v>13.600000000000001</v>
      </c>
      <c r="AD20" s="4">
        <f t="shared" si="5"/>
        <v>4.5</v>
      </c>
      <c r="AE20" s="4">
        <f t="shared" si="6"/>
        <v>40.9</v>
      </c>
      <c r="AF20" s="4">
        <f>'Economic Momentum'!Q21</f>
        <v>4.5</v>
      </c>
      <c r="AG20" s="4">
        <f ca="1">'Economic Momentum'!R21</f>
        <v>13.600000000000001</v>
      </c>
      <c r="AH20" s="4">
        <f t="shared" ca="1" si="7"/>
        <v>34.53</v>
      </c>
      <c r="AJ20" s="3" cm="1">
        <f t="array" aca="1" ref="AJ20" ca="1">_xlfn.PERCENTRANK.EXC(_xlfn._xlws.FILTER($AH$3:$AH$23, ISNUMBER($AH$3:$AH$23)),AH20)*100</f>
        <v>31.8</v>
      </c>
      <c r="AK20">
        <f t="shared" si="8"/>
        <v>1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876099.3</v>
      </c>
      <c r="E21" cm="1">
        <f t="array" ref="E21">_xll.FDS(C21,"FMA_COS_UP(""EPS"",""1M"",+1,NOW,,,""PORTAGG"",""MEANR"")")</f>
        <v>9</v>
      </c>
      <c r="F21" cm="1">
        <f t="array" ref="F21">_xll.FDS(C21,"FMA_COS_DOWN(""EPS"",""1M"",+1,NOW,,,""PORTAGG"",""MEANR"")")</f>
        <v>7</v>
      </c>
      <c r="G21" cm="1">
        <f t="array" ref="G21">_xll.FDS(A21,"SIZE(FG_CONSTITUENTS)")</f>
        <v>43</v>
      </c>
      <c r="H21" s="9">
        <f t="shared" si="0"/>
        <v>0.20930232558139536</v>
      </c>
      <c r="I21" s="9">
        <f t="shared" si="1"/>
        <v>0.16279069767441862</v>
      </c>
      <c r="J21" s="9">
        <f t="shared" si="2"/>
        <v>4.6511627906976744E-2</v>
      </c>
      <c r="K21" s="5" cm="1">
        <f t="array" ref="K21">_xll.FDS(A21,"FMA_PCT_ABOVE_MAVG(200,0,,,,""PORTAGG"")")/100</f>
        <v>0.35135135135135104</v>
      </c>
      <c r="L21" s="41" cm="1">
        <f t="array" ref="L21">_xll.FDSB(A21,"PERCENT_CHANGE(FMA_EPS(+1,0,,,,""PORTAGG"",""MEAN""),FMA_EPS(+1,-1AM,,,,""PORTAGG"",""MEAN""))")</f>
        <v>1.25084911081663</v>
      </c>
      <c r="M21" s="41" cm="1">
        <f t="array" ref="M21">_xll.FDSB(A21,"PERCENT_CHANGE(FMA_EPS(+1,0,,,,""PORTAGG"",""MEAN""),FMA_EPS(+1,-3AM,,,,""PORTAGG"",""MEAN""))")</f>
        <v>-1.9418210494481001</v>
      </c>
      <c r="N21" s="3" cm="1">
        <f t="array" ref="N21">_xll.FDS(C21,"FG_TOTAL_RETURNC(0,-1AM)")</f>
        <v>5.1598787000000002</v>
      </c>
      <c r="O21" s="3" cm="1">
        <f t="array" ref="O21">_xll.FDS(C21,"FG_TOTAL_RETURNC(0,-3AM)")</f>
        <v>2.5900721999999998</v>
      </c>
      <c r="P21" s="3" cm="1">
        <f t="array" ref="P21">_xll.FDS(C21,"FG_TOTAL_RETURNC(0,-6AM)")</f>
        <v>3.3635259</v>
      </c>
      <c r="Q21" s="9" cm="1">
        <f t="array" ref="Q21">_xll.FDS(C21,"P_PRICE(0)/P_PRICE_HIGH_PR(0,,,,,,""PRICE"",""INTRA"",""52W"")")</f>
        <v>0.9225257</v>
      </c>
      <c r="R21" s="9" cm="1">
        <f t="array" ref="R21">_xll.FDS(C21,"P_PRICE(0)/P_PRICE_low_PR(0,,,,,,""PRICE"",""INTRA"",""52W"")-1")</f>
        <v>9.2487810000000004E-2</v>
      </c>
      <c r="S21" s="3" cm="1">
        <f t="array" ref="S21">_xll.FDS(C21,"FG_TOTAL_RETURNC(0,-12AM)")</f>
        <v>-1.123929</v>
      </c>
      <c r="T21" s="4" cm="1">
        <f t="array" ref="T21">_xlfn.PERCENTRANK.EXC(_xlfn._xlws.FILTER($R$3:$R$23, ISNUMBER($R$3:$R$23)),R21)*100</f>
        <v>22.7</v>
      </c>
      <c r="U21" s="4">
        <f t="shared" si="3"/>
        <v>77.3</v>
      </c>
      <c r="V21" s="4" cm="1">
        <f t="array" ref="V21">_xlfn.PERCENTRANK.EXC(_xlfn._xlws.FILTER($Q$3:$Q$23, ISNUMBER($Q$3:$Q$23)),Q21)*100</f>
        <v>72.7</v>
      </c>
      <c r="W21" s="4" cm="1">
        <f t="array" ref="W21">_xlfn.PERCENTRANK.EXC(_xlfn._xlws.FILTER($O$3:$O$23, ISNUMBER($O$3:$O$23)),O21)*100</f>
        <v>68.100000000000009</v>
      </c>
      <c r="X21" s="4" cm="1">
        <f t="array" ref="X21">_xlfn.PERCENTRANK.EXC(_xlfn._xlws.FILTER($P$3:$P$23, ISNUMBER($P$3:$P$23)),P21)*100</f>
        <v>59</v>
      </c>
      <c r="Y21" s="200" cm="1">
        <f t="array" ref="Y21">_xlfn.PERCENTRANK.EXC(_xlfn._xlws.FILTER($S$3:$S$23, ISNUMBER($S$3:$S$23)),S21)*100</f>
        <v>40.9</v>
      </c>
      <c r="Z21" s="4" cm="1">
        <f t="array" ref="Z21">_xlfn.PERCENTRANK.EXC(_xlfn._xlws.FILTER($K$3:$K$23, ISNUMBER($K$3:$K$23)),K21)*100</f>
        <v>36.299999999999997</v>
      </c>
      <c r="AA21" s="4" cm="1">
        <f t="array" ref="AA21">_xlfn.PERCENTRANK.EXC(_xlfn._xlws.FILTER($H$3:$H$23, ISNUMBER($H$3:$H$23)),H21)*100</f>
        <v>13.600000000000001</v>
      </c>
      <c r="AB21" s="4" cm="1">
        <f t="array" ref="AB21">_xlfn.PERCENTRANK.EXC(_xlfn._xlws.FILTER($J$3:$J$23, ISNUMBER($J$3:$J$23)),J21)*100</f>
        <v>68.100000000000009</v>
      </c>
      <c r="AC21" s="4">
        <f t="shared" si="4"/>
        <v>54.500000000000007</v>
      </c>
      <c r="AD21" s="4">
        <f t="shared" si="5"/>
        <v>54.500000000000007</v>
      </c>
      <c r="AE21" s="4">
        <f t="shared" si="6"/>
        <v>68.100000000000009</v>
      </c>
      <c r="AF21" s="4">
        <f>'Economic Momentum'!Q22</f>
        <v>40.9</v>
      </c>
      <c r="AG21" s="4">
        <f ca="1">'Economic Momentum'!R22</f>
        <v>40.9</v>
      </c>
      <c r="AH21" s="4">
        <f t="shared" ca="1" si="7"/>
        <v>67.210000000000008</v>
      </c>
      <c r="AJ21" s="3" cm="1">
        <f t="array" aca="1" ref="AJ21" ca="1">_xlfn.PERCENTRANK.EXC(_xlfn._xlws.FILTER($AH$3:$AH$23, ISNUMBER($AH$3:$AH$23)),AH21)*100</f>
        <v>72.7</v>
      </c>
      <c r="AK21">
        <f t="shared" si="8"/>
        <v>1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23028.954969999999</v>
      </c>
      <c r="E22" cm="1">
        <f t="array" ref="E22">_xll.FDS(C22,"FMA_COS_UP(""EPS"",""1M"",+1,NOW,,,""PORTAGG"",""MEANR"")")</f>
        <v>12</v>
      </c>
      <c r="F22" cm="1">
        <f t="array" ref="F22">_xll.FDS(C22,"FMA_COS_DOWN(""EPS"",""1M"",+1,NOW,,,""PORTAGG"",""MEANR"")")</f>
        <v>8</v>
      </c>
      <c r="G22" cm="1">
        <f t="array" ref="G22">_xll.FDS(A22,"SIZE(FG_CONSTITUENTS)")</f>
        <v>49</v>
      </c>
      <c r="H22" s="9">
        <f t="shared" si="0"/>
        <v>0.24489795918367346</v>
      </c>
      <c r="I22" s="9">
        <f t="shared" si="1"/>
        <v>0.16326530612244897</v>
      </c>
      <c r="J22" s="9">
        <f t="shared" si="2"/>
        <v>8.1632653061224497E-2</v>
      </c>
      <c r="K22" s="5" cm="1">
        <f t="array" ref="K22">_xll.FDS(A22,"FMA_PCT_ABOVE_MAVG(200,0,,,,""PORTAGG"")")/100</f>
        <v>0.27083333333333298</v>
      </c>
      <c r="L22" s="41" cm="1">
        <f t="array" ref="L22">_xll.FDSB(A22,"PERCENT_CHANGE(FMA_EPS(+1,0,,,,""PORTAGG"",""MEAN""),FMA_EPS(+1,-1AM,,,,""PORTAGG"",""MEAN""))")</f>
        <v>1.89020905631056</v>
      </c>
      <c r="M22" s="41" cm="1">
        <f t="array" ref="M22">_xll.FDSB(A22,"PERCENT_CHANGE(FMA_EPS(+1,0,,,,""PORTAGG"",""MEAN""),FMA_EPS(+1,-3AM,,,,""PORTAGG"",""MEAN""))")</f>
        <v>4.99388517735105</v>
      </c>
      <c r="N22" s="3" cm="1">
        <f t="array" ref="N22">_xll.FDS(C22,"FG_TOTAL_RETURNC(0,-1AM)")</f>
        <v>-5.2041589999999998</v>
      </c>
      <c r="O22" s="3" cm="1">
        <f t="array" ref="O22">_xll.FDS(C22,"FG_TOTAL_RETURNC(0,-3AM)")</f>
        <v>-6.6246090000000004</v>
      </c>
      <c r="P22" s="3" cm="1">
        <f t="array" ref="P22">_xll.FDS(C22,"FG_TOTAL_RETURNC(0,-6AM)")</f>
        <v>-9.3761919999999996</v>
      </c>
      <c r="Q22" s="9" cm="1">
        <f t="array" ref="Q22">_xll.FDS(C22,"P_PRICE(0)/P_PRICE_HIGH_PR(0,,,,,,""PRICE"",""INTRA"",""52W"")")</f>
        <v>0.75679129999999994</v>
      </c>
      <c r="R22" s="9" cm="1">
        <f t="array" ref="R22">_xll.FDS(C22,"P_PRICE(0)/P_PRICE_low_PR(0,,,,,,""PRICE"",""INTRA"",""52W"")-1")</f>
        <v>5.2444457999999999E-2</v>
      </c>
      <c r="S22" s="3" cm="1">
        <f t="array" ref="S22">_xll.FDS(C22,"FG_TOTAL_RETURNC(0,-12AM)")</f>
        <v>-17.104220999999999</v>
      </c>
      <c r="T22" s="4" cm="1">
        <f t="array" ref="T22">_xlfn.PERCENTRANK.EXC(_xlfn._xlws.FILTER($R$3:$R$23, ISNUMBER($R$3:$R$23)),R22)*100</f>
        <v>9</v>
      </c>
      <c r="U22" s="4">
        <f t="shared" si="3"/>
        <v>91</v>
      </c>
      <c r="V22" s="4" cm="1">
        <f t="array" ref="V22">_xlfn.PERCENTRANK.EXC(_xlfn._xlws.FILTER($Q$3:$Q$23, ISNUMBER($Q$3:$Q$23)),Q22)*100</f>
        <v>4.5</v>
      </c>
      <c r="W22" s="4" cm="1">
        <f t="array" ref="W22">_xlfn.PERCENTRANK.EXC(_xlfn._xlws.FILTER($O$3:$O$23, ISNUMBER($O$3:$O$23)),O22)*100</f>
        <v>31.8</v>
      </c>
      <c r="X22" s="4" cm="1">
        <f t="array" ref="X22">_xlfn.PERCENTRANK.EXC(_xlfn._xlws.FILTER($P$3:$P$23, ISNUMBER($P$3:$P$23)),P22)*100</f>
        <v>9</v>
      </c>
      <c r="Y22" s="200" cm="1">
        <f t="array" ref="Y22">_xlfn.PERCENTRANK.EXC(_xlfn._xlws.FILTER($S$3:$S$23, ISNUMBER($S$3:$S$23)),S22)*100</f>
        <v>4.5</v>
      </c>
      <c r="Z22" s="4" cm="1">
        <f t="array" ref="Z22">_xlfn.PERCENTRANK.EXC(_xlfn._xlws.FILTER($K$3:$K$23, ISNUMBER($K$3:$K$23)),K22)*100</f>
        <v>13.600000000000001</v>
      </c>
      <c r="AA22" s="4" cm="1">
        <f t="array" ref="AA22">_xlfn.PERCENTRANK.EXC(_xlfn._xlws.FILTER($H$3:$H$23, ISNUMBER($H$3:$H$23)),H22)*100</f>
        <v>22.7</v>
      </c>
      <c r="AB22" s="4" cm="1">
        <f t="array" ref="AB22">_xlfn.PERCENTRANK.EXC(_xlfn._xlws.FILTER($J$3:$J$23, ISNUMBER($J$3:$J$23)),J22)*100</f>
        <v>77.2</v>
      </c>
      <c r="AC22" s="4">
        <f t="shared" si="4"/>
        <v>59</v>
      </c>
      <c r="AD22" s="4">
        <f t="shared" si="5"/>
        <v>77.2</v>
      </c>
      <c r="AE22" s="4">
        <f t="shared" si="6"/>
        <v>4.5</v>
      </c>
      <c r="AF22" s="4">
        <f>'Economic Momentum'!Q23</f>
        <v>90.9</v>
      </c>
      <c r="AG22" s="4">
        <f ca="1">'Economic Momentum'!R23</f>
        <v>81.8</v>
      </c>
      <c r="AH22" s="4">
        <f t="shared" ca="1" si="7"/>
        <v>14.04</v>
      </c>
      <c r="AJ22" s="3" cm="1">
        <f t="array" aca="1" ref="AJ22" ca="1">_xlfn.PERCENTRANK.EXC(_xlfn._xlws.FILTER($AH$3:$AH$23, ISNUMBER($AH$3:$AH$23)),AH22)*100</f>
        <v>9</v>
      </c>
      <c r="AK22">
        <f t="shared" si="8"/>
        <v>1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2695222.8</v>
      </c>
      <c r="E23" cm="1">
        <f t="array" ref="E23">_xll.FDS(C23,"FMA_COS_UP(""EPS"",""1M"",+1,NOW,,,""PORTAGG"",""MEANR"")")</f>
        <v>29</v>
      </c>
      <c r="F23" cm="1">
        <f t="array" ref="F23">_xll.FDS(C23,"FMA_COS_DOWN(""EPS"",""1M"",+1,NOW,,,""PORTAGG"",""MEANR"")")</f>
        <v>36</v>
      </c>
      <c r="G23" cm="1">
        <f t="array" ref="G23">_xll.FDS(A23,"SIZE(FG_CONSTITUENTS)")</f>
        <v>124</v>
      </c>
      <c r="H23" s="9">
        <f t="shared" si="0"/>
        <v>0.23387096774193547</v>
      </c>
      <c r="I23" s="9">
        <f t="shared" si="1"/>
        <v>0.29032258064516131</v>
      </c>
      <c r="J23" s="9">
        <f t="shared" si="2"/>
        <v>-5.645161290322584E-2</v>
      </c>
      <c r="K23" s="5" cm="1">
        <f t="array" ref="K23">_xll.FDS(A23,"FMA_PCT_ABOVE_MAVG(200,0,,,,""PORTAGG"")")/100</f>
        <v>0.37398373983739802</v>
      </c>
      <c r="L23" s="41" cm="1">
        <f t="array" ref="L23">_xll.FDSB(A23,"PERCENT_CHANGE(FMA_EPS(+1,0,,,,""PORTAGG"",""MEAN""),FMA_EPS(+1,-1AM,,,,""PORTAGG"",""MEAN""))")</f>
        <v>-1.801018898206</v>
      </c>
      <c r="M23" s="41" cm="1">
        <f t="array" ref="M23">_xll.FDSB(A23,"PERCENT_CHANGE(FMA_EPS(+1,0,,,,""PORTAGG"",""MEAN""),FMA_EPS(+1,-3AM,,,,""PORTAGG"",""MEAN""))")</f>
        <v>-5.3150309523379899</v>
      </c>
      <c r="N23" s="3" cm="1">
        <f t="array" ref="N23">_xll.FDS(C23,"FG_TOTAL_RETURNC(0,-1AM)")</f>
        <v>-0.83109140000000004</v>
      </c>
      <c r="O23" s="3" cm="1">
        <f t="array" ref="O23">_xll.FDS(C23,"FG_TOTAL_RETURNC(0,-3AM)")</f>
        <v>-4.0136395</v>
      </c>
      <c r="P23" s="3" cm="1">
        <f t="array" ref="P23">_xll.FDS(C23,"FG_TOTAL_RETURNC(0,-6AM)")</f>
        <v>-4.8124074999999999</v>
      </c>
      <c r="Q23" s="9" cm="1">
        <f t="array" ref="Q23">_xll.FDS(C23,"P_PRICE(0)/P_PRICE_HIGH_PR(0,,,,,,""PRICE"",""INTRA"",""52W"")")</f>
        <v>0.89965624</v>
      </c>
      <c r="R23" s="9" cm="1">
        <f t="array" ref="R23">_xll.FDS(C23,"P_PRICE(0)/P_PRICE_low_PR(0,,,,,,""PRICE"",""INTRA"",""52W"")-1")</f>
        <v>0.12040877</v>
      </c>
      <c r="S23" s="3" cm="1">
        <f t="array" ref="S23">_xll.FDS(C23,"FG_TOTAL_RETURNC(0,-12AM)")</f>
        <v>3.8187503999999999</v>
      </c>
      <c r="T23" s="4" cm="1">
        <f t="array" ref="T23">_xlfn.PERCENTRANK.EXC(_xlfn._xlws.FILTER($R$3:$R$23, ISNUMBER($R$3:$R$23)),R23)*100</f>
        <v>45.4</v>
      </c>
      <c r="U23" s="4">
        <f t="shared" si="3"/>
        <v>54.6</v>
      </c>
      <c r="V23" s="4" cm="1">
        <f t="array" ref="V23">_xlfn.PERCENTRANK.EXC(_xlfn._xlws.FILTER($Q$3:$Q$23, ISNUMBER($Q$3:$Q$23)),Q23)*100</f>
        <v>63.6</v>
      </c>
      <c r="W23" s="4" cm="1">
        <f t="array" ref="W23">_xlfn.PERCENTRANK.EXC(_xlfn._xlws.FILTER($O$3:$O$23, ISNUMBER($O$3:$O$23)),O23)*100</f>
        <v>54.500000000000007</v>
      </c>
      <c r="X23" s="4" cm="1">
        <f t="array" ref="X23">_xlfn.PERCENTRANK.EXC(_xlfn._xlws.FILTER($P$3:$P$23, ISNUMBER($P$3:$P$23)),P23)*100</f>
        <v>31.8</v>
      </c>
      <c r="Y23" s="200" cm="1">
        <f t="array" ref="Y23">_xlfn.PERCENTRANK.EXC(_xlfn._xlws.FILTER($S$3:$S$23, ISNUMBER($S$3:$S$23)),S23)*100</f>
        <v>59</v>
      </c>
      <c r="Z23" s="4" cm="1">
        <f t="array" ref="Z23">_xlfn.PERCENTRANK.EXC(_xlfn._xlws.FILTER($K$3:$K$23, ISNUMBER($K$3:$K$23)),K23)*100</f>
        <v>45.4</v>
      </c>
      <c r="AA23" s="4" cm="1">
        <f t="array" ref="AA23">_xlfn.PERCENTRANK.EXC(_xlfn._xlws.FILTER($H$3:$H$23, ISNUMBER($H$3:$H$23)),H23)*100</f>
        <v>18.099999999999998</v>
      </c>
      <c r="AB23" s="4" cm="1">
        <f t="array" ref="AB23">_xlfn.PERCENTRANK.EXC(_xlfn._xlws.FILTER($J$3:$J$23, ISNUMBER($J$3:$J$23)),J23)*100</f>
        <v>36.299999999999997</v>
      </c>
      <c r="AC23" s="4">
        <f t="shared" si="4"/>
        <v>31.8</v>
      </c>
      <c r="AD23" s="4">
        <f t="shared" si="5"/>
        <v>36.299999999999997</v>
      </c>
      <c r="AE23" s="4">
        <f t="shared" si="6"/>
        <v>81.8</v>
      </c>
      <c r="AF23" s="4">
        <f>'Economic Momentum'!Q24</f>
        <v>86.3</v>
      </c>
      <c r="AG23" s="4">
        <f ca="1">'Economic Momentum'!R24</f>
        <v>27.200000000000003</v>
      </c>
      <c r="AH23" s="4">
        <f t="shared" ca="1" si="7"/>
        <v>51.330000000000005</v>
      </c>
      <c r="AJ23" s="3" cm="1">
        <f t="array" aca="1" ref="AJ23" ca="1">_xlfn.PERCENTRANK.EXC(_xlfn._xlws.FILTER($AH$3:$AH$23, ISNUMBER($AH$3:$AH$23)),AH23)*100</f>
        <v>54.500000000000007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466</v>
      </c>
      <c r="F30" cm="1">
        <f t="array" ref="F30">_xll.FDS(C30,"FMA_COS_DOWN(""EPS"",""1M"",+1,NOW,,,""PORTAGG"",""MEANR"")")</f>
        <v>487</v>
      </c>
      <c r="G30" cm="1">
        <f t="array" ref="G30">_xll.FDS(A30,"SIZE(FG_CONSTITUENTS)")</f>
        <v>1283</v>
      </c>
      <c r="H30" s="9">
        <f>E30/$G30</f>
        <v>0.36321122369446607</v>
      </c>
      <c r="I30" s="9">
        <f>F30/$G30</f>
        <v>0.37957911145752143</v>
      </c>
      <c r="J30" s="9">
        <f t="shared" ref="J30" si="9">H30-I30</f>
        <v>-1.6367887763055367E-2</v>
      </c>
      <c r="K30" s="5" cm="1">
        <f t="array" ref="K30">_xll.FDS(A30,"FMA_PCT_ABOVE_MAVG(200,0,,,,""PORTAGG"")")/100</f>
        <v>0.60111464968152906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1.06630360193065</v>
      </c>
      <c r="O30" s="3" cm="1">
        <f t="array" ref="O30">_xll.FDS(C30,"FG_TOTAL_RETURNC(0,-3AM)")</f>
        <v>-1.3617813999999999</v>
      </c>
      <c r="P30" s="3" cm="1">
        <f t="array" ref="P30">_xll.FDS(C30,"FG_TOTAL_RETURNC(0,-6AM)")</f>
        <v>6.5959095999999997</v>
      </c>
      <c r="Q30" s="9" cm="1">
        <f t="array" ref="Q30">_xll.FDS(C30,"P_PRICE(0)/P_PRICE_HIGH_PR(0,,,,,,""PRICE"",""INTRA"",""52W"")")</f>
        <v>0.94319070000000005</v>
      </c>
      <c r="R30" s="9" cm="1">
        <f t="array" ref="R30">_xll.FDS(C30,"P_PRICE(0)/P_PRICE_low_PR(0,,,,,,""PRICE"",""INTRA"",""52W"")-1")</f>
        <v>0.21067930000000001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817</v>
      </c>
      <c r="F31" cm="1">
        <f t="array" ref="F31">_xll.FDS(C31,"FMA_COS_DOWN(""EPS"",""1M"",+1,NOW,,,""PORTAGG"",""MEANR"")")</f>
        <v>972</v>
      </c>
      <c r="G31" cm="1">
        <f t="array" ref="G31">_xll.FDS(A31,"SIZE(FG_CONSTITUENTS)")</f>
        <v>4764</v>
      </c>
      <c r="H31" s="9">
        <f>E31/$G31</f>
        <v>0.1714945424013434</v>
      </c>
      <c r="I31" s="9">
        <f>F31/$G31</f>
        <v>0.20403022670025189</v>
      </c>
      <c r="J31" s="9">
        <f t="shared" ref="J31" si="10">H31-I31</f>
        <v>-3.253568429890849E-2</v>
      </c>
      <c r="K31" s="5" cm="1">
        <f t="array" ref="K31">_xll.FDS(A31,"FMA_PCT_ABOVE_MAVG(200,0,,,,""PORTAGG"")")/100</f>
        <v>0.40297863155622698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-0.18568368357065199</v>
      </c>
      <c r="O31" s="3" cm="1">
        <f t="array" ref="O31">_xll.FDS(C31,"FG_TOTAL_RETURNC(0,-3AM)")</f>
        <v>0.80436470000000004</v>
      </c>
      <c r="P31" s="3" cm="1">
        <f t="array" ref="P31">_xll.FDS(C31,"FG_TOTAL_RETURNC(0,-6AM)")</f>
        <v>7.7019690000000001</v>
      </c>
      <c r="Q31" s="9" cm="1">
        <f t="array" ref="Q31">_xll.FDS(C31,"P_PRICE(0)/P_PRICE_HIGH_PR(0,,,,,,""PRICE"",""INTRA"",""52W"")")</f>
        <v>0.95243305</v>
      </c>
      <c r="R31" s="9" cm="1">
        <f t="array" ref="R31">_xll.FDS(C31,"P_PRICE(0)/P_PRICE_low_PR(0,,,,,,""PRICE"",""INTRA"",""52W"")-1")</f>
        <v>0.16272855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646</v>
      </c>
      <c r="F32" cm="1">
        <f t="array" ref="F32">_xll.FDS(C32,"FMA_COS_DOWN(""EPS"",""1M"",+1,NOW,,,""PORTAGG"",""MEANR"")")</f>
        <v>603</v>
      </c>
      <c r="G32" cm="1">
        <f t="array" ref="G32">_xll.FDS(A32,"SIZE(FG_CONSTITUENTS)")</f>
        <v>1430</v>
      </c>
      <c r="H32" s="9">
        <f t="shared" ref="H32" si="12">E32/$G32</f>
        <v>0.45174825174825173</v>
      </c>
      <c r="I32" s="9">
        <f t="shared" ref="I32" si="13">F32/$G32</f>
        <v>0.4216783216783217</v>
      </c>
      <c r="J32" s="9">
        <f t="shared" ref="J32" si="14">H32-I32</f>
        <v>3.0069930069930029E-2</v>
      </c>
      <c r="K32" s="5" cm="1">
        <f t="array" ref="K32">_xll.FDS(A32,"FMA_PCT_ABOVE_MAVG(200,0,,,,""PORTAGG"")")/100</f>
        <v>0.49649368863955096</v>
      </c>
      <c r="L32" s="41" cm="1">
        <f t="array" ref="L32">_xll.FDSB(A32,"PERCENT_CHANGE(FMA_EPS(+1,0,,,,""PORTAGG"",""MEAN""),FMA_EPS(+1,-1AM,,,,""PORTAGG"",""MEAN""))")</f>
        <v>0.119203453972718</v>
      </c>
      <c r="M32" s="41" cm="1">
        <f t="array" ref="M32">_xll.FDSB(A32,"PERCENT_CHANGE(FMA_EPS(+1,0,,,,""PORTAGG"",""MEAN""),FMA_EPS(+1,-3AM,,,,""PORTAGG"",""MEAN""))")</f>
        <v>-0.68401992531990297</v>
      </c>
      <c r="O32" s="3" cm="1">
        <f t="array" ref="O32">_xll.FDS(C32,"FG_TOTAL_RETURNC(0,-3AM)")</f>
        <v>1.4372587000000001</v>
      </c>
      <c r="P32" s="3" cm="1">
        <f t="array" ref="P32">_xll.FDS(C32,"FG_TOTAL_RETURNC(0,-6AM)")</f>
        <v>6.0273050000000001</v>
      </c>
      <c r="Q32" s="9" cm="1">
        <f t="array" ref="Q32">_xll.FDS(C32,"P_PRICE(0)/P_PRICE_HIGH_PR(0,,,,,,""PRICE"",""INTRA"",""52W"")")</f>
        <v>0.94531350000000003</v>
      </c>
      <c r="R32" s="9" cm="1">
        <f t="array" ref="R32">_xll.FDS(C32,"P_PRICE(0)/P_PRICE_low_PR(0,,,,,,""PRICE"",""INTRA"",""52W"")-1")</f>
        <v>0.26442896999999999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97</v>
      </c>
      <c r="F33" cm="1">
        <f t="array" ref="F33">_xll.FDS(C33,"FMA_COS_DOWN(""EPS"",""1M"",+1,NOW,,,""PORTAGG"",""MEANR"")")</f>
        <v>57</v>
      </c>
      <c r="G33" cm="1">
        <f t="array" ref="G33">_xll.FDS(A33,"SIZE(FG_CONSTITUENTS)")</f>
        <v>204</v>
      </c>
      <c r="H33" s="9">
        <f t="shared" ref="H33:H34" si="16">E33/$G33</f>
        <v>0.47549019607843135</v>
      </c>
      <c r="I33" s="9">
        <f t="shared" ref="I33:I34" si="17">F33/$G33</f>
        <v>0.27941176470588236</v>
      </c>
      <c r="J33" s="9">
        <f t="shared" ref="J33:J34" si="18">H33-I33</f>
        <v>0.19607843137254899</v>
      </c>
      <c r="K33" s="5" cm="1">
        <f t="array" ref="K33">_xll.FDS(A33,"FMA_PCT_ABOVE_MAVG(200,0,,,,""PORTAGG"")")/100</f>
        <v>0.26470588235294101</v>
      </c>
      <c r="L33" s="41" cm="1">
        <f t="array" ref="L33">_xll.FDSB(A33,"PERCENT_CHANGE(FMA_EPS(+1,0,,,,""PORTAGG"",""MEAN""),FMA_EPS(+1,-1AM,,,,""PORTAGG"",""MEAN""))")</f>
        <v>8.4500669747443808</v>
      </c>
      <c r="M33" s="41" cm="1">
        <f t="array" ref="M33">_xll.FDSB(A33,"PERCENT_CHANGE(FMA_EPS(+1,0,,,,""PORTAGG"",""MEAN""),FMA_EPS(+1,-3AM,,,,""PORTAGG"",""MEAN""))")</f>
        <v>3.4353708221212198</v>
      </c>
      <c r="O33" s="3" cm="1">
        <f t="array" ref="O33">_xll.FDS(C33,"FG_TOTAL_RETURNC(0,-3AM)")</f>
        <v>-3.6310375000000001</v>
      </c>
      <c r="P33" s="3" cm="1">
        <f t="array" ref="P33">_xll.FDS(C33,"FG_TOTAL_RETURNC(0,-6AM)")</f>
        <v>-1.1578082999999999</v>
      </c>
      <c r="Q33" s="9" cm="1">
        <f t="array" ref="Q33">_xll.FDS(C33,"P_PRICE(0)/P_PRICE_HIGH_PR(0,,,,,,""PRICE"",""INTRA"",""52W"")")</f>
        <v>0.90709775999999998</v>
      </c>
      <c r="R33" s="9" cm="1">
        <f t="array" ref="R33">_xll.FDS(C33,"P_PRICE(0)/P_PRICE_low_PR(0,,,,,,""PRICE"",""INTRA"",""52W"")-1")</f>
        <v>0.14283216000000001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260</v>
      </c>
      <c r="F34" cm="1">
        <f t="array" ref="F34">_xll.FDS(C34,"FMA_COS_DOWN(""EPS"",""1M"",+1,NOW,,,""PORTAGG"",""MEANR"")")</f>
        <v>198</v>
      </c>
      <c r="G34" cm="1">
        <f t="array" ref="G34">_xll.FDS(A34,"SIZE(FG_CONSTITUENTS)")</f>
        <v>503</v>
      </c>
      <c r="H34" s="9">
        <f t="shared" si="16"/>
        <v>0.51689860834990065</v>
      </c>
      <c r="I34" s="9">
        <f t="shared" si="17"/>
        <v>0.39363817097415504</v>
      </c>
      <c r="J34" s="9">
        <f t="shared" si="18"/>
        <v>0.1232604373757456</v>
      </c>
      <c r="K34" s="5" cm="1">
        <f t="array" ref="K34">_xll.FDS(A34,"FMA_PCT_ABOVE_MAVG(200,0,,,,""PORTAGG"")")/100</f>
        <v>0.64670658682634696</v>
      </c>
      <c r="L34" s="41" cm="1">
        <f t="array" ref="L34">_xll.FDSB(A34,"PERCENT_CHANGE(FMA_EPS(+1,0,,,,""PORTAGG"",""MEAN""),FMA_EPS(+1,-1AM,,,,""PORTAGG"",""MEAN""))")</f>
        <v>-0.51436426197391405</v>
      </c>
      <c r="M34" s="41" cm="1">
        <f t="array" ref="M34">_xll.FDSB(A34,"PERCENT_CHANGE(FMA_EPS(+1,0,,,,""PORTAGG"",""MEAN""),FMA_EPS(+1,-3AM,,,,""PORTAGG"",""MEAN""))")</f>
        <v>-0.73337604731564399</v>
      </c>
      <c r="O34" s="3" cm="1">
        <f t="array" ref="O34">_xll.FDS(C34,"FG_TOTAL_RETURNC(0,-3AM)")</f>
        <v>2.7955890000000001</v>
      </c>
      <c r="P34" s="3" cm="1">
        <f t="array" ref="P34">_xll.FDS(C34,"FG_TOTAL_RETURNC(0,-6AM)")</f>
        <v>7.0200562</v>
      </c>
      <c r="Q34" s="9" cm="1">
        <f t="array" ref="Q34">_xll.FDS(C34,"P_PRICE(0)/P_PRICE_HIGH_PR(0,,,,,,""PRICE"",""INTRA"",""52W"")")</f>
        <v>0.94307810000000003</v>
      </c>
      <c r="R34" s="9" cm="1">
        <f t="array" ref="R34">_xll.FDS(C34,"P_PRICE(0)/P_PRICE_low_PR(0,,,,,,""PRICE"",""INTRA"",""52W"")-1")</f>
        <v>0.30248522999999999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-0.1413073</v>
      </c>
      <c r="E4" s="9">
        <f>HLOOKUP(B4,'Monthly Returns'!$A$1:$AC$134, 132, FALSE)</f>
        <v>0.17525773195876287</v>
      </c>
      <c r="H4" s="9">
        <f>HLOOKUP(B4,'Yearly returns'!$B$1:$V$140, 133, FALSE)</f>
        <v>0.38372093023255816</v>
      </c>
      <c r="I4" s="9">
        <f>HLOOKUP(B4,'Yearly returns'!$B$1:$V$140, 138, FALSE)</f>
        <v>0.24099999999999999</v>
      </c>
      <c r="L4" s="47">
        <f t="shared" ref="L4:L24" si="0">(1-PERCENTRANK($E$4:$E$24,E4))*100</f>
        <v>60</v>
      </c>
      <c r="M4" s="47">
        <f t="shared" ref="M4:M24" si="1">(1-PERCENTRANK($H$4:$H$24,H4))*100</f>
        <v>15.000000000000002</v>
      </c>
      <c r="N4" s="47">
        <f t="shared" ref="N4:N24" si="2">(1-PERCENTRANK($I$4:$I$24,I4))*100</f>
        <v>90</v>
      </c>
      <c r="P4">
        <f>L4*Assumption!$E$53 + M4*Assumption!$F$53 + N4*Assumption!$G$53</f>
        <v>63.75</v>
      </c>
      <c r="R4" cm="1">
        <f t="array" ref="R4">_xlfn.PERCENTRANK.EXC(_xlfn._xlws.FILTER(P$4:P$24, ISNUMBER(P$4:P$24)),P4)*100</f>
        <v>72.7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-0.18518519999999999</v>
      </c>
      <c r="E5" s="9">
        <f>HLOOKUP(B5,'Monthly Returns'!$A$1:$AC$134, 132, FALSE)</f>
        <v>0.23140495867768596</v>
      </c>
      <c r="H5" s="9">
        <f>HLOOKUP(B5,'Yearly returns'!$B$1:$V$140, 133, FALSE)</f>
        <v>0.42975206611570249</v>
      </c>
      <c r="I5" s="9">
        <f>HLOOKUP(B5,'Yearly returns'!$B$1:$V$140, 138, FALSE)</f>
        <v>0.40899999999999997</v>
      </c>
      <c r="L5" s="47">
        <f t="shared" si="0"/>
        <v>15.000000000000002</v>
      </c>
      <c r="M5" s="47">
        <f t="shared" si="1"/>
        <v>5.0000000000000044</v>
      </c>
      <c r="N5" s="47">
        <f t="shared" si="2"/>
        <v>60</v>
      </c>
      <c r="P5">
        <f>L5*Assumption!$E$53 + M5*Assumption!$F$53 + N5*Assumption!$G$53</f>
        <v>35</v>
      </c>
      <c r="R5" cm="1">
        <f t="array" ref="R5">_xlfn.PERCENTRANK.EXC(_xlfn._xlws.FILTER(P$4:P$24, ISNUMBER(P$4:P$24)),P5)*100</f>
        <v>27.200000000000003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-0.21074045000000002</v>
      </c>
      <c r="E6" s="9">
        <f>HLOOKUP(B6,'Monthly Returns'!$A$1:$AC$134, 132, FALSE)</f>
        <v>0.17355371900826447</v>
      </c>
      <c r="H6" s="9">
        <f>HLOOKUP(B6,'Yearly returns'!$B$1:$V$140, 133, FALSE)</f>
        <v>0.2231404958677686</v>
      </c>
      <c r="I6" s="9">
        <f>HLOOKUP(B6,'Yearly returns'!$B$1:$V$140, 138, FALSE)</f>
        <v>0.27</v>
      </c>
      <c r="L6" s="47">
        <f t="shared" si="0"/>
        <v>65</v>
      </c>
      <c r="M6" s="47">
        <f t="shared" si="1"/>
        <v>85</v>
      </c>
      <c r="N6" s="47">
        <f t="shared" si="2"/>
        <v>85</v>
      </c>
      <c r="P6">
        <f>L6*Assumption!$E$53 + M6*Assumption!$F$53 + N6*Assumption!$G$53</f>
        <v>80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-0.17320663</v>
      </c>
      <c r="E7" s="9">
        <f>HLOOKUP(B7,'Monthly Returns'!$A$1:$AC$134, 132, FALSE)</f>
        <v>0.20661157024793389</v>
      </c>
      <c r="H7" s="9">
        <f>HLOOKUP(B7,'Yearly returns'!$B$1:$V$140, 133, FALSE)</f>
        <v>0.28099173553719009</v>
      </c>
      <c r="I7" s="9">
        <f>HLOOKUP(B7,'Yearly returns'!$B$1:$V$140, 138, FALSE)</f>
        <v>0.60599999999999998</v>
      </c>
      <c r="L7" s="47">
        <f t="shared" si="0"/>
        <v>30.000000000000004</v>
      </c>
      <c r="M7" s="47">
        <f t="shared" si="1"/>
        <v>50</v>
      </c>
      <c r="N7" s="47">
        <f t="shared" si="2"/>
        <v>35</v>
      </c>
      <c r="P7">
        <f>L7*Assumption!$E$53 + M7*Assumption!$F$53 + N7*Assumption!$G$53</f>
        <v>37.5</v>
      </c>
      <c r="R7" cm="1">
        <f t="array" ref="R7">_xlfn.PERCENTRANK.EXC(_xlfn._xlws.FILTER(P$4:P$24, ISNUMBER(P$4:P$24)),P7)*100</f>
        <v>36.299999999999997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-0.20899206000000001</v>
      </c>
      <c r="E8" s="9">
        <f>HLOOKUP(B8,'Monthly Returns'!$A$1:$AC$134, 132, FALSE)</f>
        <v>0.18181818181818182</v>
      </c>
      <c r="H8" s="9">
        <f>HLOOKUP(B8,'Yearly returns'!$B$1:$V$140, 133, FALSE)</f>
        <v>0.41322314049586778</v>
      </c>
      <c r="I8" s="9">
        <f>HLOOKUP(B8,'Yearly returns'!$B$1:$V$140, 138, FALSE)</f>
        <v>0.68</v>
      </c>
      <c r="L8" s="47">
        <f t="shared" si="0"/>
        <v>55.000000000000007</v>
      </c>
      <c r="M8" s="47">
        <f t="shared" si="1"/>
        <v>9.9999999999999982</v>
      </c>
      <c r="N8" s="47">
        <f t="shared" si="2"/>
        <v>25</v>
      </c>
      <c r="P8">
        <f>L8*Assumption!$E$53 + M8*Assumption!$F$53 + N8*Assumption!$G$53</f>
        <v>28.75</v>
      </c>
      <c r="R8" cm="1">
        <f t="array" ref="R8">_xlfn.PERCENTRANK.EXC(_xlfn._xlws.FILTER(P$4:P$24, ISNUMBER(P$4:P$24)),P8)*100</f>
        <v>13.600000000000001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-0.2132454</v>
      </c>
      <c r="E9" s="9">
        <f>HLOOKUP(B9,'Monthly Returns'!$A$1:$AC$134, 132, FALSE)</f>
        <v>0.19834710743801653</v>
      </c>
      <c r="H9" s="9">
        <f>HLOOKUP(B9,'Yearly returns'!$B$1:$V$140, 133, FALSE)</f>
        <v>0.24793388429752067</v>
      </c>
      <c r="I9" s="9">
        <f>HLOOKUP(B9,'Yearly returns'!$B$1:$V$140, 138, FALSE)</f>
        <v>0.77</v>
      </c>
      <c r="L9" s="47">
        <f t="shared" si="0"/>
        <v>40</v>
      </c>
      <c r="M9" s="49">
        <f t="shared" si="1"/>
        <v>75</v>
      </c>
      <c r="N9" s="47">
        <f t="shared" si="2"/>
        <v>9.9999999999999982</v>
      </c>
      <c r="P9">
        <f>L9*Assumption!$E$53 + M9*Assumption!$F$53 + N9*Assumption!$G$53</f>
        <v>33.75</v>
      </c>
      <c r="R9" cm="1">
        <f t="array" ref="R9">_xlfn.PERCENTRANK.EXC(_xlfn._xlws.FILTER(P$4:P$24, ISNUMBER(P$4:P$24)),P9)*100</f>
        <v>18.099999999999998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-0.14083261</v>
      </c>
      <c r="E10" s="9">
        <f>HLOOKUP(B10,'Monthly Returns'!$A$1:$AC$134, 132, FALSE)</f>
        <v>0.1487603305785124</v>
      </c>
      <c r="H10" s="9">
        <f>HLOOKUP(B10,'Yearly returns'!$B$1:$V$140, 133, FALSE)</f>
        <v>0.24793388429752067</v>
      </c>
      <c r="I10" s="9">
        <f>HLOOKUP(B10,'Yearly returns'!$B$1:$V$140, 138, FALSE)</f>
        <v>0.90100000000000002</v>
      </c>
      <c r="L10" s="47">
        <f t="shared" si="0"/>
        <v>70</v>
      </c>
      <c r="M10" s="47">
        <f t="shared" si="1"/>
        <v>75</v>
      </c>
      <c r="N10" s="47">
        <f t="shared" si="2"/>
        <v>0</v>
      </c>
      <c r="P10">
        <f>L10*Assumption!$E$53 + M10*Assumption!$F$53 + N10*Assumption!$G$53</f>
        <v>36.25</v>
      </c>
      <c r="R10" cm="1">
        <f t="array" ref="R10">_xlfn.PERCENTRANK.EXC(_xlfn._xlws.FILTER(P$4:P$24, ISNUMBER(P$4:P$24)),P10)*100</f>
        <v>31.8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-0.12020206</v>
      </c>
      <c r="E11" s="9">
        <f>HLOOKUP(B11,'Monthly Returns'!$A$1:$AC$134, 132, FALSE)</f>
        <v>0.11570247933884298</v>
      </c>
      <c r="H11" s="9">
        <f>HLOOKUP(B11,'Yearly returns'!$B$1:$V$140, 133, FALSE)</f>
        <v>0.15702479338842976</v>
      </c>
      <c r="I11" s="9">
        <f>HLOOKUP(B11,'Yearly returns'!$B$1:$V$140, 138, FALSE)</f>
        <v>0.745</v>
      </c>
      <c r="L11" s="47">
        <f t="shared" si="0"/>
        <v>80</v>
      </c>
      <c r="M11" s="47">
        <f t="shared" si="1"/>
        <v>90</v>
      </c>
      <c r="N11" s="47">
        <f t="shared" si="2"/>
        <v>19.999999999999996</v>
      </c>
      <c r="P11">
        <f>L11*Assumption!$E$53 + M11*Assumption!$F$53 + N11*Assumption!$G$53</f>
        <v>52.5</v>
      </c>
      <c r="R11" cm="1">
        <f t="array" ref="R11">_xlfn.PERCENTRANK.EXC(_xlfn._xlws.FILTER(P$4:P$24, ISNUMBER(P$4:P$24)),P11)*100</f>
        <v>59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-0.21825731000000001</v>
      </c>
      <c r="E12" s="9">
        <f>HLOOKUP(B12,'Monthly Returns'!$A$1:$AC$134, 132, FALSE)</f>
        <v>0.19834710743801653</v>
      </c>
      <c r="H12" s="9">
        <f>HLOOKUP(B12,'Yearly returns'!$B$1:$V$140, 133, FALSE)</f>
        <v>0.256198347107438</v>
      </c>
      <c r="I12" s="9">
        <f>HLOOKUP(B12,'Yearly returns'!$B$1:$V$140, 138, FALSE)</f>
        <v>0.27</v>
      </c>
      <c r="L12" s="47">
        <f t="shared" si="0"/>
        <v>40</v>
      </c>
      <c r="M12" s="47">
        <f t="shared" si="1"/>
        <v>65</v>
      </c>
      <c r="N12" s="47">
        <f t="shared" si="2"/>
        <v>85</v>
      </c>
      <c r="P12">
        <f>L12*Assumption!$E$53 + M12*Assumption!$F$53 + N12*Assumption!$G$53</f>
        <v>68.75</v>
      </c>
      <c r="R12" cm="1">
        <f t="array" ref="R12">_xlfn.PERCENTRANK.EXC(_xlfn._xlws.FILTER(P$4:P$24, ISNUMBER(P$4:P$24)),P12)*100</f>
        <v>81.8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-0.13184451999999999</v>
      </c>
      <c r="E13" s="9">
        <f>HLOOKUP(B13,'Monthly Returns'!$A$1:$AC$134, 132, FALSE)</f>
        <v>0.21487603305785125</v>
      </c>
      <c r="H13" s="9">
        <f>HLOOKUP(B13,'Yearly returns'!$B$1:$V$140, 133, FALSE)</f>
        <v>0.33057851239669422</v>
      </c>
      <c r="I13" s="9">
        <f>HLOOKUP(B13,'Yearly returns'!$B$1:$V$140, 138, FALSE)</f>
        <v>0.48299999999999998</v>
      </c>
      <c r="L13" s="47">
        <f t="shared" si="0"/>
        <v>25</v>
      </c>
      <c r="M13" s="47">
        <f t="shared" si="1"/>
        <v>30.000000000000004</v>
      </c>
      <c r="N13" s="47">
        <f t="shared" si="2"/>
        <v>55.000000000000007</v>
      </c>
      <c r="P13">
        <f>L13*Assumption!$E$53 + M13*Assumption!$F$53 + N13*Assumption!$G$53</f>
        <v>41.25</v>
      </c>
      <c r="R13" cm="1">
        <f t="array" ref="R13">_xlfn.PERCENTRANK.EXC(_xlfn._xlws.FILTER(P$4:P$24, ISNUMBER(P$4:P$24)),P13)*100</f>
        <v>40.9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-0.31327802999999999</v>
      </c>
      <c r="E14" s="9">
        <f>HLOOKUP(B14,'Monthly Returns'!$A$1:$AC$134, 132, FALSE)</f>
        <v>0.24793388429752067</v>
      </c>
      <c r="H14" s="9">
        <f>HLOOKUP(B14,'Yearly returns'!$B$1:$V$140, 133, FALSE)</f>
        <v>0.32231404958677684</v>
      </c>
      <c r="I14" s="9">
        <f>HLOOKUP(B14,'Yearly returns'!$B$1:$V$140, 138, FALSE)</f>
        <v>0.40100000000000002</v>
      </c>
      <c r="L14" s="47">
        <f t="shared" si="0"/>
        <v>9.9999999999999982</v>
      </c>
      <c r="M14" s="47">
        <f t="shared" si="1"/>
        <v>40</v>
      </c>
      <c r="N14" s="47">
        <f t="shared" si="2"/>
        <v>65</v>
      </c>
      <c r="P14">
        <f>L14*Assumption!$E$53 + M14*Assumption!$F$53 + N14*Assumption!$G$53</f>
        <v>45</v>
      </c>
      <c r="R14" cm="1">
        <f t="array" ref="R14">_xlfn.PERCENTRANK.EXC(_xlfn._xlws.FILTER(P$4:P$24, ISNUMBER(P$4:P$24)),P14)*100</f>
        <v>45.4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-0.21001826999999998</v>
      </c>
      <c r="E15" s="9">
        <f>HLOOKUP(B15,'Monthly Returns'!$A$1:$AC$134, 132, FALSE)</f>
        <v>0.19008264462809918</v>
      </c>
      <c r="H15" s="9">
        <f>HLOOKUP(B15,'Yearly returns'!$B$1:$V$140, 133, FALSE)</f>
        <v>0.30578512396694213</v>
      </c>
      <c r="I15" s="9">
        <f>HLOOKUP(B15,'Yearly returns'!$B$1:$V$140, 138, FALSE)</f>
        <v>0.745</v>
      </c>
      <c r="L15" s="47">
        <f t="shared" si="0"/>
        <v>50</v>
      </c>
      <c r="M15" s="47">
        <f t="shared" si="1"/>
        <v>44.999999999999993</v>
      </c>
      <c r="N15" s="47">
        <f t="shared" si="2"/>
        <v>19.999999999999996</v>
      </c>
      <c r="P15">
        <f>L15*Assumption!$E$53 + M15*Assumption!$F$53 + N15*Assumption!$G$53</f>
        <v>33.75</v>
      </c>
      <c r="R15" cm="1">
        <f t="array" ref="R15">_xlfn.PERCENTRANK.EXC(_xlfn._xlws.FILTER(P$4:P$24, ISNUMBER(P$4:P$24)),P15)*100</f>
        <v>18.099999999999998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-0.36717063999999999</v>
      </c>
      <c r="E16" s="9">
        <f>HLOOKUP(B16,'Monthly Returns'!$A$1:$AC$134, 132, FALSE)</f>
        <v>0.256198347107438</v>
      </c>
      <c r="H16" s="9">
        <f>HLOOKUP(B16,'Yearly returns'!$B$1:$V$140, 133, FALSE)</f>
        <v>0.4462809917355372</v>
      </c>
      <c r="I16" s="9">
        <f>HLOOKUP(B16,'Yearly returns'!$B$1:$V$140, 138, FALSE)</f>
        <v>0.56499999999999995</v>
      </c>
      <c r="L16" s="47">
        <f t="shared" si="0"/>
        <v>5.0000000000000044</v>
      </c>
      <c r="M16" s="47">
        <f t="shared" si="1"/>
        <v>0</v>
      </c>
      <c r="N16" s="47">
        <f t="shared" si="2"/>
        <v>40</v>
      </c>
      <c r="P16">
        <f>L16*Assumption!$E$53 + M16*Assumption!$F$53 + N16*Assumption!$G$53</f>
        <v>21.25</v>
      </c>
      <c r="R16" cm="1">
        <f t="array" ref="R16">_xlfn.PERCENTRANK.EXC(_xlfn._xlws.FILTER(P$4:P$24, ISNUMBER(P$4:P$24)),P16)*100</f>
        <v>4.5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-0.17261050999999999</v>
      </c>
      <c r="E17" s="9">
        <f>HLOOKUP(B17,'Monthly Returns'!$A$1:$AC$134, 132, FALSE)</f>
        <v>0.10743801652892562</v>
      </c>
      <c r="H17" s="9">
        <f>HLOOKUP(B17,'Yearly returns'!$B$1:$V$140, 133, FALSE)</f>
        <v>0.14049586776859505</v>
      </c>
      <c r="I17" s="9">
        <f>HLOOKUP(B17,'Yearly returns'!$B$1:$V$140, 138, FALSE)</f>
        <v>0.81100000000000005</v>
      </c>
      <c r="L17" s="47">
        <f t="shared" si="0"/>
        <v>90</v>
      </c>
      <c r="M17" s="47">
        <f t="shared" si="1"/>
        <v>95</v>
      </c>
      <c r="N17" s="47">
        <f t="shared" si="2"/>
        <v>5.0000000000000044</v>
      </c>
      <c r="P17">
        <f>L17*Assumption!$E$53 + M17*Assumption!$F$53 + N17*Assumption!$G$53</f>
        <v>48.75</v>
      </c>
      <c r="R17" cm="1">
        <f t="array" ref="R17">_xlfn.PERCENTRANK.EXC(_xlfn._xlws.FILTER(P$4:P$24, ISNUMBER(P$4:P$24)),P17)*100</f>
        <v>50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-0.16083694000000001</v>
      </c>
      <c r="E18" s="9">
        <f>HLOOKUP(B18,'Monthly Returns'!$A$1:$AC$134, 132, FALSE)</f>
        <v>0.21487603305785125</v>
      </c>
      <c r="H18" s="9">
        <f>HLOOKUP(B18,'Yearly returns'!$B$1:$V$140, 133, FALSE)</f>
        <v>0.32231404958677684</v>
      </c>
      <c r="I18" s="9">
        <f>HLOOKUP(B18,'Yearly returns'!$B$1:$V$140, 138, FALSE)</f>
        <v>0.32700000000000001</v>
      </c>
      <c r="L18" s="47">
        <f t="shared" si="0"/>
        <v>25</v>
      </c>
      <c r="M18" s="47">
        <f t="shared" si="1"/>
        <v>40</v>
      </c>
      <c r="N18" s="47">
        <f t="shared" si="2"/>
        <v>70</v>
      </c>
      <c r="P18">
        <f>L18*Assumption!$E$53 + M18*Assumption!$F$53 + N18*Assumption!$G$53</f>
        <v>51.25</v>
      </c>
      <c r="R18" cm="1">
        <f t="array" ref="R18">_xlfn.PERCENTRANK.EXC(_xlfn._xlws.FILTER(P$4:P$24, ISNUMBER(P$4:P$24)),P18)*100</f>
        <v>54.500000000000007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-0.20171923</v>
      </c>
      <c r="E19" s="9">
        <f>HLOOKUP(B19,'Monthly Returns'!$A$1:$AC$134, 132, FALSE)</f>
        <v>0.10743801652892562</v>
      </c>
      <c r="H19" s="9">
        <f>HLOOKUP(B19,'Yearly returns'!$B$1:$V$140, 133, FALSE)</f>
        <v>0.26785714285714285</v>
      </c>
      <c r="I19" s="9">
        <f>HLOOKUP(B19,'Yearly returns'!$B$1:$V$140, 138, FALSE)</f>
        <v>0.504</v>
      </c>
      <c r="L19" s="47">
        <f t="shared" si="0"/>
        <v>90</v>
      </c>
      <c r="M19" s="47">
        <f t="shared" si="1"/>
        <v>60</v>
      </c>
      <c r="N19" s="47">
        <f t="shared" si="2"/>
        <v>50</v>
      </c>
      <c r="P19">
        <f>L19*Assumption!$E$53 + M19*Assumption!$F$53 + N19*Assumption!$G$53</f>
        <v>62.5</v>
      </c>
      <c r="R19" cm="1">
        <f t="array" ref="R19">_xlfn.PERCENTRANK.EXC(_xlfn._xlws.FILTER(P$4:P$24, ISNUMBER(P$4:P$24)),P19)*100</f>
        <v>68.100000000000009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-0.18192599999999998</v>
      </c>
      <c r="E20" s="9">
        <f>HLOOKUP(B20,'Monthly Returns'!$A$1:$AC$134, 132, FALSE)</f>
        <v>5.7851239669421489E-2</v>
      </c>
      <c r="H20" s="9">
        <f>HLOOKUP(B20,'Yearly returns'!$B$1:$V$140, 133, FALSE)</f>
        <v>0.2231404958677686</v>
      </c>
      <c r="I20" s="9">
        <f>HLOOKUP(B20,'Yearly returns'!$B$1:$V$140, 138, FALSE)</f>
        <v>0.114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-0.17238627999999998</v>
      </c>
      <c r="E21" s="9">
        <f>HLOOKUP(B21,'Monthly Returns'!$A$1:$AC$134, 132, FALSE)</f>
        <v>0.28099173553719009</v>
      </c>
      <c r="H21" s="9">
        <f>HLOOKUP(B21,'Yearly returns'!$B$1:$V$140, 133, FALSE)</f>
        <v>0.33884297520661155</v>
      </c>
      <c r="I21" s="9">
        <f>HLOOKUP(B21,'Yearly returns'!$B$1:$V$140, 138, FALSE)</f>
        <v>0.64700000000000002</v>
      </c>
      <c r="L21" s="47">
        <f t="shared" si="0"/>
        <v>0</v>
      </c>
      <c r="M21" s="47">
        <f t="shared" si="1"/>
        <v>25</v>
      </c>
      <c r="N21" s="47">
        <f t="shared" si="2"/>
        <v>30.000000000000004</v>
      </c>
      <c r="P21">
        <f>L21*Assumption!$E$53 + M21*Assumption!$F$53 + N21*Assumption!$G$53</f>
        <v>21.25</v>
      </c>
      <c r="R21" cm="1">
        <f t="array" ref="R21">_xlfn.PERCENTRANK.EXC(_xlfn._xlws.FILTER(P$4:P$24, ISNUMBER(P$4:P$24)),P21)*100</f>
        <v>4.5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-0.21310836999999999</v>
      </c>
      <c r="E22" s="9">
        <f>HLOOKUP(B22,'Monthly Returns'!$A$1:$AC$134, 132, FALSE)</f>
        <v>9.0909090909090912E-2</v>
      </c>
      <c r="H22" s="9">
        <f>HLOOKUP(B22,'Yearly returns'!$B$1:$V$140, 133, FALSE)</f>
        <v>0.26785714285714285</v>
      </c>
      <c r="I22" s="9">
        <f>HLOOKUP(B22,'Yearly returns'!$B$1:$V$140, 138, FALSE)</f>
        <v>0.53900000000000003</v>
      </c>
      <c r="L22" s="47">
        <f t="shared" si="0"/>
        <v>95</v>
      </c>
      <c r="M22" s="47">
        <f t="shared" si="1"/>
        <v>60</v>
      </c>
      <c r="N22" s="47">
        <f t="shared" si="2"/>
        <v>44.999999999999993</v>
      </c>
      <c r="P22">
        <f>L22*Assumption!$E$53 + M22*Assumption!$F$53 + N22*Assumption!$G$53</f>
        <v>61.25</v>
      </c>
      <c r="R22" cm="1">
        <f t="array" ref="R22">_xlfn.PERCENTRANK.EXC(_xlfn._xlws.FILTER(P$4:P$24, ISNUMBER(P$4:P$24)),P22)*100</f>
        <v>63.6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-0.17541526999999998</v>
      </c>
      <c r="E23" s="9">
        <f>HLOOKUP(B23,'Monthly Returns'!$A$1:$AC$134, 132, FALSE)</f>
        <v>0.19008264462809918</v>
      </c>
      <c r="H23" s="9">
        <f>HLOOKUP(B23,'Yearly returns'!$B$1:$V$140, 133, FALSE)</f>
        <v>0.33884297520661155</v>
      </c>
      <c r="I23" s="9">
        <f>HLOOKUP(B23,'Yearly returns'!$B$1:$V$140, 138, FALSE)</f>
        <v>0.19600000000000001</v>
      </c>
      <c r="L23" s="47">
        <f t="shared" si="0"/>
        <v>50</v>
      </c>
      <c r="M23" s="47">
        <f t="shared" si="1"/>
        <v>25</v>
      </c>
      <c r="N23" s="47">
        <f t="shared" si="2"/>
        <v>95</v>
      </c>
      <c r="P23">
        <f>L23*Assumption!$E$53 + M23*Assumption!$F$53 + N23*Assumption!$G$53</f>
        <v>66.25</v>
      </c>
      <c r="R23" cm="1">
        <f t="array" ref="R23">_xlfn.PERCENTRANK.EXC(_xlfn._xlws.FILTER(P$4:P$24, ISNUMBER(P$4:P$24)),P23)*100</f>
        <v>77.2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-0.26172411000000001</v>
      </c>
      <c r="E24" s="9">
        <f>HLOOKUP(B24,'Monthly Returns'!$A$1:$AC$134, 132, FALSE)</f>
        <v>0.13207547169811321</v>
      </c>
      <c r="H24" s="9">
        <f>HLOOKUP(B24,'Yearly returns'!$B$1:$V$140, 133, FALSE)</f>
        <v>0.12631578947368421</v>
      </c>
      <c r="I24" s="9">
        <f>HLOOKUP(B24,'Yearly returns'!$B$1:$V$140, 138, FALSE)</f>
        <v>0.312</v>
      </c>
      <c r="L24" s="47">
        <f t="shared" si="0"/>
        <v>75</v>
      </c>
      <c r="M24" s="47">
        <f t="shared" si="1"/>
        <v>100</v>
      </c>
      <c r="N24" s="47">
        <f t="shared" si="2"/>
        <v>75</v>
      </c>
      <c r="P24">
        <f>L24*Assumption!$E$53 + M24*Assumption!$F$53 + N24*Assumption!$G$53</f>
        <v>81.25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0.35699999999999998</v>
      </c>
      <c r="G5" s="7" cm="1">
        <f t="array" ref="G5">_xll.FDSZ(C5,"FG_PRICE(0)")</f>
        <v>24.88</v>
      </c>
      <c r="H5" s="7" cm="1">
        <f t="array" ref="H5">_xll.FDSZ(C5,"FG_PRICE_MAVG(0,,,,30)")</f>
        <v>25.310320000000001</v>
      </c>
      <c r="I5" s="7" cm="1">
        <f t="array" ref="I5">_xll.FDSZ(C5,"FG_PRICE_MAVG(0,,,,60)")</f>
        <v>25.818874000000001</v>
      </c>
      <c r="J5" s="7" cm="1">
        <f t="array" ref="J5">_xll.FDSZ(C5,"FG_PRICE_MAVG(0,,,,200)")</f>
        <v>25.996372000000001</v>
      </c>
      <c r="L5">
        <f>IF($G5&gt;H5, 1, 0)</f>
        <v>0</v>
      </c>
      <c r="M5">
        <f t="shared" ref="M5:N5" si="0">IF($G5&gt;I5, 1, 0)</f>
        <v>0</v>
      </c>
      <c r="N5">
        <f t="shared" si="0"/>
        <v>0</v>
      </c>
      <c r="P5">
        <f>SUM(L5:N5)</f>
        <v>0</v>
      </c>
      <c r="R5" t="s">
        <v>864</v>
      </c>
      <c r="S5" s="7" cm="1">
        <f t="array" ref="S5">_xll.FDSZ($R5,"FG_PRICE(0)")</f>
        <v>228.93976000000001</v>
      </c>
      <c r="T5" s="7" cm="1">
        <f t="array" ref="T5">_xll.FDSZ($R5,"FG_PRICE(0)")</f>
        <v>228.93976000000001</v>
      </c>
      <c r="U5" s="7" cm="1">
        <f t="array" ref="U5">_xll.FDSZ($R5,"FG_PRICE(0)")</f>
        <v>228.93976000000001</v>
      </c>
      <c r="V5" s="7" cm="1">
        <f t="array" ref="V5">_xll.FDSZ($R5,"FG_PRICE(0)")</f>
        <v>228.93976000000001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0.39300000000000002</v>
      </c>
      <c r="G6" s="152" cm="1">
        <f t="array" ref="G6">_xll.FDSZ(C6,"FG_PRICE(0)")</f>
        <v>25.6</v>
      </c>
      <c r="H6" s="152" cm="1">
        <f t="array" ref="H6">_xll.FDSZ(C6,"FG_PRICE_MAVG(0,,,,30)")</f>
        <v>25.986666</v>
      </c>
      <c r="I6" s="152" cm="1">
        <f t="array" ref="I6">_xll.FDSZ(C6,"FG_PRICE_MAVG(0,,,,60)")</f>
        <v>26.870999999999999</v>
      </c>
      <c r="J6" s="152" cm="1">
        <f t="array" ref="J6">_xll.FDSZ(C6,"FG_PRICE_MAVG(0,,,,200)")</f>
        <v>26.492049999999999</v>
      </c>
      <c r="L6">
        <f t="shared" ref="L6:L25" si="1">IF($G6&gt;H6, 1, 0)</f>
        <v>0</v>
      </c>
      <c r="M6">
        <f t="shared" ref="M6:M25" si="2">IF($G6&gt;I6, 1, 0)</f>
        <v>0</v>
      </c>
      <c r="N6">
        <f t="shared" ref="N6:N25" si="3">IF($G6&gt;J6, 1, 0)</f>
        <v>0</v>
      </c>
      <c r="P6">
        <f t="shared" ref="P6:P25" si="4">SUM(L6:N6)</f>
        <v>0</v>
      </c>
      <c r="R6" t="s">
        <v>865</v>
      </c>
      <c r="S6" s="7" cm="1">
        <f t="array" ref="S6">_xll.FDSZ($R6,"FG_PRICE(0)")</f>
        <v>200.72749999999999</v>
      </c>
      <c r="T6" s="7" cm="1">
        <f t="array" ref="T6">_xll.FDSZ($R6,"FG_PRICE(0)")</f>
        <v>200.72749999999999</v>
      </c>
      <c r="U6" s="7" cm="1">
        <f t="array" ref="U6">_xll.FDSZ($R6,"FG_PRICE(0)")</f>
        <v>200.72749999999999</v>
      </c>
      <c r="V6" s="7" cm="1">
        <f t="array" ref="V6">_xll.FDSZ($R6,"FG_PRICE(0)")</f>
        <v>200.72749999999999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0.67200000000000004</v>
      </c>
      <c r="G7" s="152" cm="1">
        <f t="array" ref="G7">_xll.FDSZ(C7,"FG_PRICE(0)")</f>
        <v>20.48</v>
      </c>
      <c r="H7" s="152" cm="1">
        <f t="array" ref="H7">_xll.FDSZ(C7,"FG_PRICE_MAVG(0,,,,30)")</f>
        <v>20.033332999999999</v>
      </c>
      <c r="I7" s="152" cm="1">
        <f t="array" ref="I7">_xll.FDSZ(C7,"FG_PRICE_MAVG(0,,,,60)")</f>
        <v>19.845666999999999</v>
      </c>
      <c r="J7" s="152" cm="1">
        <f t="array" ref="J7">_xll.FDSZ(C7,"FG_PRICE_MAVG(0,,,,200)")</f>
        <v>21.2182</v>
      </c>
      <c r="L7">
        <f t="shared" si="1"/>
        <v>1</v>
      </c>
      <c r="M7">
        <f t="shared" si="2"/>
        <v>1</v>
      </c>
      <c r="N7">
        <f t="shared" si="3"/>
        <v>0</v>
      </c>
      <c r="P7">
        <f t="shared" si="4"/>
        <v>2</v>
      </c>
      <c r="R7" t="s">
        <v>866</v>
      </c>
      <c r="S7" s="7" cm="1">
        <f t="array" ref="S7">_xll.FDSZ($R7,"FG_PRICE(0)")</f>
        <v>1134.9202</v>
      </c>
      <c r="T7" s="7" cm="1">
        <f t="array" ref="T7">_xll.FDSZ($R7,"FG_PRICE(0)")</f>
        <v>1134.9202</v>
      </c>
      <c r="U7" s="7" cm="1">
        <f t="array" ref="U7">_xll.FDSZ($R7,"FG_PRICE(0)")</f>
        <v>1134.9202</v>
      </c>
      <c r="V7" s="7" cm="1">
        <f t="array" ref="V7">_xll.FDSZ($R7,"FG_PRICE(0)")</f>
        <v>1134.9202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0.754</v>
      </c>
      <c r="G8" s="152" cm="1">
        <f t="array" ref="G8">_xll.FDSZ(C8,"FG_PRICE(0)")</f>
        <v>25.73</v>
      </c>
      <c r="H8" s="152" cm="1">
        <f t="array" ref="H8">_xll.FDSZ(C8,"FG_PRICE_MAVG(0,,,,30)")</f>
        <v>25.015667000000001</v>
      </c>
      <c r="I8" s="152" cm="1">
        <f t="array" ref="I8">_xll.FDSZ(C8,"FG_PRICE_MAVG(0,,,,60)")</f>
        <v>24.810666999999999</v>
      </c>
      <c r="J8" s="152" cm="1">
        <f t="array" ref="J8">_xll.FDSZ(C8,"FG_PRICE_MAVG(0,,,,200)")</f>
        <v>25.702380000000002</v>
      </c>
      <c r="L8">
        <f t="shared" si="1"/>
        <v>1</v>
      </c>
      <c r="M8">
        <f t="shared" si="2"/>
        <v>1</v>
      </c>
      <c r="N8">
        <f t="shared" si="3"/>
        <v>1</v>
      </c>
      <c r="P8">
        <f t="shared" si="4"/>
        <v>3</v>
      </c>
      <c r="R8" t="s">
        <v>867</v>
      </c>
      <c r="S8" s="7" cm="1">
        <f t="array" ref="S8">_xll.FDSZ($R8,"FG_PRICE(0)")</f>
        <v>326.06914999999998</v>
      </c>
      <c r="T8" s="7" cm="1">
        <f t="array" ref="T8">_xll.FDSZ($R8,"FG_PRICE(0)")</f>
        <v>326.06914999999998</v>
      </c>
      <c r="U8" s="7" cm="1">
        <f t="array" ref="U8">_xll.FDSZ($R8,"FG_PRICE(0)")</f>
        <v>326.06914999999998</v>
      </c>
      <c r="V8" s="7" cm="1">
        <f t="array" ref="V8">_xll.FDSZ($R8,"FG_PRICE(0)")</f>
        <v>326.06914999999998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8.1000000000000003E-2</v>
      </c>
      <c r="G9" s="152" cm="1">
        <f t="array" ref="G9">_xll.FDSZ(C9,"FG_PRICE(0)")</f>
        <v>22.49</v>
      </c>
      <c r="H9" s="152" cm="1">
        <f t="array" ref="H9">_xll.FDSZ(C9,"FG_PRICE_MAVG(0,,,,30)")</f>
        <v>24.056000000000001</v>
      </c>
      <c r="I9" s="152" cm="1">
        <f t="array" ref="I9">_xll.FDSZ(C9,"FG_PRICE_MAVG(0,,,,60)")</f>
        <v>24.300166999999998</v>
      </c>
      <c r="J9" s="152" cm="1">
        <f t="array" ref="J9">_xll.FDSZ(C9,"FG_PRICE_MAVG(0,,,,200)")</f>
        <v>23.06035</v>
      </c>
      <c r="L9">
        <f t="shared" si="1"/>
        <v>0</v>
      </c>
      <c r="M9">
        <f t="shared" si="2"/>
        <v>0</v>
      </c>
      <c r="N9">
        <f t="shared" si="3"/>
        <v>0</v>
      </c>
      <c r="P9">
        <f t="shared" si="4"/>
        <v>0</v>
      </c>
      <c r="R9" t="s">
        <v>868</v>
      </c>
      <c r="S9" s="7" cm="1">
        <f t="array" ref="S9">_xll.FDSZ($R9,"FG_PRICE(0)")</f>
        <v>197.89249000000001</v>
      </c>
      <c r="T9" s="7" cm="1">
        <f t="array" ref="T9">_xll.FDSZ($R9,"FG_PRICE(0)")</f>
        <v>197.89249000000001</v>
      </c>
      <c r="U9" s="7" cm="1">
        <f t="array" ref="U9">_xll.FDSZ($R9,"FG_PRICE(0)")</f>
        <v>197.89249000000001</v>
      </c>
      <c r="V9" s="7" cm="1">
        <f t="array" ref="V9">_xll.FDSZ($R9,"FG_PRICE(0)")</f>
        <v>197.89249000000001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0.17199999999999999</v>
      </c>
      <c r="G10" s="152" cm="1">
        <f t="array" ref="G10">_xll.FDSZ(C10,"FG_PRICE(0)")</f>
        <v>39.36</v>
      </c>
      <c r="H10" s="152" cm="1">
        <f t="array" ref="H10">_xll.FDSZ(C10,"FG_PRICE_MAVG(0,,,,30)")</f>
        <v>40.745162999999998</v>
      </c>
      <c r="I10" s="152" cm="1">
        <f t="array" ref="I10">_xll.FDSZ(C10,"FG_PRICE_MAVG(0,,,,60)")</f>
        <v>41.401854999999998</v>
      </c>
      <c r="J10" s="152" cm="1">
        <f t="array" ref="J10">_xll.FDSZ(C10,"FG_PRICE_MAVG(0,,,,200)")</f>
        <v>36.972749999999998</v>
      </c>
      <c r="L10">
        <f t="shared" si="1"/>
        <v>0</v>
      </c>
      <c r="M10">
        <f t="shared" si="2"/>
        <v>0</v>
      </c>
      <c r="N10">
        <f t="shared" si="3"/>
        <v>1</v>
      </c>
      <c r="P10">
        <f t="shared" si="4"/>
        <v>1</v>
      </c>
      <c r="R10" t="s">
        <v>869</v>
      </c>
      <c r="S10" s="7" cm="1">
        <f t="array" ref="S10">_xll.FDSZ($R10,"FG_PRICE(0)")</f>
        <v>822.97080000000005</v>
      </c>
      <c r="T10" s="7" cm="1">
        <f t="array" ref="T10">_xll.FDSZ($R10,"FG_PRICE(0)")</f>
        <v>822.97080000000005</v>
      </c>
      <c r="U10" s="7" cm="1">
        <f t="array" ref="U10">_xll.FDSZ($R10,"FG_PRICE(0)")</f>
        <v>822.97080000000005</v>
      </c>
      <c r="V10" s="7" cm="1">
        <f t="array" ref="V10">_xll.FDSZ($R10,"FG_PRICE(0)")</f>
        <v>822.97080000000005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0.85199999999999998</v>
      </c>
      <c r="G11" s="152" cm="1">
        <f t="array" ref="G11">_xll.FDSZ(C11,"FG_PRICE(0)")</f>
        <v>23.88</v>
      </c>
      <c r="H11" s="152" cm="1">
        <f t="array" ref="H11">_xll.FDSZ(C11,"FG_PRICE_MAVG(0,,,,30)")</f>
        <v>23.208334000000001</v>
      </c>
      <c r="I11" s="152" cm="1">
        <f t="array" ref="I11">_xll.FDSZ(C11,"FG_PRICE_MAVG(0,,,,60)")</f>
        <v>23.067167000000001</v>
      </c>
      <c r="J11" s="152" cm="1">
        <f t="array" ref="J11">_xll.FDSZ(C11,"FG_PRICE_MAVG(0,,,,200)")</f>
        <v>21.983250000000002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263.37786999999997</v>
      </c>
      <c r="T11" s="7" cm="1">
        <f t="array" ref="T11">_xll.FDSZ($R11,"FG_PRICE(0)")</f>
        <v>263.37786999999997</v>
      </c>
      <c r="U11" s="7" cm="1">
        <f t="array" ref="U11">_xll.FDSZ($R11,"FG_PRICE(0)")</f>
        <v>263.37786999999997</v>
      </c>
      <c r="V11" s="7" cm="1">
        <f t="array" ref="V11">_xll.FDSZ($R11,"FG_PRICE(0)")</f>
        <v>263.37786999999997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0.04</v>
      </c>
      <c r="G12" s="152" cm="1">
        <f t="array" ref="G12">_xll.FDSZ(C12,"FG_PRICE(0)")</f>
        <v>51.48</v>
      </c>
      <c r="H12" s="152" cm="1">
        <f t="array" ref="H12">_xll.FDSZ(C12,"FG_PRICE_MAVG(0,,,,30)")</f>
        <v>53.247664999999998</v>
      </c>
      <c r="I12" s="152" cm="1">
        <f t="array" ref="I12">_xll.FDSZ(C12,"FG_PRICE_MAVG(0,,,,60)")</f>
        <v>52.671165000000002</v>
      </c>
      <c r="J12" s="152" cm="1">
        <f t="array" ref="J12">_xll.FDSZ(C12,"FG_PRICE_MAVG(0,,,,200)")</f>
        <v>48.598050000000001</v>
      </c>
      <c r="L12">
        <f t="shared" si="1"/>
        <v>0</v>
      </c>
      <c r="M12">
        <f t="shared" si="2"/>
        <v>0</v>
      </c>
      <c r="N12">
        <f t="shared" si="3"/>
        <v>1</v>
      </c>
      <c r="P12">
        <f t="shared" si="4"/>
        <v>1</v>
      </c>
      <c r="R12" t="s">
        <v>871</v>
      </c>
      <c r="S12" s="7" cm="1">
        <f t="array" ref="S12">_xll.FDSZ($R12,"FG_PRICE(0)")</f>
        <v>357.21361999999999</v>
      </c>
      <c r="T12" s="7" cm="1">
        <f t="array" ref="T12">_xll.FDSZ($R12,"FG_PRICE(0)")</f>
        <v>357.21361999999999</v>
      </c>
      <c r="U12" s="7" cm="1">
        <f t="array" ref="U12">_xll.FDSZ($R12,"FG_PRICE(0)")</f>
        <v>357.21361999999999</v>
      </c>
      <c r="V12" s="7" cm="1">
        <f t="array" ref="V12">_xll.FDSZ($R12,"FG_PRICE(0)")</f>
        <v>357.21361999999999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0.13100000000000001</v>
      </c>
      <c r="G13" s="152" cm="1">
        <f t="array" ref="G13">_xll.FDSZ(C13,"FG_PRICE(0)")</f>
        <v>55.65</v>
      </c>
      <c r="H13" s="152" cm="1">
        <f t="array" ref="H13">_xll.FDSZ(C13,"FG_PRICE_MAVG(0,,,,30)")</f>
        <v>57.277667999999998</v>
      </c>
      <c r="I13" s="152" cm="1">
        <f t="array" ref="I13">_xll.FDSZ(C13,"FG_PRICE_MAVG(0,,,,60)")</f>
        <v>59.214500000000001</v>
      </c>
      <c r="J13" s="152" cm="1">
        <f t="array" ref="J13">_xll.FDSZ(C13,"FG_PRICE_MAVG(0,,,,200)")</f>
        <v>63.439450000000001</v>
      </c>
      <c r="L13">
        <f t="shared" si="1"/>
        <v>0</v>
      </c>
      <c r="M13">
        <f t="shared" si="2"/>
        <v>0</v>
      </c>
      <c r="N13">
        <f t="shared" si="3"/>
        <v>0</v>
      </c>
      <c r="P13">
        <f t="shared" si="4"/>
        <v>0</v>
      </c>
      <c r="R13" t="s">
        <v>872</v>
      </c>
      <c r="S13" s="7" cm="1">
        <f t="array" ref="S13">_xll.FDSZ($R13,"FG_PRICE(0)")</f>
        <v>449.96584999999999</v>
      </c>
      <c r="T13" s="7" cm="1">
        <f t="array" ref="T13">_xll.FDSZ($R13,"FG_PRICE(0)")</f>
        <v>449.96584999999999</v>
      </c>
      <c r="U13" s="7" cm="1">
        <f t="array" ref="U13">_xll.FDSZ($R13,"FG_PRICE(0)")</f>
        <v>449.96584999999999</v>
      </c>
      <c r="V13" s="7" cm="1">
        <f t="array" ref="V13">_xll.FDSZ($R13,"FG_PRICE(0)")</f>
        <v>449.96584999999999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0.04</v>
      </c>
      <c r="G14" s="152" cm="1">
        <f t="array" ref="G14">_xll.FDSZ(C14,"FG_PRICE(0)")</f>
        <v>62.22</v>
      </c>
      <c r="H14" s="152" cm="1">
        <f t="array" ref="H14">_xll.FDSZ(C14,"FG_PRICE_MAVG(0,,,,30)")</f>
        <v>65.467669999999998</v>
      </c>
      <c r="I14" s="152" cm="1">
        <f t="array" ref="I14">_xll.FDSZ(C14,"FG_PRICE_MAVG(0,,,,60)")</f>
        <v>65.025829999999999</v>
      </c>
      <c r="J14" s="152" cm="1">
        <f t="array" ref="J14">_xll.FDSZ(C14,"FG_PRICE_MAVG(0,,,,200)")</f>
        <v>63.630200000000002</v>
      </c>
      <c r="L14">
        <f t="shared" si="1"/>
        <v>0</v>
      </c>
      <c r="M14">
        <f t="shared" si="2"/>
        <v>0</v>
      </c>
      <c r="N14">
        <f t="shared" si="3"/>
        <v>0</v>
      </c>
      <c r="P14">
        <f t="shared" si="4"/>
        <v>0</v>
      </c>
      <c r="R14" t="s">
        <v>873</v>
      </c>
      <c r="S14" s="7" cm="1">
        <f t="array" ref="S14">_xll.FDSZ($R14,"FG_PRICE(0)")</f>
        <v>443.69974000000002</v>
      </c>
      <c r="T14" s="7" cm="1">
        <f t="array" ref="T14">_xll.FDSZ($R14,"FG_PRICE(0)")</f>
        <v>443.69974000000002</v>
      </c>
      <c r="U14" s="7" cm="1">
        <f t="array" ref="U14">_xll.FDSZ($R14,"FG_PRICE(0)")</f>
        <v>443.69974000000002</v>
      </c>
      <c r="V14" s="7" cm="1">
        <f t="array" ref="V14">_xll.FDSZ($R14,"FG_PRICE(0)")</f>
        <v>443.69974000000002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0.56499999999999995</v>
      </c>
      <c r="G15" s="152" cm="1">
        <f t="array" ref="G15">_xll.FDSZ(C15,"FG_PRICE(0)")</f>
        <v>29.18</v>
      </c>
      <c r="H15" s="152" cm="1">
        <f t="array" ref="H15">_xll.FDSZ(C15,"FG_PRICE_MAVG(0,,,,30)")</f>
        <v>28.063334000000001</v>
      </c>
      <c r="I15" s="152" cm="1">
        <f t="array" ref="I15">_xll.FDSZ(C15,"FG_PRICE_MAVG(0,,,,60)")</f>
        <v>28.6005</v>
      </c>
      <c r="J15" s="152" cm="1">
        <f t="array" ref="J15">_xll.FDSZ(C15,"FG_PRICE_MAVG(0,,,,200)")</f>
        <v>31.5245</v>
      </c>
      <c r="L15">
        <f t="shared" si="1"/>
        <v>1</v>
      </c>
      <c r="M15">
        <f t="shared" si="2"/>
        <v>1</v>
      </c>
      <c r="N15">
        <f t="shared" si="3"/>
        <v>0</v>
      </c>
      <c r="P15">
        <f t="shared" si="4"/>
        <v>2</v>
      </c>
      <c r="R15" t="s">
        <v>874</v>
      </c>
      <c r="S15" s="7" cm="1">
        <f t="array" ref="S15">_xll.FDSZ($R15,"FG_PRICE(0)")</f>
        <v>196.29767000000001</v>
      </c>
      <c r="T15" s="7" cm="1">
        <f t="array" ref="T15">_xll.FDSZ($R15,"FG_PRICE(0)")</f>
        <v>196.29767000000001</v>
      </c>
      <c r="U15" s="7" cm="1">
        <f t="array" ref="U15">_xll.FDSZ($R15,"FG_PRICE(0)")</f>
        <v>196.29767000000001</v>
      </c>
      <c r="V15" s="7" cm="1">
        <f t="array" ref="V15">_xll.FDSZ($R15,"FG_PRICE(0)")</f>
        <v>196.29767000000001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0.47499999999999998</v>
      </c>
      <c r="G16" s="152" cm="1">
        <f t="array" ref="G16">_xll.FDSZ(C16,"FG_PRICE(0)")</f>
        <v>44.15</v>
      </c>
      <c r="H16" s="152" cm="1">
        <f t="array" ref="H16">_xll.FDSZ(C16,"FG_PRICE_MAVG(0,,,,30)")</f>
        <v>43.831000000000003</v>
      </c>
      <c r="I16" s="152" cm="1">
        <f t="array" ref="I16">_xll.FDSZ(C16,"FG_PRICE_MAVG(0,,,,60)")</f>
        <v>43.044665999999999</v>
      </c>
      <c r="J16" s="152" cm="1">
        <f t="array" ref="J16">_xll.FDSZ(C16,"FG_PRICE_MAVG(0,,,,200)")</f>
        <v>40.498800000000003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340.10849999999999</v>
      </c>
      <c r="T16" s="7" cm="1">
        <f t="array" ref="T16">_xll.FDSZ($R16,"FG_PRICE(0)")</f>
        <v>340.10849999999999</v>
      </c>
      <c r="U16" s="7" cm="1">
        <f t="array" ref="U16">_xll.FDSZ($R16,"FG_PRICE(0)")</f>
        <v>340.10849999999999</v>
      </c>
      <c r="V16" s="7" cm="1">
        <f t="array" ref="V16">_xll.FDSZ($R16,"FG_PRICE(0)")</f>
        <v>340.10849999999999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0.32700000000000001</v>
      </c>
      <c r="G17" s="152" cm="1">
        <f t="array" ref="G17">_xll.FDSZ(C17,"FG_PRICE(0)")</f>
        <v>40.47</v>
      </c>
      <c r="H17" s="152" cm="1">
        <f t="array" ref="H17">_xll.FDSZ(C17,"FG_PRICE_MAVG(0,,,,30)")</f>
        <v>41.515835000000003</v>
      </c>
      <c r="I17" s="152" cm="1">
        <f t="array" ref="I17">_xll.FDSZ(C17,"FG_PRICE_MAVG(0,,,,60)")</f>
        <v>41.372459999999997</v>
      </c>
      <c r="J17" s="152" cm="1">
        <f t="array" ref="J17">_xll.FDSZ(C17,"FG_PRICE_MAVG(0,,,,200)")</f>
        <v>39.443123</v>
      </c>
      <c r="L17">
        <f t="shared" si="1"/>
        <v>0</v>
      </c>
      <c r="M17">
        <f t="shared" si="2"/>
        <v>0</v>
      </c>
      <c r="N17">
        <f t="shared" si="3"/>
        <v>1</v>
      </c>
      <c r="P17">
        <f t="shared" si="4"/>
        <v>1</v>
      </c>
      <c r="R17" t="s">
        <v>876</v>
      </c>
      <c r="S17" s="7" cm="1">
        <f t="array" ref="S17">_xll.FDSZ($R17,"FG_PRICE(0)")</f>
        <v>9.4216610000000003</v>
      </c>
      <c r="T17" s="7" cm="1">
        <f t="array" ref="T17">_xll.FDSZ($R17,"FG_PRICE(0)")</f>
        <v>9.4216610000000003</v>
      </c>
      <c r="U17" s="7" cm="1">
        <f t="array" ref="U17">_xll.FDSZ($R17,"FG_PRICE(0)")</f>
        <v>9.4216610000000003</v>
      </c>
      <c r="V17" s="7" cm="1">
        <f t="array" ref="V17">_xll.FDSZ($R17,"FG_PRICE(0)")</f>
        <v>9.4216610000000003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0.22900000000000001</v>
      </c>
      <c r="G18" s="152" cm="1">
        <f t="array" ref="G18">_xll.FDSZ(C18,"FG_PRICE(0)")</f>
        <v>55.79</v>
      </c>
      <c r="H18" s="152" cm="1">
        <f t="array" ref="H18">_xll.FDSZ(C18,"FG_PRICE_MAVG(0,,,,30)")</f>
        <v>56.389000000000003</v>
      </c>
      <c r="I18" s="152" cm="1">
        <f t="array" ref="I18">_xll.FDSZ(C18,"FG_PRICE_MAVG(0,,,,60)")</f>
        <v>55.186500000000002</v>
      </c>
      <c r="J18" s="152" cm="1">
        <f t="array" ref="J18">_xll.FDSZ(C18,"FG_PRICE_MAVG(0,,,,200)")</f>
        <v>51.033700000000003</v>
      </c>
      <c r="L18">
        <f t="shared" si="1"/>
        <v>0</v>
      </c>
      <c r="M18">
        <f t="shared" si="2"/>
        <v>1</v>
      </c>
      <c r="N18">
        <f t="shared" si="3"/>
        <v>1</v>
      </c>
      <c r="P18">
        <f t="shared" si="4"/>
        <v>2</v>
      </c>
      <c r="R18" t="s">
        <v>877</v>
      </c>
      <c r="S18" s="7" cm="1">
        <f t="array" ref="S18">_xll.FDSZ($R18,"FG_PRICE(0)")</f>
        <v>1443.3145</v>
      </c>
      <c r="T18" s="7" cm="1">
        <f t="array" ref="T18">_xll.FDSZ($R18,"FG_PRICE(0)")</f>
        <v>1443.3145</v>
      </c>
      <c r="U18" s="7" cm="1">
        <f t="array" ref="U18">_xll.FDSZ($R18,"FG_PRICE(0)")</f>
        <v>1443.3145</v>
      </c>
      <c r="V18" s="7" cm="1">
        <f t="array" ref="V18">_xll.FDSZ($R18,"FG_PRICE(0)")</f>
        <v>1443.3145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0.31900000000000001</v>
      </c>
      <c r="G19" s="152" cm="1">
        <f t="array" ref="G19">_xll.FDSZ(C19,"FG_PRICE(0)")</f>
        <v>41.51</v>
      </c>
      <c r="H19" s="152" cm="1">
        <f t="array" ref="H19">_xll.FDSZ(C19,"FG_PRICE_MAVG(0,,,,30)")</f>
        <v>42.007668000000002</v>
      </c>
      <c r="I19" s="152" cm="1">
        <f t="array" ref="I19">_xll.FDSZ(C19,"FG_PRICE_MAVG(0,,,,60)")</f>
        <v>43.194332000000003</v>
      </c>
      <c r="J19" s="152" cm="1">
        <f t="array" ref="J19">_xll.FDSZ(C19,"FG_PRICE_MAVG(0,,,,200)")</f>
        <v>41.304749999999999</v>
      </c>
      <c r="L19">
        <f t="shared" si="1"/>
        <v>0</v>
      </c>
      <c r="M19">
        <f t="shared" si="2"/>
        <v>0</v>
      </c>
      <c r="N19">
        <f t="shared" si="3"/>
        <v>1</v>
      </c>
      <c r="P19">
        <f t="shared" si="4"/>
        <v>1</v>
      </c>
      <c r="R19" t="s">
        <v>864</v>
      </c>
      <c r="S19" s="7" cm="1">
        <f t="array" ref="S19">_xll.FDSZ($R19,"FG_PRICE(0)")</f>
        <v>228.93976000000001</v>
      </c>
      <c r="T19" s="7" cm="1">
        <f t="array" ref="T19">_xll.FDSZ($R19,"FG_PRICE(0)")</f>
        <v>228.93976000000001</v>
      </c>
      <c r="U19" s="7" cm="1">
        <f t="array" ref="U19">_xll.FDSZ($R19,"FG_PRICE(0)")</f>
        <v>228.93976000000001</v>
      </c>
      <c r="V19" s="7" cm="1">
        <f t="array" ref="V19">_xll.FDSZ($R19,"FG_PRICE(0)")</f>
        <v>228.93976000000001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0.59799999999999998</v>
      </c>
      <c r="G20" s="152" cm="1">
        <f t="array" ref="G20">_xll.FDSZ(C20,"FG_PRICE(0)")</f>
        <v>17.46</v>
      </c>
      <c r="H20" s="152" cm="1">
        <f t="array" ref="H20">_xll.FDSZ(C20,"FG_PRICE_MAVG(0,,,,30)")</f>
        <v>17.184062999999998</v>
      </c>
      <c r="I20" s="152" cm="1">
        <f t="array" ref="I20">_xll.FDSZ(C20,"FG_PRICE_MAVG(0,,,,60)")</f>
        <v>16.997558999999999</v>
      </c>
      <c r="J20" s="152" cm="1">
        <f t="array" ref="J20">_xll.FDSZ(C20,"FG_PRICE_MAVG(0,,,,200)")</f>
        <v>17.323166000000001</v>
      </c>
      <c r="L20">
        <f t="shared" si="1"/>
        <v>1</v>
      </c>
      <c r="M20">
        <f t="shared" si="2"/>
        <v>1</v>
      </c>
      <c r="N20">
        <f t="shared" si="3"/>
        <v>1</v>
      </c>
      <c r="P20">
        <f t="shared" si="4"/>
        <v>3</v>
      </c>
      <c r="R20" t="s">
        <v>878</v>
      </c>
      <c r="S20" s="7" cm="1">
        <f t="array" ref="S20">_xll.FDSZ($R20,"FG_PRICE(0)")</f>
        <v>101.92578</v>
      </c>
      <c r="T20" s="7" cm="1">
        <f t="array" ref="T20">_xll.FDSZ($R20,"FG_PRICE(0)")</f>
        <v>101.92578</v>
      </c>
      <c r="U20" s="7" cm="1">
        <f t="array" ref="U20">_xll.FDSZ($R20,"FG_PRICE(0)")</f>
        <v>101.92578</v>
      </c>
      <c r="V20" s="7" cm="1">
        <f t="array" ref="V20">_xll.FDSZ($R20,"FG_PRICE(0)")</f>
        <v>101.92578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0.30299999999999999</v>
      </c>
      <c r="G21" s="152" cm="1">
        <f t="array" ref="G21">_xll.FDSZ(C21,"FG_PRICE(0)")</f>
        <v>1297.07</v>
      </c>
      <c r="H21" s="152" cm="1">
        <f t="array" ref="H21">_xll.FDSZ(C21,"FG_PRICE_MAVG(0,,,,30)")</f>
        <v>1307.9785999999999</v>
      </c>
      <c r="I21" s="152" cm="1">
        <f t="array" ref="I21">_xll.FDSZ(C21,"FG_PRICE_MAVG(0,,,,60)")</f>
        <v>1322.8121000000001</v>
      </c>
      <c r="J21" s="152" cm="1">
        <f t="array" ref="J21">_xll.FDSZ(C21,"FG_PRICE_MAVG(0,,,,200)")</f>
        <v>1369.4054000000001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757</v>
      </c>
      <c r="S21" s="7" cm="1">
        <f t="array" ref="S21">_xll.FDSZ($R21,"FG_PRICE(0)")</f>
        <v>1297.07</v>
      </c>
      <c r="T21" s="7" cm="1">
        <f t="array" ref="T21">_xll.FDSZ($R21,"FG_PRICE(0)")</f>
        <v>1297.07</v>
      </c>
      <c r="U21" s="7" cm="1">
        <f t="array" ref="U21">_xll.FDSZ($R21,"FG_PRICE(0)")</f>
        <v>1297.07</v>
      </c>
      <c r="V21" s="7" cm="1">
        <f t="array" ref="V21">_xll.FDSZ($R21,"FG_PRICE(0)")</f>
        <v>1297.07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0.114</v>
      </c>
      <c r="G22" s="152" cm="1">
        <f t="array" ref="G22">_xll.FDSZ(C22,"FG_PRICE(0)")</f>
        <v>38.130000000000003</v>
      </c>
      <c r="H22" s="152" cm="1">
        <f t="array" ref="H22">_xll.FDSZ(C22,"FG_PRICE_MAVG(0,,,,30)")</f>
        <v>41.953667000000003</v>
      </c>
      <c r="I22" s="152" cm="1">
        <f t="array" ref="I22">_xll.FDSZ(C22,"FG_PRICE_MAVG(0,,,,60)")</f>
        <v>42.003833999999998</v>
      </c>
      <c r="J22" s="152" cm="1">
        <f t="array" ref="J22">_xll.FDSZ(C22,"FG_PRICE_MAVG(0,,,,200)")</f>
        <v>37.877223999999998</v>
      </c>
      <c r="L22">
        <f t="shared" si="1"/>
        <v>0</v>
      </c>
      <c r="M22">
        <f t="shared" si="2"/>
        <v>0</v>
      </c>
      <c r="N22">
        <f t="shared" si="3"/>
        <v>1</v>
      </c>
      <c r="P22">
        <f t="shared" si="4"/>
        <v>1</v>
      </c>
      <c r="R22" t="s">
        <v>879</v>
      </c>
      <c r="S22" s="7" cm="1">
        <f t="array" ref="S22">_xll.FDSZ($R22,"FG_PRICE(0)")</f>
        <v>228.70975000000001</v>
      </c>
      <c r="T22" s="7" cm="1">
        <f t="array" ref="T22">_xll.FDSZ($R22,"FG_PRICE(0)")</f>
        <v>228.70975000000001</v>
      </c>
      <c r="U22" s="7" cm="1">
        <f t="array" ref="U22">_xll.FDSZ($R22,"FG_PRICE(0)")</f>
        <v>228.70975000000001</v>
      </c>
      <c r="V22" s="7" cm="1">
        <f t="array" ref="V22">_xll.FDSZ($R22,"FG_PRICE(0)")</f>
        <v>228.70975000000001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0.86799999999999999</v>
      </c>
      <c r="G23" s="152" cm="1">
        <f t="array" ref="G23">_xll.FDSZ(C23,"FG_PRICE(0)")</f>
        <v>14.47</v>
      </c>
      <c r="H23" s="152" cm="1">
        <f t="array" ref="H23">_xll.FDSZ(C23,"FG_PRICE_MAVG(0,,,,30)")</f>
        <v>14.176086</v>
      </c>
      <c r="I23" s="152" cm="1">
        <f t="array" ref="I23">_xll.FDSZ(C23,"FG_PRICE_MAVG(0,,,,60)")</f>
        <v>13.974938</v>
      </c>
      <c r="J23" s="152" cm="1">
        <f t="array" ref="J23">_xll.FDSZ(C23,"FG_PRICE_MAVG(0,,,,200)")</f>
        <v>14.457573999999999</v>
      </c>
      <c r="L23">
        <f t="shared" si="1"/>
        <v>1</v>
      </c>
      <c r="M23">
        <f t="shared" si="2"/>
        <v>1</v>
      </c>
      <c r="N23">
        <f t="shared" si="3"/>
        <v>1</v>
      </c>
      <c r="P23">
        <f t="shared" si="4"/>
        <v>3</v>
      </c>
      <c r="R23" t="s">
        <v>880</v>
      </c>
      <c r="S23" s="7" cm="1">
        <f t="array" ref="S23">_xll.FDSZ($R23,"FG_PRICE(0)")</f>
        <v>143.14856</v>
      </c>
      <c r="T23" s="7" cm="1">
        <f t="array" ref="T23">_xll.FDSZ($R23,"FG_PRICE(0)")</f>
        <v>143.14856</v>
      </c>
      <c r="U23" s="7" cm="1">
        <f t="array" ref="U23">_xll.FDSZ($R23,"FG_PRICE(0)")</f>
        <v>143.14856</v>
      </c>
      <c r="V23" s="7" cm="1">
        <f t="array" ref="V23">_xll.FDSZ($R23,"FG_PRICE(0)")</f>
        <v>143.14856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0.16300000000000001</v>
      </c>
      <c r="G24" s="152" cm="1">
        <f t="array" ref="G24">_xll.FDSZ(C24,"FG_PRICE(0)")</f>
        <v>11.84</v>
      </c>
      <c r="H24" s="152" cm="1">
        <f t="array" ref="H24">_xll.FDSZ(C24,"FG_PRICE_MAVG(0,,,,30)")</f>
        <v>12.091333000000001</v>
      </c>
      <c r="I24" s="152" cm="1">
        <f t="array" ref="I24">_xll.FDSZ(C24,"FG_PRICE_MAVG(0,,,,60)")</f>
        <v>12.394166999999999</v>
      </c>
      <c r="J24" s="152" cm="1">
        <f t="array" ref="J24">_xll.FDSZ(C24,"FG_PRICE_MAVG(0,,,,200)")</f>
        <v>12.820625</v>
      </c>
      <c r="L24">
        <f t="shared" si="1"/>
        <v>0</v>
      </c>
      <c r="M24">
        <f t="shared" si="2"/>
        <v>0</v>
      </c>
      <c r="N24">
        <f t="shared" si="3"/>
        <v>0</v>
      </c>
      <c r="P24">
        <f t="shared" si="4"/>
        <v>0</v>
      </c>
      <c r="R24" t="s">
        <v>881</v>
      </c>
      <c r="S24" s="7" cm="1">
        <f t="array" ref="S24">_xll.FDSZ($R24,"FG_PRICE(0)")</f>
        <v>350.85413089000002</v>
      </c>
      <c r="T24" s="7" cm="1">
        <f t="array" ref="T24">_xll.FDSZ($R24,"FG_PRICE(0)")</f>
        <v>350.85413089000002</v>
      </c>
      <c r="U24" s="7" cm="1">
        <f t="array" ref="U24">_xll.FDSZ($R24,"FG_PRICE(0)")</f>
        <v>350.85413089000002</v>
      </c>
      <c r="V24" s="7" cm="1">
        <f t="array" ref="V24">_xll.FDSZ($R24,"FG_PRICE(0)")</f>
        <v>350.85413089000002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0.32700000000000001</v>
      </c>
      <c r="G25" s="152" cm="1">
        <f t="array" ref="G25">_xll.FDSZ(C25,"FG_PRICE(0)")</f>
        <v>40.57</v>
      </c>
      <c r="H25" s="152" cm="1">
        <f t="array" ref="H25">_xll.FDSZ(C25,"FG_PRICE_MAVG(0,,,,30)")</f>
        <v>41.194000000000003</v>
      </c>
      <c r="I25" s="152" cm="1">
        <f t="array" ref="I25">_xll.FDSZ(C25,"FG_PRICE_MAVG(0,,,,60)")</f>
        <v>41.072000000000003</v>
      </c>
      <c r="J25" s="152" cm="1">
        <f t="array" ref="J25">_xll.FDSZ(C25,"FG_PRICE_MAVG(0,,,,200)")</f>
        <v>41.93965</v>
      </c>
      <c r="L25">
        <f t="shared" si="1"/>
        <v>0</v>
      </c>
      <c r="M25">
        <f t="shared" si="2"/>
        <v>0</v>
      </c>
      <c r="N25">
        <f t="shared" si="3"/>
        <v>0</v>
      </c>
      <c r="P25">
        <f t="shared" si="4"/>
        <v>0</v>
      </c>
      <c r="R25" t="s">
        <v>882</v>
      </c>
      <c r="S25" s="7" cm="1">
        <f t="array" ref="S25">_xll.FDSZ($R25,"FG_PRICE(0)")</f>
        <v>47.523876000000001</v>
      </c>
      <c r="T25" s="7" cm="1">
        <f t="array" ref="T25">_xll.FDSZ($R25,"FG_PRICE(0)")</f>
        <v>47.523876000000001</v>
      </c>
      <c r="U25" s="7" cm="1">
        <f t="array" ref="U25">_xll.FDSZ($R25,"FG_PRICE(0)")</f>
        <v>47.523876000000001</v>
      </c>
      <c r="V25" s="7" cm="1">
        <f t="array" ref="V25">_xll.FDSZ($R25,"FG_PRICE(0)")</f>
        <v>47.523876000000001</v>
      </c>
    </row>
    <row r="27" spans="1:22" x14ac:dyDescent="0.35">
      <c r="K27" s="119" t="s">
        <v>908</v>
      </c>
      <c r="L27" s="119">
        <f>SUM(L5:L25)</f>
        <v>7</v>
      </c>
      <c r="M27" s="119">
        <f>SUM(M5:M25)</f>
        <v>8</v>
      </c>
      <c r="N27" s="119">
        <f>SUM(N5:N25)</f>
        <v>11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0.33333333333333331</v>
      </c>
      <c r="M30" s="178">
        <f t="shared" ref="M30:N30" si="5">M27/M28</f>
        <v>0.38095238095238093</v>
      </c>
      <c r="N30" s="178">
        <f t="shared" si="5"/>
        <v>0.52380952380952384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100.75</v>
      </c>
      <c r="D3" cm="1">
        <f t="array" ref="D3">_xll.FDS($A3,"FG_PRICE_MAVG(0,,,,30)")</f>
        <v>107.203</v>
      </c>
      <c r="E3" s="47" cm="1">
        <f t="array" ref="E3">_xll.FDS($A3,"FG_PRICE_CHANGE(0,-1AM)")</f>
        <v>-8.8317799294181594</v>
      </c>
      <c r="F3" s="47" cm="1">
        <f t="array" ref="F3">_xll.FDS($A3,"FG_PRICE_CHANGE(0,-3AM)")</f>
        <v>-13.859439124487</v>
      </c>
      <c r="G3" s="47" cm="1">
        <f t="array" ref="G3">_xll.FDS($A3,"FG_PRICE_CHANGE(0,-6AM)")</f>
        <v>-21.747572815533999</v>
      </c>
      <c r="H3" s="47" cm="1">
        <f t="array" ref="H3">_xll.FDS($A3,"FG_PRICE_CHANGE(0,-1AY)")</f>
        <v>-3.7726838586437399</v>
      </c>
      <c r="I3" s="47" cm="1">
        <f t="array" ref="I3">_xll.FDS($A3,"FG_PRICE(0)/MAX(FG_PRICE(0,-1AY))")</f>
        <v>0.69887624861265296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3.98</v>
      </c>
      <c r="D4" cm="1">
        <f t="array" ref="D4">_xll.FDS($A4,"FG_PRICE_MAVG(0,,,,30)")</f>
        <v>4.2717834000000003</v>
      </c>
      <c r="E4" s="47" cm="1">
        <f t="array" ref="E4">_xll.FDS($A4,"FG_PRICE_CHANGE(0,-1AM)")</f>
        <v>-13.062472695500199</v>
      </c>
      <c r="F4" s="47" cm="1">
        <f t="array" ref="F4">_xll.FDS($A4,"FG_PRICE_CHANGE(0,-3AM)")</f>
        <v>-13.619099294628301</v>
      </c>
      <c r="G4" s="47" cm="1">
        <f t="array" ref="G4">_xll.FDS($A4,"FG_PRICE_CHANGE(0,-6AM)")</f>
        <v>7.9761258817145899</v>
      </c>
      <c r="H4" s="47" cm="1">
        <f t="array" ref="H4">_xll.FDS($A4,"FG_PRICE_CHANGE(0,-1AY)")</f>
        <v>5.6403450564034499</v>
      </c>
      <c r="I4" s="47" cm="1">
        <f t="array" ref="I4">_xll.FDS($A4,"FG_PRICE(0)/MAX(FG_PRICE(0,-1AY))")</f>
        <v>0.777495604610275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-1</v>
      </c>
      <c r="T4">
        <f t="shared" ref="T4:T5" si="0">S4</f>
        <v>-1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-3.7336024217961699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-1</v>
      </c>
      <c r="T5">
        <f t="shared" si="0"/>
        <v>-1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5.4249999999999998</v>
      </c>
      <c r="D6" cm="1">
        <f t="array" ref="D6">_xll.FDS($A6,"FG_PRICE_MAVG(0,,,,30)")</f>
        <v>5.4292499999999997</v>
      </c>
      <c r="E6" s="47" cm="1">
        <f t="array" ref="E6">_xll.FDS($A6,"FG_PRICE_CHANGE(0,-1AM)")</f>
        <v>-2.1199819576003698</v>
      </c>
      <c r="F6" s="47" cm="1">
        <f t="array" ref="F6">_xll.FDS($A6,"FG_PRICE_CHANGE(0,-3AM)")</f>
        <v>-12.4647035094796</v>
      </c>
      <c r="G6" s="47" cm="1">
        <f t="array" ref="G6">_xll.FDS($A6,"FG_PRICE_CHANGE(0,-6AM)")</f>
        <v>-9.0909090909090899</v>
      </c>
      <c r="H6" s="47" cm="1">
        <f t="array" ref="H6">_xll.FDS($A6,"FG_PRICE_CHANGE(0,-1AY)")</f>
        <v>-14.5669291338583</v>
      </c>
      <c r="I6" s="47" cm="1">
        <f t="array" ref="I6">_xll.FDS($A6,"FG_PRICE(0)/MAX(FG_PRICE(0,-1AY))")</f>
        <v>0.77472331310246301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3840</v>
      </c>
      <c r="D7" cm="1">
        <f t="array" ref="D7">_xll.FDS($A7,"FG_PRICE_MAVG(0,,,,30)")</f>
        <v>3991.7665999999999</v>
      </c>
      <c r="E7" s="47" cm="1">
        <f t="array" ref="E7">_xll.FDS($A7,"FG_PRICE_CHANGE(0,-1AM)")</f>
        <v>-4.3586550435865501</v>
      </c>
      <c r="F7" s="47" cm="1">
        <f t="array" ref="F7">_xll.FDS($A7,"FG_PRICE_CHANGE(0,-3AM)")</f>
        <v>-2.1157277593678399</v>
      </c>
      <c r="G7" s="47" cm="1">
        <f t="array" ref="G7">_xll.FDS($A7,"FG_PRICE_CHANGE(0,-6AM)")</f>
        <v>-2.0408163265306101</v>
      </c>
      <c r="H7" s="47" cm="1">
        <f t="array" ref="H7">_xll.FDS($A7,"FG_PRICE_CHANGE(0,-1AY)")</f>
        <v>2.5367156208277799</v>
      </c>
      <c r="I7" s="47" cm="1">
        <f t="array" ref="I7">_xll.FDS($A7,"FG_PRICE(0)/MAX(FG_PRICE(0,-1AY))")</f>
        <v>0.83861105044769602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926</v>
      </c>
      <c r="D8" cm="1">
        <f t="array" ref="D8">_xll.FDS($A8,"FG_PRICE_MAVG(0,,,,30)")</f>
        <v>974.63336000000004</v>
      </c>
      <c r="E8" s="47" cm="1">
        <f t="array" ref="E8">_xll.FDS($A8,"FG_PRICE_CHANGE(0,-1AM)")</f>
        <v>-7.4</v>
      </c>
      <c r="F8" s="47" cm="1">
        <f t="array" ref="F8">_xll.FDS($A8,"FG_PRICE_CHANGE(0,-3AM)")</f>
        <v>-5.4136874361593401</v>
      </c>
      <c r="G8" s="47" cm="1">
        <f t="array" ref="G8">_xll.FDS($A8,"FG_PRICE_CHANGE(0,-6AM)")</f>
        <v>4.6327683615819302</v>
      </c>
      <c r="H8" s="47" cm="1">
        <f t="array" ref="H8">_xll.FDS($A8,"FG_PRICE_CHANGE(0,-1AY)")</f>
        <v>2.8888888888888999</v>
      </c>
      <c r="I8" s="47" cm="1">
        <f t="array" ref="I8">_xll.FDS($A8,"FG_PRICE(0)/MAX(FG_PRICE(0,-1AY))")</f>
        <v>0.86623012160898005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16085</v>
      </c>
      <c r="D9" cm="1">
        <f t="array" ref="D9">_xll.FDS($A9,"FG_PRICE_MAVG(0,,,,30)")</f>
        <v>16302.166999999999</v>
      </c>
      <c r="E9" s="47" cm="1">
        <f t="array" ref="E9">_xll.FDS($A9,"FG_PRICE_CHANGE(0,-1AM)")</f>
        <v>-5.2709069493521801</v>
      </c>
      <c r="F9" s="47" cm="1">
        <f t="array" ref="F9">_xll.FDS($A9,"FG_PRICE_CHANGE(0,-3AM)")</f>
        <v>-13.6375838926174</v>
      </c>
      <c r="G9" s="47" cm="1">
        <f t="array" ref="G9">_xll.FDS($A9,"FG_PRICE_CHANGE(0,-6AM)")</f>
        <v>2.2893481717011199</v>
      </c>
      <c r="H9" s="47" cm="1">
        <f t="array" ref="H9">_xll.FDS($A9,"FG_PRICE_CHANGE(0,-1AY)")</f>
        <v>-21.344743276283602</v>
      </c>
      <c r="I9" s="47" cm="1">
        <f t="array" ref="I9">_xll.FDS($A9,"FG_PRICE(0)/MAX(FG_PRICE(0,-1AY))")</f>
        <v>0.75605170387779097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924</v>
      </c>
      <c r="D10" cm="1">
        <f t="array" ref="D10">_xll.FDS($A10,"FG_PRICE_MAVG(0,,,,30)")</f>
        <v>954.66669999999999</v>
      </c>
      <c r="E10" s="47" cm="1">
        <f t="array" ref="E10">_xll.FDS($A10,"FG_PRICE_CHANGE(0,-1AM)")</f>
        <v>-8.9655172413793096</v>
      </c>
      <c r="F10" s="47" cm="1">
        <f t="array" ref="F10">_xll.FDS($A10,"FG_PRICE_CHANGE(0,-3AM)")</f>
        <v>-3.5490605427975002</v>
      </c>
      <c r="G10" s="47" cm="1">
        <f t="array" ref="G10">_xll.FDS($A10,"FG_PRICE_CHANGE(0,-6AM)")</f>
        <v>3.8202247191011298</v>
      </c>
      <c r="H10" s="47" cm="1">
        <f t="array" ref="H10">_xll.FDS($A10,"FG_PRICE_CHANGE(0,-1AY)")</f>
        <v>-25.4838709677419</v>
      </c>
      <c r="I10" s="47" cm="1">
        <f t="array" ref="I10">_xll.FDS($A10,"FG_PRICE(0)/MAX(FG_PRICE(0,-1AY))")</f>
        <v>0.68955223880597005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526</v>
      </c>
      <c r="D11" cm="1">
        <f t="array" ref="D11">_xll.FDS($A11,"FG_PRICE_MAVG(0,,,,30)")</f>
        <v>545.37334999999996</v>
      </c>
      <c r="E11" s="47" cm="1">
        <f t="array" ref="E11">_xll.FDS($A11,"FG_PRICE_CHANGE(0,-1AM)")</f>
        <v>-5.0027090482210701</v>
      </c>
      <c r="F11" s="47" cm="1">
        <f t="array" ref="F11">_xll.FDS($A11,"FG_PRICE_CHANGE(0,-3AM)")</f>
        <v>-8.6170952050034799</v>
      </c>
      <c r="G11" s="47" cm="1">
        <f t="array" ref="G11">_xll.FDS($A11,"FG_PRICE_CHANGE(0,-6AM)")</f>
        <v>-20.961682945153999</v>
      </c>
      <c r="H11" s="47" cm="1">
        <f t="array" ref="H11">_xll.FDS($A11,"FG_PRICE_CHANGE(0,-1AY)")</f>
        <v>-23.446368796390601</v>
      </c>
      <c r="I11" s="47" cm="1">
        <f t="array" ref="I11">_xll.FDS($A11,"FG_PRICE(0)/MAX(FG_PRICE(0,-1AY))")</f>
        <v>0.68902279276919098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0.88766219999999996</v>
      </c>
      <c r="D12" cm="1">
        <f t="array" ref="D12">_xll.FDS($A12,"FG_PRICE_MAVG(0,,,,30)")</f>
        <v>0.91652982999999999</v>
      </c>
      <c r="E12" s="47" cm="1">
        <f t="array" ref="E12">_xll.FDS($A12,"FG_PRICE_CHANGE(0,-1AM)")</f>
        <v>-4.55245161290323</v>
      </c>
      <c r="F12" s="47" cm="1">
        <f t="array" ref="F12">_xll.FDS($A12,"FG_PRICE_CHANGE(0,-3AM)")</f>
        <v>-8.48843298969072</v>
      </c>
      <c r="G12" s="47" cm="1">
        <f t="array" ref="G12">_xll.FDS($A12,"FG_PRICE_CHANGE(0,-6AM)")</f>
        <v>-8.5940586800263503</v>
      </c>
      <c r="H12" s="47" cm="1">
        <f t="array" ref="H12">_xll.FDS($A12,"FG_PRICE_CHANGE(0,-1AY)")</f>
        <v>-8.3910791506400706</v>
      </c>
      <c r="I12" s="47" cm="1">
        <f t="array" ref="I12">_xll.FDS($A12,"FG_PRICE(0)/MAX(FG_PRICE(0,-1AY))")</f>
        <v>0.85352134615384601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442</v>
      </c>
      <c r="R14" t="s">
        <v>22</v>
      </c>
      <c r="S14">
        <f>IF(E8&lt;$C$19, -1, "")</f>
        <v>-1</v>
      </c>
      <c r="T14">
        <f t="shared" si="2"/>
        <v>-1</v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41859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16.221839068427901</v>
      </c>
      <c r="D2" s="3" cm="1">
        <f t="array" ref="D2:D122">_xll.FDS(D1,"FMA_PE(LTMA,-10AY,0,AM,""PORTAGG"",""MEANR"")")</f>
        <v>15.7194486839233</v>
      </c>
      <c r="E2" s="3" cm="1">
        <f t="array" ref="E2:E122">_xll.FDS(E1,"FMA_PE(LTMA,-10AY,0,AM,""PORTAGG"",""MEANR"")")</f>
        <v>19.234385597985199</v>
      </c>
      <c r="F2" s="3" cm="1">
        <f t="array" ref="F2:F122">_xll.FDS(F1,"FMA_PE(LTMA,-10AY,0,AM,""PORTAGG"",""MEANR"")")</f>
        <v>14.462203201485099</v>
      </c>
      <c r="G2" s="3" cm="1">
        <f t="array" ref="G2:G122">_xll.FDS(G1,"FMA_PE(LTMA,-10AY,0,AM,""PORTAGG"",""MEANR"")")</f>
        <v>15.791674091743401</v>
      </c>
      <c r="H2" s="3" cm="1">
        <f t="array" ref="H2:H122">_xll.FDS(H1,"FMA_PE(LTMA,-10AY,0,AM,""PORTAGG"",""MEANR"")")</f>
        <v>16.532627156134801</v>
      </c>
      <c r="I2" s="3" cm="1">
        <f t="array" ref="I2:I122">_xll.FDS(I1,"FMA_PE(LTMA,-10AY,0,AM,""PORTAGG"",""MEANR"")")</f>
        <v>14.8800660179635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11.5219319638112</v>
      </c>
      <c r="L2" s="3" cm="1">
        <f t="array" ref="L2:L122">_xll.FDS(L1,"FMA_PE(LTMA,-10AY,0,AM,""PORTAGG"",""MEANR"")")</f>
        <v>12.105776177687</v>
      </c>
      <c r="M2" s="3" cm="1">
        <f t="array" ref="M2:M122">_xll.FDS(M1,"FMA_PE(LTMA,-10AY,0,AM,""PORTAGG"",""MEANR"")")</f>
        <v>16.126135105496399</v>
      </c>
      <c r="N2" s="3" cm="1">
        <f t="array" ref="N2:N122">_xll.FDS(N1,"FMA_PE(LTMA,-10AY,0,AM,""PORTAGG"",""MEANR"")")</f>
        <v>21.634081887514899</v>
      </c>
      <c r="O2" s="3" cm="1">
        <f t="array" ref="O2:O122">_xll.FDS(O1,"FMA_PE(LTMA,-10AY,0,AM,""PORTAGG"",""MEANR"")")</f>
        <v>17.204245143479099</v>
      </c>
      <c r="P2" s="3" cm="1">
        <f t="array" ref="P2:P122">_xll.FDS(P1,"FMA_PE(LTMA,-10AY,0,AM,""PORTAGG"",""MEANR"")")</f>
        <v>9.6161086045791304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17.662468505103799</v>
      </c>
      <c r="S2" s="3" cm="1">
        <f t="array" ref="S2:S122">_xll.FDS(S1,"FMA_PE(LTMA,-10AY,0,AM,""PORTAGG"",""MEANR"")")</f>
        <v>10.558515804016601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12.8161009133206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41891</v>
      </c>
      <c r="B3" s="3" t="e">
        <v>#N/A</v>
      </c>
      <c r="C3" s="3">
        <v>16.619933849725001</v>
      </c>
      <c r="D3" s="3">
        <v>16.008591321795699</v>
      </c>
      <c r="E3" s="3">
        <v>19.820623502441201</v>
      </c>
      <c r="F3" s="3">
        <v>14.918217509769001</v>
      </c>
      <c r="G3" s="3">
        <v>15.6468579161047</v>
      </c>
      <c r="H3" s="3">
        <v>16.9243166001629</v>
      </c>
      <c r="I3" s="3">
        <v>15.011130401740299</v>
      </c>
      <c r="J3" s="3" t="e">
        <v>#N/A</v>
      </c>
      <c r="K3" s="3">
        <v>11.551527389572399</v>
      </c>
      <c r="L3" s="3">
        <v>12.7876416274908</v>
      </c>
      <c r="M3" s="3">
        <v>16.644251171266099</v>
      </c>
      <c r="N3" s="3">
        <v>20.2897163330138</v>
      </c>
      <c r="O3" s="3">
        <v>18.1265630694805</v>
      </c>
      <c r="P3" s="3">
        <v>9.8995293142274505</v>
      </c>
      <c r="Q3" s="3" t="e">
        <v>#N/A</v>
      </c>
      <c r="R3" s="3">
        <v>19.251863335034301</v>
      </c>
      <c r="S3" s="3">
        <v>10.730751640548901</v>
      </c>
      <c r="T3" s="3" t="e">
        <v>#N/A</v>
      </c>
      <c r="U3" s="3">
        <v>13.7120818460258</v>
      </c>
      <c r="V3" s="3" t="e">
        <v>#N/A</v>
      </c>
    </row>
    <row r="4" spans="1:22" x14ac:dyDescent="0.35">
      <c r="A4" s="2">
        <v>41921</v>
      </c>
      <c r="B4" s="3" t="e">
        <v>#N/A</v>
      </c>
      <c r="C4" s="3">
        <v>16.035278461191801</v>
      </c>
      <c r="D4" s="3">
        <v>15.5923449841922</v>
      </c>
      <c r="E4" s="3">
        <v>19.558874105931299</v>
      </c>
      <c r="F4" s="3">
        <v>14.532135746905301</v>
      </c>
      <c r="G4" s="3">
        <v>14.326880594204001</v>
      </c>
      <c r="H4" s="3">
        <v>16.625884487219899</v>
      </c>
      <c r="I4" s="3">
        <v>14.2843603523028</v>
      </c>
      <c r="J4" s="3" t="e">
        <v>#N/A</v>
      </c>
      <c r="K4" s="3">
        <v>11.1611174820654</v>
      </c>
      <c r="L4" s="3">
        <v>12.8204323352134</v>
      </c>
      <c r="M4" s="3">
        <v>16.007680792549198</v>
      </c>
      <c r="N4" s="3">
        <v>17.8262649911408</v>
      </c>
      <c r="O4" s="3">
        <v>17.999606952053899</v>
      </c>
      <c r="P4" s="3">
        <v>9.4025375221933096</v>
      </c>
      <c r="Q4" s="3" t="e">
        <v>#N/A</v>
      </c>
      <c r="R4" s="3">
        <v>19.0256923198714</v>
      </c>
      <c r="S4" s="3">
        <v>10.340654367232</v>
      </c>
      <c r="T4" s="3" t="e">
        <v>#N/A</v>
      </c>
      <c r="U4" s="3">
        <v>13.4013940637877</v>
      </c>
      <c r="V4" s="3" t="e">
        <v>#N/A</v>
      </c>
    </row>
    <row r="5" spans="1:22" x14ac:dyDescent="0.35">
      <c r="A5" s="2">
        <v>41950</v>
      </c>
      <c r="B5" s="3" t="e">
        <v>#N/A</v>
      </c>
      <c r="C5" s="3">
        <v>15.8448680016959</v>
      </c>
      <c r="D5" s="3">
        <v>15.554046237314999</v>
      </c>
      <c r="E5" s="3">
        <v>19.873948488785398</v>
      </c>
      <c r="F5" s="3">
        <v>14.6397237040278</v>
      </c>
      <c r="G5" s="3">
        <v>14.2185863343242</v>
      </c>
      <c r="H5" s="3">
        <v>16.492871038886101</v>
      </c>
      <c r="I5" s="3">
        <v>14.018740916639199</v>
      </c>
      <c r="J5" s="3" t="e">
        <v>#N/A</v>
      </c>
      <c r="K5" s="3">
        <v>11.5087257941749</v>
      </c>
      <c r="L5" s="3">
        <v>12.4051678484897</v>
      </c>
      <c r="M5" s="3">
        <v>16.615365937576598</v>
      </c>
      <c r="N5" s="3">
        <v>17.367797043411201</v>
      </c>
      <c r="O5" s="3">
        <v>18.8170128100395</v>
      </c>
      <c r="P5" s="3">
        <v>9.4525263774897006</v>
      </c>
      <c r="Q5" s="3" t="e">
        <v>#N/A</v>
      </c>
      <c r="R5" s="3">
        <v>19.650219223850801</v>
      </c>
      <c r="S5" s="3">
        <v>10.749211736159699</v>
      </c>
      <c r="T5" s="3" t="e">
        <v>#N/A</v>
      </c>
      <c r="U5" s="3">
        <v>13.3354168131608</v>
      </c>
      <c r="V5" s="3" t="e">
        <v>#N/A</v>
      </c>
    </row>
    <row r="6" spans="1:22" x14ac:dyDescent="0.35">
      <c r="A6" s="2">
        <v>41982</v>
      </c>
      <c r="B6" s="3" t="e">
        <v>#N/A</v>
      </c>
      <c r="C6" s="3">
        <v>16.815717461622999</v>
      </c>
      <c r="D6" s="3">
        <v>16.364982261232502</v>
      </c>
      <c r="E6" s="3">
        <v>19.865928818658201</v>
      </c>
      <c r="F6" s="3">
        <v>14.8632536485062</v>
      </c>
      <c r="G6" s="3">
        <v>14.5557187050766</v>
      </c>
      <c r="H6" s="3">
        <v>16.152128392680499</v>
      </c>
      <c r="I6" s="3">
        <v>13.918237467401701</v>
      </c>
      <c r="J6" s="3" t="e">
        <v>#N/A</v>
      </c>
      <c r="K6" s="3">
        <v>11.786624351739601</v>
      </c>
      <c r="L6" s="3">
        <v>12.1158416047221</v>
      </c>
      <c r="M6" s="3">
        <v>16.153691104709299</v>
      </c>
      <c r="N6" s="3">
        <v>17.718114394299299</v>
      </c>
      <c r="O6" s="3">
        <v>19.222644376184601</v>
      </c>
      <c r="P6" s="3">
        <v>9.7797175992676202</v>
      </c>
      <c r="Q6" s="3" t="e">
        <v>#N/A</v>
      </c>
      <c r="R6" s="3">
        <v>19.848746411712</v>
      </c>
      <c r="S6" s="3">
        <v>11.5531578586129</v>
      </c>
      <c r="T6" s="3" t="e">
        <v>#N/A</v>
      </c>
      <c r="U6" s="3">
        <v>12.9983966355171</v>
      </c>
      <c r="V6" s="3" t="e">
        <v>#N/A</v>
      </c>
    </row>
    <row r="7" spans="1:22" x14ac:dyDescent="0.35">
      <c r="A7" s="2">
        <v>42013</v>
      </c>
      <c r="B7" s="3" t="e">
        <v>#N/A</v>
      </c>
      <c r="C7" s="3">
        <v>16.418380206512101</v>
      </c>
      <c r="D7" s="3">
        <v>16.853264813550499</v>
      </c>
      <c r="E7" s="3">
        <v>20.372434519141599</v>
      </c>
      <c r="F7" s="3">
        <v>14.536023280073</v>
      </c>
      <c r="G7" s="3">
        <v>13.976166704770099</v>
      </c>
      <c r="H7" s="3">
        <v>16.0597226136654</v>
      </c>
      <c r="I7" s="3">
        <v>13.776923082038</v>
      </c>
      <c r="J7" s="3" t="e">
        <v>#N/A</v>
      </c>
      <c r="K7" s="3">
        <v>11.391994874811401</v>
      </c>
      <c r="L7" s="3">
        <v>12.220659688606201</v>
      </c>
      <c r="M7" s="3">
        <v>17.044795813972701</v>
      </c>
      <c r="N7" s="3">
        <v>12.559750348135699</v>
      </c>
      <c r="O7" s="3">
        <v>19.280674952592499</v>
      </c>
      <c r="P7" s="3">
        <v>10.4884769599511</v>
      </c>
      <c r="Q7" s="3">
        <v>15.176718135102201</v>
      </c>
      <c r="R7" s="3">
        <v>19.695809817586898</v>
      </c>
      <c r="S7" s="3">
        <v>12.132050963339401</v>
      </c>
      <c r="T7" s="3">
        <v>11.267030071743401</v>
      </c>
      <c r="U7" s="3">
        <v>12.4234587064885</v>
      </c>
      <c r="V7" s="3" t="e">
        <v>#N/A</v>
      </c>
    </row>
    <row r="8" spans="1:22" x14ac:dyDescent="0.35">
      <c r="A8" s="2">
        <v>42044</v>
      </c>
      <c r="B8" s="3" t="e">
        <v>#N/A</v>
      </c>
      <c r="C8" s="3">
        <v>16.478679834594899</v>
      </c>
      <c r="D8" s="3">
        <v>17.511740406142</v>
      </c>
      <c r="E8" s="3">
        <v>21.1179059333273</v>
      </c>
      <c r="F8" s="3">
        <v>18.4207792887272</v>
      </c>
      <c r="G8" s="3">
        <v>15.7032436602895</v>
      </c>
      <c r="H8" s="3">
        <v>16.5817548147342</v>
      </c>
      <c r="I8" s="3">
        <v>14.102729157876199</v>
      </c>
      <c r="J8" s="3" t="e">
        <v>#N/A</v>
      </c>
      <c r="K8" s="3">
        <v>12.2013654288155</v>
      </c>
      <c r="L8" s="3">
        <v>12.358950683703</v>
      </c>
      <c r="M8" s="3">
        <v>18.385747909543301</v>
      </c>
      <c r="N8" s="3">
        <v>12.697355368829999</v>
      </c>
      <c r="O8" s="3">
        <v>20.2676222166366</v>
      </c>
      <c r="P8" s="3">
        <v>10.4841230023859</v>
      </c>
      <c r="Q8" s="3">
        <v>15.266994376137101</v>
      </c>
      <c r="R8" s="3">
        <v>22.661516792222599</v>
      </c>
      <c r="S8" s="3">
        <v>11.991715258134599</v>
      </c>
      <c r="T8" s="3">
        <v>12.7616453629727</v>
      </c>
      <c r="U8" s="3">
        <v>12.521724946000299</v>
      </c>
      <c r="V8" s="3" t="e">
        <v>#N/A</v>
      </c>
    </row>
    <row r="9" spans="1:22" x14ac:dyDescent="0.35">
      <c r="A9" s="2">
        <v>42072</v>
      </c>
      <c r="B9" s="3" t="e">
        <v>#N/A</v>
      </c>
      <c r="C9" s="3">
        <v>16.559691838266499</v>
      </c>
      <c r="D9" s="3">
        <v>17.9606985776968</v>
      </c>
      <c r="E9" s="3">
        <v>21.026447462290299</v>
      </c>
      <c r="F9" s="3">
        <v>20.216022286855502</v>
      </c>
      <c r="G9" s="3">
        <v>16.161673865580099</v>
      </c>
      <c r="H9" s="3">
        <v>17.027323770701798</v>
      </c>
      <c r="I9" s="3">
        <v>14.2719730326661</v>
      </c>
      <c r="J9" s="3" t="e">
        <v>#N/A</v>
      </c>
      <c r="K9" s="3">
        <v>12.2275564528101</v>
      </c>
      <c r="L9" s="3">
        <v>12.8143749680199</v>
      </c>
      <c r="M9" s="3">
        <v>18.413118488741802</v>
      </c>
      <c r="N9" s="3">
        <v>17.8012249453617</v>
      </c>
      <c r="O9" s="3">
        <v>20.965301417587199</v>
      </c>
      <c r="P9" s="3">
        <v>10.7984811649319</v>
      </c>
      <c r="Q9" s="3">
        <v>15.0154517110205</v>
      </c>
      <c r="R9" s="3">
        <v>23.435599710988999</v>
      </c>
      <c r="S9" s="3">
        <v>11.810207377282699</v>
      </c>
      <c r="T9" s="3">
        <v>13.076011292912501</v>
      </c>
      <c r="U9" s="3">
        <v>16.867659912116999</v>
      </c>
      <c r="V9" s="3" t="e">
        <v>#N/A</v>
      </c>
    </row>
    <row r="10" spans="1:22" x14ac:dyDescent="0.35">
      <c r="A10" s="2">
        <v>42103</v>
      </c>
      <c r="B10" s="3" t="e">
        <v>#N/A</v>
      </c>
      <c r="C10" s="3">
        <v>16.399917128664701</v>
      </c>
      <c r="D10" s="3">
        <v>17.9084673710706</v>
      </c>
      <c r="E10" s="3">
        <v>20.9555518342559</v>
      </c>
      <c r="F10" s="3">
        <v>19.808468519523</v>
      </c>
      <c r="G10" s="3">
        <v>16.004914394547601</v>
      </c>
      <c r="H10" s="3">
        <v>17.058755464711801</v>
      </c>
      <c r="I10" s="3">
        <v>14.099196475839801</v>
      </c>
      <c r="J10" s="3" t="e">
        <v>#N/A</v>
      </c>
      <c r="K10" s="3">
        <v>12.025763070772101</v>
      </c>
      <c r="L10" s="3">
        <v>13.2843313912364</v>
      </c>
      <c r="M10" s="3">
        <v>18.529558283627001</v>
      </c>
      <c r="N10" s="3">
        <v>16.613744963739101</v>
      </c>
      <c r="O10" s="3">
        <v>20.813277908603801</v>
      </c>
      <c r="P10" s="3">
        <v>11.2586340082101</v>
      </c>
      <c r="Q10" s="3">
        <v>14.8208112799673</v>
      </c>
      <c r="R10" s="3">
        <v>22.660425443023399</v>
      </c>
      <c r="S10" s="3">
        <v>11.747857249464801</v>
      </c>
      <c r="T10" s="3">
        <v>13.159171647698299</v>
      </c>
      <c r="U10" s="3">
        <v>16.606388230686001</v>
      </c>
      <c r="V10" s="3" t="e">
        <v>#N/A</v>
      </c>
    </row>
    <row r="11" spans="1:22" x14ac:dyDescent="0.35">
      <c r="A11" s="2">
        <v>42132</v>
      </c>
      <c r="B11" s="3" t="e">
        <v>#N/A</v>
      </c>
      <c r="C11" s="3">
        <v>16.460395245795201</v>
      </c>
      <c r="D11" s="3">
        <v>17.486934436423098</v>
      </c>
      <c r="E11" s="3">
        <v>20.585102683149799</v>
      </c>
      <c r="F11" s="3">
        <v>19.4079223030054</v>
      </c>
      <c r="G11" s="3">
        <v>15.6542476031454</v>
      </c>
      <c r="H11" s="3">
        <v>16.892372458809501</v>
      </c>
      <c r="I11" s="3">
        <v>14.074750740911499</v>
      </c>
      <c r="J11" s="3" t="e">
        <v>#N/A</v>
      </c>
      <c r="K11" s="3">
        <v>11.821984104879499</v>
      </c>
      <c r="L11" s="3">
        <v>13.9624581965895</v>
      </c>
      <c r="M11" s="3">
        <v>18.409731444926202</v>
      </c>
      <c r="N11" s="3">
        <v>15.5683180712668</v>
      </c>
      <c r="O11" s="3">
        <v>20.2811611196908</v>
      </c>
      <c r="P11" s="3">
        <v>11.4429578702306</v>
      </c>
      <c r="Q11" s="3">
        <v>14.891671307752</v>
      </c>
      <c r="R11" s="3">
        <v>22.2545689516515</v>
      </c>
      <c r="S11" s="3">
        <v>11.7432705925267</v>
      </c>
      <c r="T11" s="3">
        <v>13.6514133678031</v>
      </c>
      <c r="U11" s="3">
        <v>16.7545316189997</v>
      </c>
      <c r="V11" s="3" t="e">
        <v>#N/A</v>
      </c>
    </row>
    <row r="12" spans="1:22" x14ac:dyDescent="0.35">
      <c r="A12" s="2">
        <v>42164</v>
      </c>
      <c r="B12" s="3" t="e">
        <v>#N/A</v>
      </c>
      <c r="C12" s="3">
        <v>16.0476593999303</v>
      </c>
      <c r="D12" s="3">
        <v>16.970023377915201</v>
      </c>
      <c r="E12" s="3">
        <v>19.953950130010199</v>
      </c>
      <c r="F12" s="3">
        <v>18.212386824391199</v>
      </c>
      <c r="G12" s="3">
        <v>16.1842020933912</v>
      </c>
      <c r="H12" s="3">
        <v>16.677203834614399</v>
      </c>
      <c r="I12" s="3">
        <v>13.7885308661964</v>
      </c>
      <c r="J12" s="3" t="e">
        <v>#N/A</v>
      </c>
      <c r="K12" s="3">
        <v>11.446474019545599</v>
      </c>
      <c r="L12" s="3">
        <v>13.8070719546877</v>
      </c>
      <c r="M12" s="3">
        <v>17.875501566701502</v>
      </c>
      <c r="N12" s="3">
        <v>14.349630948382201</v>
      </c>
      <c r="O12" s="3">
        <v>20.054608234152902</v>
      </c>
      <c r="P12" s="3">
        <v>11.3832046132512</v>
      </c>
      <c r="Q12" s="3">
        <v>14.590076225418001</v>
      </c>
      <c r="R12" s="3">
        <v>21.390115768449199</v>
      </c>
      <c r="S12" s="3">
        <v>11.321360632652601</v>
      </c>
      <c r="T12" s="3">
        <v>13.5223780388501</v>
      </c>
      <c r="U12" s="3">
        <v>16.597421565165</v>
      </c>
      <c r="V12" s="3" t="e">
        <v>#N/A</v>
      </c>
    </row>
    <row r="13" spans="1:22" x14ac:dyDescent="0.35">
      <c r="A13" s="2">
        <v>42194</v>
      </c>
      <c r="B13" s="3" t="e">
        <v>#N/A</v>
      </c>
      <c r="C13" s="3">
        <v>15.4198311904817</v>
      </c>
      <c r="D13" s="3">
        <v>16.7740171856593</v>
      </c>
      <c r="E13" s="3">
        <v>19.866444645243099</v>
      </c>
      <c r="F13" s="3">
        <v>17.0399629746274</v>
      </c>
      <c r="G13" s="3">
        <v>16.0553849010767</v>
      </c>
      <c r="H13" s="3">
        <v>16.4714436926842</v>
      </c>
      <c r="I13" s="3">
        <v>13.4556588964496</v>
      </c>
      <c r="J13" s="3" t="e">
        <v>#N/A</v>
      </c>
      <c r="K13" s="3">
        <v>11.143385639393999</v>
      </c>
      <c r="L13" s="3">
        <v>13.583146254731</v>
      </c>
      <c r="M13" s="3">
        <v>17.8469256924948</v>
      </c>
      <c r="N13" s="3">
        <v>13.3505754781423</v>
      </c>
      <c r="O13" s="3">
        <v>20.6623042607477</v>
      </c>
      <c r="P13" s="3">
        <v>10.527856549110499</v>
      </c>
      <c r="Q13" s="3">
        <v>14.4653461143355</v>
      </c>
      <c r="R13" s="3">
        <v>20.813205325839998</v>
      </c>
      <c r="S13" s="3">
        <v>11.4976819273049</v>
      </c>
      <c r="T13" s="3">
        <v>13.4647702835867</v>
      </c>
      <c r="U13" s="3">
        <v>17.2433844780236</v>
      </c>
      <c r="V13" s="3" t="e">
        <v>#N/A</v>
      </c>
    </row>
    <row r="14" spans="1:22" x14ac:dyDescent="0.35">
      <c r="A14" s="2">
        <v>42223</v>
      </c>
      <c r="B14" s="3" t="e">
        <v>#N/A</v>
      </c>
      <c r="C14" s="3">
        <v>15.2146243048399</v>
      </c>
      <c r="D14" s="3">
        <v>16.829868223678002</v>
      </c>
      <c r="E14" s="3">
        <v>20.075650154704999</v>
      </c>
      <c r="F14" s="3">
        <v>16.167194183214502</v>
      </c>
      <c r="G14" s="3">
        <v>15.405773081315299</v>
      </c>
      <c r="H14" s="3">
        <v>16.335741749802398</v>
      </c>
      <c r="I14" s="3">
        <v>13.1788737753105</v>
      </c>
      <c r="J14" s="3" t="e">
        <v>#N/A</v>
      </c>
      <c r="K14" s="3">
        <v>11.086504813093301</v>
      </c>
      <c r="L14" s="3">
        <v>13.0418233581485</v>
      </c>
      <c r="M14" s="3">
        <v>17.740942568550899</v>
      </c>
      <c r="N14" s="3">
        <v>12.1125274369734</v>
      </c>
      <c r="O14" s="3">
        <v>21.1977529335722</v>
      </c>
      <c r="P14" s="3">
        <v>10.4602368476609</v>
      </c>
      <c r="Q14" s="3">
        <v>14.4730297841277</v>
      </c>
      <c r="R14" s="3">
        <v>20.028182843358799</v>
      </c>
      <c r="S14" s="3">
        <v>11.0914743561018</v>
      </c>
      <c r="T14" s="3">
        <v>13.543913251357701</v>
      </c>
      <c r="U14" s="3">
        <v>16.923035134598901</v>
      </c>
      <c r="V14" s="3" t="e">
        <v>#N/A</v>
      </c>
    </row>
    <row r="15" spans="1:22" x14ac:dyDescent="0.35">
      <c r="A15" s="2">
        <v>42256</v>
      </c>
      <c r="B15" s="3" t="e">
        <v>#N/A</v>
      </c>
      <c r="C15" s="3">
        <v>15.163567531254801</v>
      </c>
      <c r="D15" s="3">
        <v>15.7747680030902</v>
      </c>
      <c r="E15" s="3">
        <v>18.870475920536901</v>
      </c>
      <c r="F15" s="3">
        <v>15.0526092883016</v>
      </c>
      <c r="G15" s="3">
        <v>14.4308322420452</v>
      </c>
      <c r="H15" s="3">
        <v>15.9161607826432</v>
      </c>
      <c r="I15" s="3">
        <v>12.825997054939601</v>
      </c>
      <c r="J15" s="3" t="e">
        <v>#N/A</v>
      </c>
      <c r="K15" s="3">
        <v>10.7573244699129</v>
      </c>
      <c r="L15" s="3">
        <v>12.6718068548919</v>
      </c>
      <c r="M15" s="3">
        <v>16.9107743422644</v>
      </c>
      <c r="N15" s="3">
        <v>10.8182364692066</v>
      </c>
      <c r="O15" s="3">
        <v>20.239749942276902</v>
      </c>
      <c r="P15" s="3">
        <v>9.9968084809903797</v>
      </c>
      <c r="Q15" s="3">
        <v>14.2311333062698</v>
      </c>
      <c r="R15" s="3">
        <v>19.208596178414702</v>
      </c>
      <c r="S15" s="3">
        <v>10.3438027892797</v>
      </c>
      <c r="T15" s="3">
        <v>13.403685066539101</v>
      </c>
      <c r="U15" s="3">
        <v>17.653745666453901</v>
      </c>
      <c r="V15" s="3" t="e">
        <v>#N/A</v>
      </c>
    </row>
    <row r="16" spans="1:22" x14ac:dyDescent="0.35">
      <c r="A16" s="2">
        <v>42286</v>
      </c>
      <c r="B16" s="3" t="e">
        <v>#N/A</v>
      </c>
      <c r="C16" s="3">
        <v>15.430282982710301</v>
      </c>
      <c r="D16" s="3">
        <v>16.5441921809857</v>
      </c>
      <c r="E16" s="3">
        <v>19.204971109360201</v>
      </c>
      <c r="F16" s="3">
        <v>14.354069194950799</v>
      </c>
      <c r="G16" s="3">
        <v>15.398173871745</v>
      </c>
      <c r="H16" s="3">
        <v>16.734722786587898</v>
      </c>
      <c r="I16" s="3">
        <v>12.799364125174</v>
      </c>
      <c r="J16" s="3" t="e">
        <v>#N/A</v>
      </c>
      <c r="K16" s="3">
        <v>11.069827035528499</v>
      </c>
      <c r="L16" s="3">
        <v>12.877328028625101</v>
      </c>
      <c r="M16" s="3">
        <v>17.763101524358198</v>
      </c>
      <c r="N16" s="3">
        <v>11.7428323538399</v>
      </c>
      <c r="O16" s="3">
        <v>20.797949458256902</v>
      </c>
      <c r="P16" s="3">
        <v>10.1626587512878</v>
      </c>
      <c r="Q16" s="3">
        <v>14.085834049733</v>
      </c>
      <c r="R16" s="3">
        <v>18.8479668249893</v>
      </c>
      <c r="S16" s="3">
        <v>11.029053658071801</v>
      </c>
      <c r="T16" s="3">
        <v>13.681464095286101</v>
      </c>
      <c r="U16" s="3">
        <v>19.325441348173499</v>
      </c>
      <c r="V16" s="3" t="e">
        <v>#N/A</v>
      </c>
    </row>
    <row r="17" spans="1:22" x14ac:dyDescent="0.35">
      <c r="A17" s="2">
        <v>42317</v>
      </c>
      <c r="B17" s="3" t="e">
        <v>#N/A</v>
      </c>
      <c r="C17" s="3">
        <v>16.0191865036766</v>
      </c>
      <c r="D17" s="3">
        <v>16.1132262933371</v>
      </c>
      <c r="E17" s="3">
        <v>18.9607075572555</v>
      </c>
      <c r="F17" s="3">
        <v>12.988728176964599</v>
      </c>
      <c r="G17" s="3">
        <v>11.5933415566123</v>
      </c>
      <c r="H17" s="3">
        <v>16.631727044030001</v>
      </c>
      <c r="I17" s="3">
        <v>13.017831543562099</v>
      </c>
      <c r="J17" s="3" t="e">
        <v>#N/A</v>
      </c>
      <c r="K17" s="3">
        <v>11.443812095701</v>
      </c>
      <c r="L17" s="3">
        <v>12.203904712480499</v>
      </c>
      <c r="M17" s="3">
        <v>17.788863930777801</v>
      </c>
      <c r="N17" s="3">
        <v>10.343421185614501</v>
      </c>
      <c r="O17" s="3">
        <v>20.398171440680201</v>
      </c>
      <c r="P17" s="3">
        <v>10.2931350994388</v>
      </c>
      <c r="Q17" s="3">
        <v>13.4113207723217</v>
      </c>
      <c r="R17" s="3">
        <v>16.5858596205833</v>
      </c>
      <c r="S17" s="3">
        <v>11.439089878457001</v>
      </c>
      <c r="T17" s="3">
        <v>12.7638056630724</v>
      </c>
      <c r="U17" s="3">
        <v>21.099835428089602</v>
      </c>
      <c r="V17" s="3" t="e">
        <v>#N/A</v>
      </c>
    </row>
    <row r="18" spans="1:22" x14ac:dyDescent="0.35">
      <c r="A18" s="2">
        <v>42347</v>
      </c>
      <c r="B18" s="3" t="e">
        <v>#N/A</v>
      </c>
      <c r="C18" s="3">
        <v>15.6558570155107</v>
      </c>
      <c r="D18" s="3">
        <v>16.201926968646699</v>
      </c>
      <c r="E18" s="3">
        <v>18.0793535343423</v>
      </c>
      <c r="F18" s="3">
        <v>11.104821634888401</v>
      </c>
      <c r="G18" s="3">
        <v>10.9511011950444</v>
      </c>
      <c r="H18" s="3">
        <v>16.6039403554487</v>
      </c>
      <c r="I18" s="3">
        <v>12.353361108747499</v>
      </c>
      <c r="J18" s="3" t="e">
        <v>#N/A</v>
      </c>
      <c r="K18" s="3">
        <v>10.4348443844597</v>
      </c>
      <c r="L18" s="3">
        <v>12.7298778495239</v>
      </c>
      <c r="M18" s="3">
        <v>16.4386555299739</v>
      </c>
      <c r="N18" s="3">
        <v>-2.2959669631136901</v>
      </c>
      <c r="O18" s="3">
        <v>19.6529746344351</v>
      </c>
      <c r="P18" s="3">
        <v>9.7993478219007706</v>
      </c>
      <c r="Q18" s="3">
        <v>11.980699736850401</v>
      </c>
      <c r="R18" s="3">
        <v>14.8521838937941</v>
      </c>
      <c r="S18" s="3">
        <v>10.415317963653299</v>
      </c>
      <c r="T18" s="3">
        <v>11.206319664758301</v>
      </c>
      <c r="U18" s="3">
        <v>22.914012862701199</v>
      </c>
      <c r="V18" s="3" t="e">
        <v>#N/A</v>
      </c>
    </row>
    <row r="19" spans="1:22" x14ac:dyDescent="0.35">
      <c r="A19" s="2">
        <v>42377</v>
      </c>
      <c r="B19" s="3" t="e">
        <v>#N/A</v>
      </c>
      <c r="C19" s="3">
        <v>15.4436065325434</v>
      </c>
      <c r="D19" s="3">
        <v>16.018715216913201</v>
      </c>
      <c r="E19" s="3">
        <v>17.1706266757676</v>
      </c>
      <c r="F19" s="3">
        <v>10.5737329960506</v>
      </c>
      <c r="G19" s="3">
        <v>14.6355230740494</v>
      </c>
      <c r="H19" s="3">
        <v>16.465011194110399</v>
      </c>
      <c r="I19" s="3">
        <v>11.3464343442893</v>
      </c>
      <c r="J19" s="3">
        <v>22.210207382220599</v>
      </c>
      <c r="K19" s="3">
        <v>9.7851634842725002</v>
      </c>
      <c r="L19" s="3">
        <v>11.388057852458701</v>
      </c>
      <c r="M19" s="3">
        <v>15.4541872113801</v>
      </c>
      <c r="N19" s="3">
        <v>-1.8522593088635899</v>
      </c>
      <c r="O19" s="3">
        <v>19.7550897802289</v>
      </c>
      <c r="P19" s="3">
        <v>10.0421306166895</v>
      </c>
      <c r="Q19" s="3">
        <v>11.5713196066494</v>
      </c>
      <c r="R19" s="3">
        <v>12.774753619349299</v>
      </c>
      <c r="S19" s="3">
        <v>9.5520251784559491</v>
      </c>
      <c r="T19" s="3">
        <v>12.8245747838818</v>
      </c>
      <c r="U19" s="3">
        <v>33.155498142528003</v>
      </c>
      <c r="V19" s="3">
        <v>12.337574136954499</v>
      </c>
    </row>
    <row r="20" spans="1:22" x14ac:dyDescent="0.35">
      <c r="A20" s="2">
        <v>42409</v>
      </c>
      <c r="B20" s="3" t="e">
        <v>#N/A</v>
      </c>
      <c r="C20" s="3">
        <v>15.366634794973599</v>
      </c>
      <c r="D20" s="3">
        <v>16.840072535613601</v>
      </c>
      <c r="E20" s="3">
        <v>17.202694058969701</v>
      </c>
      <c r="F20" s="3">
        <v>11.7007192190365</v>
      </c>
      <c r="G20" s="3">
        <v>16.409416410554101</v>
      </c>
      <c r="H20" s="3">
        <v>16.548813264201399</v>
      </c>
      <c r="I20" s="3">
        <v>11.8517333877871</v>
      </c>
      <c r="J20" s="3">
        <v>22.483988998044101</v>
      </c>
      <c r="K20" s="3">
        <v>10.4737655693223</v>
      </c>
      <c r="L20" s="3">
        <v>11.4319822884722</v>
      </c>
      <c r="M20" s="3">
        <v>15.484220761656101</v>
      </c>
      <c r="N20" s="3">
        <v>-0.48678186646103799</v>
      </c>
      <c r="O20" s="3">
        <v>19.3129156230688</v>
      </c>
      <c r="P20" s="3">
        <v>9.3509086042716199</v>
      </c>
      <c r="Q20" s="3">
        <v>12.0224700808424</v>
      </c>
      <c r="R20" s="3">
        <v>16.057281221959201</v>
      </c>
      <c r="S20" s="3">
        <v>9.6098105611219307</v>
      </c>
      <c r="T20" s="3">
        <v>12.110208325501601</v>
      </c>
      <c r="U20" s="3">
        <v>19.044271754181501</v>
      </c>
      <c r="V20" s="3">
        <v>11.0079155642491</v>
      </c>
    </row>
    <row r="21" spans="1:22" x14ac:dyDescent="0.35">
      <c r="A21" s="2">
        <v>42438</v>
      </c>
      <c r="B21" s="3" t="e">
        <v>#N/A</v>
      </c>
      <c r="C21" s="3">
        <v>15.4992305928413</v>
      </c>
      <c r="D21" s="3">
        <v>16.8160104388107</v>
      </c>
      <c r="E21" s="3">
        <v>16.673844837949002</v>
      </c>
      <c r="F21" s="3">
        <v>12.2755755050516</v>
      </c>
      <c r="G21" s="3">
        <v>22.516376137165299</v>
      </c>
      <c r="H21" s="3">
        <v>16.631683840695999</v>
      </c>
      <c r="I21" s="3">
        <v>12.426235626447699</v>
      </c>
      <c r="J21" s="3">
        <v>24.792045914951501</v>
      </c>
      <c r="K21" s="3">
        <v>10.595329245489999</v>
      </c>
      <c r="L21" s="3">
        <v>12.878015173385799</v>
      </c>
      <c r="M21" s="3">
        <v>15.930747436353199</v>
      </c>
      <c r="N21" s="3">
        <v>0.20358773879783801</v>
      </c>
      <c r="O21" s="3">
        <v>18.966181984081398</v>
      </c>
      <c r="P21" s="3">
        <v>9.3324890318510398</v>
      </c>
      <c r="Q21" s="3">
        <v>12.036887227336999</v>
      </c>
      <c r="R21" s="3">
        <v>16.674763291642801</v>
      </c>
      <c r="S21" s="3">
        <v>9.7831251048514201</v>
      </c>
      <c r="T21" s="3">
        <v>13.1319410619029</v>
      </c>
      <c r="U21" s="3">
        <v>-5.1532102373475999</v>
      </c>
      <c r="V21" s="3">
        <v>11.747286787792</v>
      </c>
    </row>
    <row r="22" spans="1:22" x14ac:dyDescent="0.35">
      <c r="A22" s="2">
        <v>42468</v>
      </c>
      <c r="B22" s="3" t="e">
        <v>#N/A</v>
      </c>
      <c r="C22" s="3">
        <v>15.3854635766741</v>
      </c>
      <c r="D22" s="3">
        <v>16.702141388776699</v>
      </c>
      <c r="E22" s="3">
        <v>16.965492854321401</v>
      </c>
      <c r="F22" s="3">
        <v>12.376623172587999</v>
      </c>
      <c r="G22" s="3">
        <v>21.8000777178794</v>
      </c>
      <c r="H22" s="3">
        <v>16.681610437183501</v>
      </c>
      <c r="I22" s="3">
        <v>12.482929361084</v>
      </c>
      <c r="J22" s="3">
        <v>24.664404572668499</v>
      </c>
      <c r="K22" s="3">
        <v>10.608253568615501</v>
      </c>
      <c r="L22" s="3">
        <v>13.203396218986301</v>
      </c>
      <c r="M22" s="3">
        <v>15.945712118190499</v>
      </c>
      <c r="N22" s="3">
        <v>1.15890110070207</v>
      </c>
      <c r="O22" s="3">
        <v>18.822656705247201</v>
      </c>
      <c r="P22" s="3">
        <v>9.5497181165714409</v>
      </c>
      <c r="Q22" s="3">
        <v>12.097829029010899</v>
      </c>
      <c r="R22" s="3">
        <v>16.418394933914801</v>
      </c>
      <c r="S22" s="3">
        <v>9.7911448757205193</v>
      </c>
      <c r="T22" s="3">
        <v>13.0252980725559</v>
      </c>
      <c r="U22" s="3">
        <v>-3.82928689930894</v>
      </c>
      <c r="V22" s="3">
        <v>11.849063737549301</v>
      </c>
    </row>
    <row r="23" spans="1:22" x14ac:dyDescent="0.35">
      <c r="A23" s="2">
        <v>42499</v>
      </c>
      <c r="B23" s="3" t="e">
        <v>#N/A</v>
      </c>
      <c r="C23" s="3">
        <v>15.3186652290215</v>
      </c>
      <c r="D23" s="3">
        <v>16.362167538643899</v>
      </c>
      <c r="E23" s="3">
        <v>16.5981357464578</v>
      </c>
      <c r="F23" s="3">
        <v>12.2378505919558</v>
      </c>
      <c r="G23" s="3">
        <v>21.3020678665753</v>
      </c>
      <c r="H23" s="3">
        <v>16.403419528943601</v>
      </c>
      <c r="I23" s="3">
        <v>12.336119958950199</v>
      </c>
      <c r="J23" s="3">
        <v>24.3964195808094</v>
      </c>
      <c r="K23" s="3">
        <v>10.499293971680601</v>
      </c>
      <c r="L23" s="3">
        <v>12.9647231774352</v>
      </c>
      <c r="M23" s="3">
        <v>15.690340972184799</v>
      </c>
      <c r="N23" s="3">
        <v>2.93462711293262</v>
      </c>
      <c r="O23" s="3">
        <v>18.952745065701698</v>
      </c>
      <c r="P23" s="3">
        <v>9.55867913313838</v>
      </c>
      <c r="Q23" s="3">
        <v>12.1676842302204</v>
      </c>
      <c r="R23" s="3">
        <v>16.331474432304699</v>
      </c>
      <c r="S23" s="3">
        <v>9.6237723533104997</v>
      </c>
      <c r="T23" s="3">
        <v>13.201048072949099</v>
      </c>
      <c r="U23" s="3">
        <v>-1.90349310103723</v>
      </c>
      <c r="V23" s="3">
        <v>12.322032607252</v>
      </c>
    </row>
    <row r="24" spans="1:22" x14ac:dyDescent="0.35">
      <c r="A24" s="2">
        <v>42530</v>
      </c>
      <c r="B24" s="3" t="e">
        <v>#N/A</v>
      </c>
      <c r="C24" s="3">
        <v>15.1123796120426</v>
      </c>
      <c r="D24" s="3">
        <v>16.567102782167002</v>
      </c>
      <c r="E24" s="3">
        <v>17.245407300142201</v>
      </c>
      <c r="F24" s="3">
        <v>12.095193960134599</v>
      </c>
      <c r="G24" s="3">
        <v>20.628192379339399</v>
      </c>
      <c r="H24" s="3">
        <v>16.625820925467998</v>
      </c>
      <c r="I24" s="3">
        <v>12.9620246952669</v>
      </c>
      <c r="J24" s="3">
        <v>23.475459710182299</v>
      </c>
      <c r="K24" s="3">
        <v>10.585232294613499</v>
      </c>
      <c r="L24" s="3">
        <v>13.143487434362401</v>
      </c>
      <c r="M24" s="3">
        <v>15.9469566891519</v>
      </c>
      <c r="N24" s="3">
        <v>4.3833997073104003</v>
      </c>
      <c r="O24" s="3">
        <v>19.1094668079757</v>
      </c>
      <c r="P24" s="3">
        <v>10.353252156251299</v>
      </c>
      <c r="Q24" s="3">
        <v>12.2241900749896</v>
      </c>
      <c r="R24" s="3">
        <v>16.397973780050901</v>
      </c>
      <c r="S24" s="3">
        <v>9.5415343476007806</v>
      </c>
      <c r="T24" s="3">
        <v>13.2312409940594</v>
      </c>
      <c r="U24" s="3">
        <v>0.21714847674748899</v>
      </c>
      <c r="V24" s="3">
        <v>12.723801211429</v>
      </c>
    </row>
    <row r="25" spans="1:22" x14ac:dyDescent="0.35">
      <c r="A25" s="2">
        <v>42559</v>
      </c>
      <c r="B25" s="3" t="e">
        <v>#N/A</v>
      </c>
      <c r="C25" s="3">
        <v>15.3671968992524</v>
      </c>
      <c r="D25" s="3">
        <v>16.835954662751401</v>
      </c>
      <c r="E25" s="3">
        <v>17.651025905446598</v>
      </c>
      <c r="F25" s="3">
        <v>11.610232104809199</v>
      </c>
      <c r="G25" s="3">
        <v>20.159776213485902</v>
      </c>
      <c r="H25" s="3">
        <v>16.671793998841199</v>
      </c>
      <c r="I25" s="3">
        <v>13.046802973745701</v>
      </c>
      <c r="J25" s="3">
        <v>22.9089632950386</v>
      </c>
      <c r="K25" s="3">
        <v>10.411044872900399</v>
      </c>
      <c r="L25" s="3">
        <v>13.562442676365301</v>
      </c>
      <c r="M25" s="3">
        <v>15.784510346052899</v>
      </c>
      <c r="N25" s="3">
        <v>4.5469957090397903</v>
      </c>
      <c r="O25" s="3">
        <v>19.244776329807301</v>
      </c>
      <c r="P25" s="3">
        <v>10.4606462707671</v>
      </c>
      <c r="Q25" s="3">
        <v>12.2877449966344</v>
      </c>
      <c r="R25" s="3">
        <v>16.457426375833698</v>
      </c>
      <c r="S25" s="3">
        <v>9.4874186415822308</v>
      </c>
      <c r="T25" s="3">
        <v>13.4531025385278</v>
      </c>
      <c r="U25" s="3">
        <v>1.7668766276775001</v>
      </c>
      <c r="V25" s="3">
        <v>12.7644215936281</v>
      </c>
    </row>
    <row r="26" spans="1:22" x14ac:dyDescent="0.35">
      <c r="A26" s="2">
        <v>42591</v>
      </c>
      <c r="B26" s="3" t="e">
        <v>#N/A</v>
      </c>
      <c r="C26" s="3">
        <v>16.120858886295299</v>
      </c>
      <c r="D26" s="3">
        <v>18.111191431259201</v>
      </c>
      <c r="E26" s="3">
        <v>18.572687010419902</v>
      </c>
      <c r="F26" s="3">
        <v>12.316856928827701</v>
      </c>
      <c r="G26" s="3">
        <v>19.257830040424501</v>
      </c>
      <c r="H26" s="3">
        <v>16.882310369120301</v>
      </c>
      <c r="I26" s="3">
        <v>13.7446746963469</v>
      </c>
      <c r="J26" s="3">
        <v>22.988391719427799</v>
      </c>
      <c r="K26" s="3">
        <v>10.5698089937578</v>
      </c>
      <c r="L26" s="3">
        <v>14.1804445305513</v>
      </c>
      <c r="M26" s="3">
        <v>16.632196601325699</v>
      </c>
      <c r="N26" s="3">
        <v>6.2322566150289198</v>
      </c>
      <c r="O26" s="3">
        <v>19.7804361424318</v>
      </c>
      <c r="P26" s="3">
        <v>11.3554536659507</v>
      </c>
      <c r="Q26" s="3">
        <v>13.1024579194683</v>
      </c>
      <c r="R26" s="3">
        <v>16.903375091666799</v>
      </c>
      <c r="S26" s="3">
        <v>9.4472998671209503</v>
      </c>
      <c r="T26" s="3">
        <v>13.455845293553301</v>
      </c>
      <c r="U26" s="3">
        <v>3.4308567144728501</v>
      </c>
      <c r="V26" s="3">
        <v>12.9571510504764</v>
      </c>
    </row>
    <row r="27" spans="1:22" x14ac:dyDescent="0.35">
      <c r="A27" s="2">
        <v>42622</v>
      </c>
      <c r="B27" s="3" t="e">
        <v>#N/A</v>
      </c>
      <c r="C27" s="3">
        <v>16.042182208018801</v>
      </c>
      <c r="D27" s="3">
        <v>17.5972505244895</v>
      </c>
      <c r="E27" s="3">
        <v>18.2486062915975</v>
      </c>
      <c r="F27" s="3">
        <v>12.0736055686712</v>
      </c>
      <c r="G27" s="3">
        <v>18.139517968971099</v>
      </c>
      <c r="H27" s="3">
        <v>17.2663756669211</v>
      </c>
      <c r="I27" s="3">
        <v>13.9282668231945</v>
      </c>
      <c r="J27" s="3">
        <v>22.071359003480602</v>
      </c>
      <c r="K27" s="3">
        <v>10.6993800668399</v>
      </c>
      <c r="L27" s="3">
        <v>14.571629159338601</v>
      </c>
      <c r="M27" s="3">
        <v>16.7200311737585</v>
      </c>
      <c r="N27" s="3">
        <v>7.9773242901158596</v>
      </c>
      <c r="O27" s="3">
        <v>19.913721093136601</v>
      </c>
      <c r="P27" s="3">
        <v>12.4817465302323</v>
      </c>
      <c r="Q27" s="3">
        <v>13.0636349670536</v>
      </c>
      <c r="R27" s="3">
        <v>15.9058403480251</v>
      </c>
      <c r="S27" s="3">
        <v>9.4807960973661594</v>
      </c>
      <c r="T27" s="3">
        <v>13.233023448653499</v>
      </c>
      <c r="U27" s="3">
        <v>5.3584891513339299</v>
      </c>
      <c r="V27" s="3">
        <v>12.8779620940361</v>
      </c>
    </row>
    <row r="28" spans="1:22" x14ac:dyDescent="0.35">
      <c r="A28" s="2">
        <v>42650</v>
      </c>
      <c r="B28" s="3" t="e">
        <v>#N/A</v>
      </c>
      <c r="C28" s="3">
        <v>16.325819800759099</v>
      </c>
      <c r="D28" s="3">
        <v>18.1288129237955</v>
      </c>
      <c r="E28" s="3">
        <v>17.793384156330202</v>
      </c>
      <c r="F28" s="3">
        <v>12.374667033943901</v>
      </c>
      <c r="G28" s="3">
        <v>16.818000209045302</v>
      </c>
      <c r="H28" s="3">
        <v>17.2758178890648</v>
      </c>
      <c r="I28" s="3">
        <v>14.313139753567</v>
      </c>
      <c r="J28" s="3">
        <v>22.1132456958204</v>
      </c>
      <c r="K28" s="3">
        <v>10.694257548410199</v>
      </c>
      <c r="L28" s="3">
        <v>14.896627358814101</v>
      </c>
      <c r="M28" s="3">
        <v>16.631996729049501</v>
      </c>
      <c r="N28" s="3">
        <v>10.0414736979842</v>
      </c>
      <c r="O28" s="3">
        <v>19.8377966627917</v>
      </c>
      <c r="P28" s="3">
        <v>12.8473856587085</v>
      </c>
      <c r="Q28" s="3">
        <v>13.2252439052226</v>
      </c>
      <c r="R28" s="3">
        <v>16.253219149146201</v>
      </c>
      <c r="S28" s="3">
        <v>9.4704430650155498</v>
      </c>
      <c r="T28" s="3">
        <v>13.700226868604901</v>
      </c>
      <c r="U28" s="3">
        <v>10.064686344152801</v>
      </c>
      <c r="V28" s="3">
        <v>12.448492804834499</v>
      </c>
    </row>
    <row r="29" spans="1:22" x14ac:dyDescent="0.35">
      <c r="A29" s="2">
        <v>42683</v>
      </c>
      <c r="B29" s="3" t="e">
        <v>#N/A</v>
      </c>
      <c r="C29" s="3">
        <v>17.182122111751401</v>
      </c>
      <c r="D29" s="3">
        <v>17.996542308860501</v>
      </c>
      <c r="E29" s="3">
        <v>16.9538892018636</v>
      </c>
      <c r="F29" s="3">
        <v>12.679354290405399</v>
      </c>
      <c r="G29" s="3">
        <v>16.385350257107799</v>
      </c>
      <c r="H29" s="3">
        <v>17.1583118370074</v>
      </c>
      <c r="I29" s="3">
        <v>13.8471768073488</v>
      </c>
      <c r="J29" s="3">
        <v>22.044663393522299</v>
      </c>
      <c r="K29" s="3">
        <v>10.6223238634085</v>
      </c>
      <c r="L29" s="3">
        <v>15.0424679629706</v>
      </c>
      <c r="M29" s="3">
        <v>16.578910672146002</v>
      </c>
      <c r="N29" s="3">
        <v>11.215255599833499</v>
      </c>
      <c r="O29" s="3">
        <v>19.285693319517101</v>
      </c>
      <c r="P29" s="3">
        <v>12.7333928161916</v>
      </c>
      <c r="Q29" s="3">
        <v>13.235000422823401</v>
      </c>
      <c r="R29" s="3">
        <v>16.142079790401102</v>
      </c>
      <c r="S29" s="3">
        <v>9.0828711746593207</v>
      </c>
      <c r="T29" s="3">
        <v>12.9211242083746</v>
      </c>
      <c r="U29" s="3">
        <v>11.192112737794201</v>
      </c>
      <c r="V29" s="3">
        <v>13.7006902157736</v>
      </c>
    </row>
    <row r="30" spans="1:22" x14ac:dyDescent="0.35">
      <c r="A30" s="2">
        <v>42713</v>
      </c>
      <c r="B30" s="3" t="e">
        <v>#N/A</v>
      </c>
      <c r="C30" s="3">
        <v>16.848638129423598</v>
      </c>
      <c r="D30" s="3">
        <v>17.720063028847498</v>
      </c>
      <c r="E30" s="3">
        <v>17.162790674005201</v>
      </c>
      <c r="F30" s="3">
        <v>13.2512452575683</v>
      </c>
      <c r="G30" s="3">
        <v>15.689246821697999</v>
      </c>
      <c r="H30" s="3">
        <v>17.092767351505699</v>
      </c>
      <c r="I30" s="3">
        <v>14.4680354251726</v>
      </c>
      <c r="J30" s="3">
        <v>21.224111395240001</v>
      </c>
      <c r="K30" s="3">
        <v>11.0979095190745</v>
      </c>
      <c r="L30" s="3">
        <v>14.760808823502799</v>
      </c>
      <c r="M30" s="3">
        <v>16.636806879088301</v>
      </c>
      <c r="N30" s="3">
        <v>14.870410618164</v>
      </c>
      <c r="O30" s="3">
        <v>19.1124075657569</v>
      </c>
      <c r="P30" s="3">
        <v>13.264002262849599</v>
      </c>
      <c r="Q30" s="3">
        <v>13.524854271741701</v>
      </c>
      <c r="R30" s="3">
        <v>16.177802069043398</v>
      </c>
      <c r="S30" s="3">
        <v>8.8388606754802499</v>
      </c>
      <c r="T30" s="3">
        <v>12.9581948771025</v>
      </c>
      <c r="U30" s="3">
        <v>12.8855429861965</v>
      </c>
      <c r="V30" s="3">
        <v>14.8138907815599</v>
      </c>
    </row>
    <row r="31" spans="1:22" x14ac:dyDescent="0.35">
      <c r="A31" s="2">
        <v>42744</v>
      </c>
      <c r="B31" s="3">
        <v>15.1082361886117</v>
      </c>
      <c r="C31" s="3">
        <v>15.5016956973842</v>
      </c>
      <c r="D31" s="3">
        <v>17.937548456371498</v>
      </c>
      <c r="E31" s="3">
        <v>18.097521997721302</v>
      </c>
      <c r="F31" s="3">
        <v>14.1547930069295</v>
      </c>
      <c r="G31" s="3">
        <v>15.542380838957699</v>
      </c>
      <c r="H31" s="3">
        <v>17.226321042282699</v>
      </c>
      <c r="I31" s="3">
        <v>14.4049837572543</v>
      </c>
      <c r="J31" s="3">
        <v>20.295514821993098</v>
      </c>
      <c r="K31" s="3">
        <v>11.163516172774001</v>
      </c>
      <c r="L31" s="3">
        <v>15.00550192289</v>
      </c>
      <c r="M31" s="3">
        <v>17.294166653135701</v>
      </c>
      <c r="N31" s="3">
        <v>14.908855162892699</v>
      </c>
      <c r="O31" s="3">
        <v>19.1401097583317</v>
      </c>
      <c r="P31" s="3">
        <v>13.4636700078086</v>
      </c>
      <c r="Q31" s="3">
        <v>14.789016894705</v>
      </c>
      <c r="R31" s="3">
        <v>16.4869525611252</v>
      </c>
      <c r="S31" s="3">
        <v>8.8159748514810197</v>
      </c>
      <c r="T31" s="3">
        <v>13.503123402652101</v>
      </c>
      <c r="U31" s="3">
        <v>14.9181727807703</v>
      </c>
      <c r="V31" s="3">
        <v>15.050700803901799</v>
      </c>
    </row>
    <row r="32" spans="1:22" x14ac:dyDescent="0.35">
      <c r="A32" s="2">
        <v>42775</v>
      </c>
      <c r="B32" s="3">
        <v>15.007105155930301</v>
      </c>
      <c r="C32" s="3">
        <v>16.4882034575425</v>
      </c>
      <c r="D32" s="3">
        <v>17.641179955895002</v>
      </c>
      <c r="E32" s="3">
        <v>18.0381121822865</v>
      </c>
      <c r="F32" s="3">
        <v>15.0237112117248</v>
      </c>
      <c r="G32" s="3">
        <v>17.2971046250569</v>
      </c>
      <c r="H32" s="3">
        <v>17.190665834847501</v>
      </c>
      <c r="I32" s="3">
        <v>14.4548217194621</v>
      </c>
      <c r="J32" s="3">
        <v>21.515803796395801</v>
      </c>
      <c r="K32" s="3">
        <v>11.614428013609199</v>
      </c>
      <c r="L32" s="3">
        <v>15.9959993968207</v>
      </c>
      <c r="M32" s="3">
        <v>17.315227198152499</v>
      </c>
      <c r="N32" s="3">
        <v>13.3141943844144</v>
      </c>
      <c r="O32" s="3">
        <v>20.095194857405399</v>
      </c>
      <c r="P32" s="3">
        <v>14.0193594489888</v>
      </c>
      <c r="Q32" s="3">
        <v>14.490974991231701</v>
      </c>
      <c r="R32" s="3">
        <v>16.671183354719499</v>
      </c>
      <c r="S32" s="3">
        <v>10.102709955202</v>
      </c>
      <c r="T32" s="3">
        <v>13.5895244399929</v>
      </c>
      <c r="U32" s="3">
        <v>15.197751015310301</v>
      </c>
      <c r="V32" s="3">
        <v>15.003967690232701</v>
      </c>
    </row>
    <row r="33" spans="1:22" x14ac:dyDescent="0.35">
      <c r="A33" s="2">
        <v>42803</v>
      </c>
      <c r="B33" s="3">
        <v>15.1771545864468</v>
      </c>
      <c r="C33" s="3">
        <v>16.800673643009102</v>
      </c>
      <c r="D33" s="3">
        <v>17.482974370633698</v>
      </c>
      <c r="E33" s="3">
        <v>17.876829868355198</v>
      </c>
      <c r="F33" s="3">
        <v>15.6827216514623</v>
      </c>
      <c r="G33" s="3">
        <v>16.136489144702299</v>
      </c>
      <c r="H33" s="3">
        <v>17.067771275038499</v>
      </c>
      <c r="I33" s="3">
        <v>14.469199136964599</v>
      </c>
      <c r="J33" s="3">
        <v>21.402272703877301</v>
      </c>
      <c r="K33" s="3">
        <v>11.607840535321699</v>
      </c>
      <c r="L33" s="3">
        <v>16.695038212572999</v>
      </c>
      <c r="M33" s="3">
        <v>18.3874661951067</v>
      </c>
      <c r="N33" s="3">
        <v>14.268990775566101</v>
      </c>
      <c r="O33" s="3">
        <v>20.476041192111701</v>
      </c>
      <c r="P33" s="3">
        <v>14.0140386323671</v>
      </c>
      <c r="Q33" s="3">
        <v>14.807133370517899</v>
      </c>
      <c r="R33" s="3">
        <v>16.302964822032202</v>
      </c>
      <c r="S33" s="3">
        <v>9.8514607543257107</v>
      </c>
      <c r="T33" s="3">
        <v>13.3387726649561</v>
      </c>
      <c r="U33" s="3">
        <v>15.532845013456299</v>
      </c>
      <c r="V33" s="3">
        <v>15.3174151645932</v>
      </c>
    </row>
    <row r="34" spans="1:22" x14ac:dyDescent="0.35">
      <c r="A34" s="2">
        <v>42832</v>
      </c>
      <c r="B34" s="3">
        <v>15.152577697302499</v>
      </c>
      <c r="C34" s="3">
        <v>17.138801054227201</v>
      </c>
      <c r="D34" s="3">
        <v>17.469640225341401</v>
      </c>
      <c r="E34" s="3">
        <v>17.984068672282</v>
      </c>
      <c r="F34" s="3">
        <v>15.3834754195529</v>
      </c>
      <c r="G34" s="3">
        <v>15.7469091472713</v>
      </c>
      <c r="H34" s="3">
        <v>17.129742935629899</v>
      </c>
      <c r="I34" s="3">
        <v>14.402374997292901</v>
      </c>
      <c r="J34" s="3">
        <v>21.196044393182099</v>
      </c>
      <c r="K34" s="3">
        <v>11.3724162501781</v>
      </c>
      <c r="L34" s="3">
        <v>16.2950822522502</v>
      </c>
      <c r="M34" s="3">
        <v>18.233837707434301</v>
      </c>
      <c r="N34" s="3">
        <v>14.3666678808946</v>
      </c>
      <c r="O34" s="3">
        <v>20.421656564371599</v>
      </c>
      <c r="P34" s="3">
        <v>13.9705311349438</v>
      </c>
      <c r="Q34" s="3">
        <v>14.654129436024199</v>
      </c>
      <c r="R34" s="3">
        <v>16.295835446294301</v>
      </c>
      <c r="S34" s="3">
        <v>9.7067576951081307</v>
      </c>
      <c r="T34" s="3">
        <v>13.380508698996399</v>
      </c>
      <c r="U34" s="3">
        <v>15.705771399555699</v>
      </c>
      <c r="V34" s="3">
        <v>15.283755877360001</v>
      </c>
    </row>
    <row r="35" spans="1:22" x14ac:dyDescent="0.35">
      <c r="A35" s="2">
        <v>42864</v>
      </c>
      <c r="B35" s="3">
        <v>14.8818587193566</v>
      </c>
      <c r="C35" s="3">
        <v>17.155732963147099</v>
      </c>
      <c r="D35" s="3">
        <v>17.454799480436201</v>
      </c>
      <c r="E35" s="3">
        <v>18.241151457280001</v>
      </c>
      <c r="F35" s="3">
        <v>15.2704532020615</v>
      </c>
      <c r="G35" s="3">
        <v>14.9170853848694</v>
      </c>
      <c r="H35" s="3">
        <v>17.2587241294199</v>
      </c>
      <c r="I35" s="3">
        <v>14.381509130682799</v>
      </c>
      <c r="J35" s="3">
        <v>20.732249493691501</v>
      </c>
      <c r="K35" s="3">
        <v>11.219151103763901</v>
      </c>
      <c r="L35" s="3">
        <v>16.027535691097501</v>
      </c>
      <c r="M35" s="3">
        <v>18.300716541275701</v>
      </c>
      <c r="N35" s="3">
        <v>15.061829212982399</v>
      </c>
      <c r="O35" s="3">
        <v>20.3591829844286</v>
      </c>
      <c r="P35" s="3">
        <v>13.9619124876378</v>
      </c>
      <c r="Q35" s="3">
        <v>14.497523339830201</v>
      </c>
      <c r="R35" s="3">
        <v>16.100731725634901</v>
      </c>
      <c r="S35" s="3">
        <v>9.7782140458469797</v>
      </c>
      <c r="T35" s="3">
        <v>13.2185294122509</v>
      </c>
      <c r="U35" s="3">
        <v>15.9552479102361</v>
      </c>
      <c r="V35" s="3">
        <v>15.0022976967602</v>
      </c>
    </row>
    <row r="36" spans="1:22" x14ac:dyDescent="0.35">
      <c r="A36" s="2">
        <v>42895</v>
      </c>
      <c r="B36" s="3">
        <v>15.202412810894399</v>
      </c>
      <c r="C36" s="3">
        <v>17.151679036747499</v>
      </c>
      <c r="D36" s="3">
        <v>17.1927515232499</v>
      </c>
      <c r="E36" s="3">
        <v>18.343676356879499</v>
      </c>
      <c r="F36" s="3">
        <v>14.8673438606963</v>
      </c>
      <c r="G36" s="3">
        <v>15.081352944841001</v>
      </c>
      <c r="H36" s="3">
        <v>17.273236059079998</v>
      </c>
      <c r="I36" s="3">
        <v>14.425360621046</v>
      </c>
      <c r="J36" s="3">
        <v>20.230419415811799</v>
      </c>
      <c r="K36" s="3">
        <v>11.1084300200251</v>
      </c>
      <c r="L36" s="3">
        <v>15.276831482199199</v>
      </c>
      <c r="M36" s="3">
        <v>17.7664399445468</v>
      </c>
      <c r="N36" s="3">
        <v>15.2761568546349</v>
      </c>
      <c r="O36" s="3">
        <v>20.424417037640101</v>
      </c>
      <c r="P36" s="3">
        <v>14.144899489404199</v>
      </c>
      <c r="Q36" s="3">
        <v>14.167105338333799</v>
      </c>
      <c r="R36" s="3">
        <v>16.037848271691502</v>
      </c>
      <c r="S36" s="3">
        <v>9.7208159120631308</v>
      </c>
      <c r="T36" s="3">
        <v>12.906750444838099</v>
      </c>
      <c r="U36" s="3">
        <v>15.7534481511605</v>
      </c>
      <c r="V36" s="3">
        <v>15.049932015786</v>
      </c>
    </row>
    <row r="37" spans="1:22" x14ac:dyDescent="0.35">
      <c r="A37" s="2">
        <v>42923</v>
      </c>
      <c r="B37" s="3">
        <v>15.3002977339182</v>
      </c>
      <c r="C37" s="3">
        <v>17.5514378322396</v>
      </c>
      <c r="D37" s="3">
        <v>17.338029483432301</v>
      </c>
      <c r="E37" s="3">
        <v>18.0879021350671</v>
      </c>
      <c r="F37" s="3">
        <v>14.5307884477832</v>
      </c>
      <c r="G37" s="3">
        <v>14.686388795948501</v>
      </c>
      <c r="H37" s="3">
        <v>17.196961721028899</v>
      </c>
      <c r="I37" s="3">
        <v>14.5330887435319</v>
      </c>
      <c r="J37" s="3">
        <v>19.878940659929199</v>
      </c>
      <c r="K37" s="3">
        <v>10.8804557413634</v>
      </c>
      <c r="L37" s="3">
        <v>14.883795164997499</v>
      </c>
      <c r="M37" s="3">
        <v>17.512262709657001</v>
      </c>
      <c r="N37" s="3">
        <v>15.2034692448228</v>
      </c>
      <c r="O37" s="3">
        <v>20.365600589177799</v>
      </c>
      <c r="P37" s="3">
        <v>13.963703290854699</v>
      </c>
      <c r="Q37" s="3">
        <v>13.7976956887809</v>
      </c>
      <c r="R37" s="3">
        <v>15.944814494227201</v>
      </c>
      <c r="S37" s="3">
        <v>9.5950457776514408</v>
      </c>
      <c r="T37" s="3">
        <v>12.7946877182252</v>
      </c>
      <c r="U37" s="3">
        <v>16.7513035970392</v>
      </c>
      <c r="V37" s="3">
        <v>15.2850564294377</v>
      </c>
    </row>
    <row r="38" spans="1:22" x14ac:dyDescent="0.35">
      <c r="A38" s="2">
        <v>42956</v>
      </c>
      <c r="B38" s="3">
        <v>15.238416633399201</v>
      </c>
      <c r="C38" s="3">
        <v>18.083828604194601</v>
      </c>
      <c r="D38" s="3">
        <v>17.325063104618799</v>
      </c>
      <c r="E38" s="3">
        <v>17.7759933992978</v>
      </c>
      <c r="F38" s="3">
        <v>14.4892617749974</v>
      </c>
      <c r="G38" s="3">
        <v>15.1404608636361</v>
      </c>
      <c r="H38" s="3">
        <v>17.286018336060099</v>
      </c>
      <c r="I38" s="3">
        <v>14.7273586075715</v>
      </c>
      <c r="J38" s="3">
        <v>19.726953776179801</v>
      </c>
      <c r="K38" s="3">
        <v>10.5748762723728</v>
      </c>
      <c r="L38" s="3">
        <v>15.322690220686001</v>
      </c>
      <c r="M38" s="3">
        <v>18.130850417476001</v>
      </c>
      <c r="N38" s="3">
        <v>15.4235029129796</v>
      </c>
      <c r="O38" s="3">
        <v>20.781330977354799</v>
      </c>
      <c r="P38" s="3">
        <v>14.726712851172</v>
      </c>
      <c r="Q38" s="3">
        <v>14.157882154082399</v>
      </c>
      <c r="R38" s="3">
        <v>15.9735239506713</v>
      </c>
      <c r="S38" s="3">
        <v>9.6749462488615805</v>
      </c>
      <c r="T38" s="3">
        <v>13.1719040516468</v>
      </c>
      <c r="U38" s="3">
        <v>17.1960502864011</v>
      </c>
      <c r="V38" s="3">
        <v>15.2258108466512</v>
      </c>
    </row>
    <row r="39" spans="1:22" x14ac:dyDescent="0.35">
      <c r="A39" s="2">
        <v>42986</v>
      </c>
      <c r="B39" s="3">
        <v>15.6342857470793</v>
      </c>
      <c r="C39" s="3">
        <v>19.369706715941899</v>
      </c>
      <c r="D39" s="3">
        <v>17.217330563478701</v>
      </c>
      <c r="E39" s="3">
        <v>18.3603530763964</v>
      </c>
      <c r="F39" s="3">
        <v>13.881038557077099</v>
      </c>
      <c r="G39" s="3">
        <v>14.8633099284064</v>
      </c>
      <c r="H39" s="3">
        <v>17.571207870468701</v>
      </c>
      <c r="I39" s="3">
        <v>14.648146170764999</v>
      </c>
      <c r="J39" s="3">
        <v>19.297279896973201</v>
      </c>
      <c r="K39" s="3">
        <v>10.3253335970394</v>
      </c>
      <c r="L39" s="3">
        <v>15.4580810790901</v>
      </c>
      <c r="M39" s="3">
        <v>17.760203659887999</v>
      </c>
      <c r="N39" s="3">
        <v>14.770982452356201</v>
      </c>
      <c r="O39" s="3">
        <v>20.956937259682402</v>
      </c>
      <c r="P39" s="3">
        <v>14.344256785179301</v>
      </c>
      <c r="Q39" s="3">
        <v>13.2263327019452</v>
      </c>
      <c r="R39" s="3">
        <v>16.286230015330599</v>
      </c>
      <c r="S39" s="3">
        <v>9.4684726903486407</v>
      </c>
      <c r="T39" s="3">
        <v>12.584918978762101</v>
      </c>
      <c r="U39" s="3">
        <v>17.742282024523501</v>
      </c>
      <c r="V39" s="3">
        <v>15.1982963183546</v>
      </c>
    </row>
    <row r="40" spans="1:22" x14ac:dyDescent="0.35">
      <c r="A40" s="2">
        <v>43017</v>
      </c>
      <c r="B40" s="3">
        <v>15.790198659215701</v>
      </c>
      <c r="C40" s="3">
        <v>17.9110275554252</v>
      </c>
      <c r="D40" s="3">
        <v>17.3681456103239</v>
      </c>
      <c r="E40" s="3">
        <v>19.229436061687</v>
      </c>
      <c r="F40" s="3">
        <v>13.5388084247121</v>
      </c>
      <c r="G40" s="3">
        <v>16.578640642568001</v>
      </c>
      <c r="H40" s="3">
        <v>17.457285373092201</v>
      </c>
      <c r="I40" s="3">
        <v>14.478269642449</v>
      </c>
      <c r="J40" s="3">
        <v>18.723643462223698</v>
      </c>
      <c r="K40" s="3">
        <v>10.343288861205499</v>
      </c>
      <c r="L40" s="3">
        <v>15.6375644742175</v>
      </c>
      <c r="M40" s="3">
        <v>17.972461565798199</v>
      </c>
      <c r="N40" s="3">
        <v>15.923446215069699</v>
      </c>
      <c r="O40" s="3">
        <v>21.069010536330801</v>
      </c>
      <c r="P40" s="3">
        <v>15.162697252942399</v>
      </c>
      <c r="Q40" s="3">
        <v>12.585548509646101</v>
      </c>
      <c r="R40" s="3">
        <v>16.672959773884902</v>
      </c>
      <c r="S40" s="3">
        <v>8.8391712907730398</v>
      </c>
      <c r="T40" s="3">
        <v>12.1909775890062</v>
      </c>
      <c r="U40" s="3">
        <v>18.038742275998299</v>
      </c>
      <c r="V40" s="3">
        <v>14.683835527546099</v>
      </c>
    </row>
    <row r="41" spans="1:22" x14ac:dyDescent="0.35">
      <c r="A41" s="2">
        <v>43048</v>
      </c>
      <c r="B41" s="3">
        <v>16.369344305855901</v>
      </c>
      <c r="C41" s="3">
        <v>18.392353706442101</v>
      </c>
      <c r="D41" s="3">
        <v>17.393288632904699</v>
      </c>
      <c r="E41" s="3">
        <v>19.921747315727401</v>
      </c>
      <c r="F41" s="3">
        <v>13.0560572623098</v>
      </c>
      <c r="G41" s="3">
        <v>16.836798775235401</v>
      </c>
      <c r="H41" s="3">
        <v>17.378379683894199</v>
      </c>
      <c r="I41" s="3">
        <v>14.8530331786269</v>
      </c>
      <c r="J41" s="3">
        <v>17.245297276474101</v>
      </c>
      <c r="K41" s="3">
        <v>10.481217150094899</v>
      </c>
      <c r="L41" s="3">
        <v>14.532200895563401</v>
      </c>
      <c r="M41" s="3">
        <v>18.5139963823664</v>
      </c>
      <c r="N41" s="3">
        <v>17.001283088832601</v>
      </c>
      <c r="O41" s="3">
        <v>21.779593462153901</v>
      </c>
      <c r="P41" s="3">
        <v>15.5129653503865</v>
      </c>
      <c r="Q41" s="3">
        <v>12.545982712273201</v>
      </c>
      <c r="R41" s="3">
        <v>17.082197830911198</v>
      </c>
      <c r="S41" s="3">
        <v>9.1771503051228596</v>
      </c>
      <c r="T41" s="3">
        <v>11.9889251279475</v>
      </c>
      <c r="U41" s="3">
        <v>18.707580237483398</v>
      </c>
      <c r="V41" s="3">
        <v>14.398493794464899</v>
      </c>
    </row>
    <row r="42" spans="1:22" x14ac:dyDescent="0.35">
      <c r="A42" s="2">
        <v>43077</v>
      </c>
      <c r="B42" s="3">
        <v>15.740237448334399</v>
      </c>
      <c r="C42" s="3">
        <v>15.950047666151001</v>
      </c>
      <c r="D42" s="3">
        <v>17.077811055545901</v>
      </c>
      <c r="E42" s="3">
        <v>19.136163099083699</v>
      </c>
      <c r="F42" s="3">
        <v>12.4648132185519</v>
      </c>
      <c r="G42" s="3">
        <v>16.402721871806602</v>
      </c>
      <c r="H42" s="3">
        <v>17.533642342762501</v>
      </c>
      <c r="I42" s="3">
        <v>14.396146829278999</v>
      </c>
      <c r="J42" s="3">
        <v>16.947111855360099</v>
      </c>
      <c r="K42" s="3">
        <v>10.1577553788598</v>
      </c>
      <c r="L42" s="3">
        <v>14.492908657193</v>
      </c>
      <c r="M42" s="3">
        <v>17.670209188592299</v>
      </c>
      <c r="N42" s="3">
        <v>18.0761503758952</v>
      </c>
      <c r="O42" s="3">
        <v>21.910008983183001</v>
      </c>
      <c r="P42" s="3">
        <v>15.0233402682502</v>
      </c>
      <c r="Q42" s="3">
        <v>12.3860717792664</v>
      </c>
      <c r="R42" s="3">
        <v>17.243181931467401</v>
      </c>
      <c r="S42" s="3">
        <v>8.8159409786929803</v>
      </c>
      <c r="T42" s="3">
        <v>11.3898775197161</v>
      </c>
      <c r="U42" s="3">
        <v>20.941608583978802</v>
      </c>
      <c r="V42" s="3">
        <v>14.4177963337359</v>
      </c>
    </row>
    <row r="43" spans="1:22" x14ac:dyDescent="0.35">
      <c r="A43" s="2">
        <v>43109</v>
      </c>
      <c r="B43" s="3">
        <v>16.495864932172299</v>
      </c>
      <c r="C43" s="3">
        <v>18.407799701685999</v>
      </c>
      <c r="D43" s="3">
        <v>17.993030718427399</v>
      </c>
      <c r="E43" s="3">
        <v>20.612645045848002</v>
      </c>
      <c r="F43" s="3">
        <v>12.6156159708868</v>
      </c>
      <c r="G43" s="3">
        <v>17.518719652841899</v>
      </c>
      <c r="H43" s="3">
        <v>18.700164772848101</v>
      </c>
      <c r="I43" s="3">
        <v>14.889865029838599</v>
      </c>
      <c r="J43" s="3">
        <v>17.283077922533099</v>
      </c>
      <c r="K43" s="3">
        <v>10.402493203791799</v>
      </c>
      <c r="L43" s="3">
        <v>15.2505347708576</v>
      </c>
      <c r="M43" s="3">
        <v>18.639887724426799</v>
      </c>
      <c r="N43" s="3">
        <v>21.638205627820501</v>
      </c>
      <c r="O43" s="3">
        <v>22.924259328242101</v>
      </c>
      <c r="P43" s="3">
        <v>16.279075865070599</v>
      </c>
      <c r="Q43" s="3">
        <v>13.4922939059153</v>
      </c>
      <c r="R43" s="3">
        <v>18.242621920769899</v>
      </c>
      <c r="S43" s="3">
        <v>8.9926347894856704</v>
      </c>
      <c r="T43" s="3">
        <v>12.324790939554299</v>
      </c>
      <c r="U43" s="3">
        <v>24.0561208637715</v>
      </c>
      <c r="V43" s="3">
        <v>14.622489423190199</v>
      </c>
    </row>
    <row r="44" spans="1:22" x14ac:dyDescent="0.35">
      <c r="A44" s="2">
        <v>43140</v>
      </c>
      <c r="B44" s="3">
        <v>14.715094906938701</v>
      </c>
      <c r="C44" s="3">
        <v>17.495189944088899</v>
      </c>
      <c r="D44" s="3">
        <v>17.628562054456999</v>
      </c>
      <c r="E44" s="3">
        <v>19.274275258255699</v>
      </c>
      <c r="F44" s="3">
        <v>12.0439370403688</v>
      </c>
      <c r="G44" s="3">
        <v>17.512002167177201</v>
      </c>
      <c r="H44" s="3">
        <v>18.318412407980201</v>
      </c>
      <c r="I44" s="3">
        <v>13.9895982450596</v>
      </c>
      <c r="J44" s="3">
        <v>16.9183249516527</v>
      </c>
      <c r="K44" s="3">
        <v>10.1610798740774</v>
      </c>
      <c r="L44" s="3">
        <v>15.617909184312699</v>
      </c>
      <c r="M44" s="3">
        <v>17.244709889186801</v>
      </c>
      <c r="N44" s="3">
        <v>22.774474794117999</v>
      </c>
      <c r="O44" s="3">
        <v>21.834013840649501</v>
      </c>
      <c r="P44" s="3">
        <v>14.5435298676946</v>
      </c>
      <c r="Q44" s="3">
        <v>13.255094660465099</v>
      </c>
      <c r="R44" s="3">
        <v>17.900979403427101</v>
      </c>
      <c r="S44" s="3">
        <v>8.7275206425347296</v>
      </c>
      <c r="T44" s="3">
        <v>12.024264151658</v>
      </c>
      <c r="U44" s="3">
        <v>23.262881804797502</v>
      </c>
      <c r="V44" s="3">
        <v>14.7917182647336</v>
      </c>
    </row>
    <row r="45" spans="1:22" x14ac:dyDescent="0.35">
      <c r="A45" s="2">
        <v>43168</v>
      </c>
      <c r="B45" s="3">
        <v>15.320093082250899</v>
      </c>
      <c r="C45" s="3">
        <v>17.5259416523953</v>
      </c>
      <c r="D45" s="3">
        <v>17.553432210364502</v>
      </c>
      <c r="E45" s="3">
        <v>19.305922755177001</v>
      </c>
      <c r="F45" s="3">
        <v>11.766719610087501</v>
      </c>
      <c r="G45" s="3">
        <v>19.737405110352899</v>
      </c>
      <c r="H45" s="3">
        <v>18.493188891710901</v>
      </c>
      <c r="I45" s="3">
        <v>14.468069994745001</v>
      </c>
      <c r="J45" s="3">
        <v>17.9724243795287</v>
      </c>
      <c r="K45" s="3">
        <v>10.538221023317201</v>
      </c>
      <c r="L45" s="3">
        <v>16.506740547621401</v>
      </c>
      <c r="M45" s="3">
        <v>18.100509908561602</v>
      </c>
      <c r="N45" s="3">
        <v>23.640870468103302</v>
      </c>
      <c r="O45" s="3">
        <v>21.592307182884898</v>
      </c>
      <c r="P45" s="3">
        <v>15.3420588758237</v>
      </c>
      <c r="Q45" s="3">
        <v>12.677472710046899</v>
      </c>
      <c r="R45" s="3">
        <v>17.649400949486999</v>
      </c>
      <c r="S45" s="3">
        <v>9.1729489470673204</v>
      </c>
      <c r="T45" s="3">
        <v>12.422388611613799</v>
      </c>
      <c r="U45" s="3">
        <v>24.5614445993209</v>
      </c>
      <c r="V45" s="3">
        <v>15.056343230517401</v>
      </c>
    </row>
    <row r="46" spans="1:22" x14ac:dyDescent="0.35">
      <c r="A46" s="2">
        <v>43199</v>
      </c>
      <c r="B46" s="3">
        <v>14.9483897449638</v>
      </c>
      <c r="C46" s="3">
        <v>17.101462221874002</v>
      </c>
      <c r="D46" s="3">
        <v>17.2777131017369</v>
      </c>
      <c r="E46" s="3">
        <v>18.862593837193099</v>
      </c>
      <c r="F46" s="3">
        <v>11.6909790322422</v>
      </c>
      <c r="G46" s="3">
        <v>19.148455232652701</v>
      </c>
      <c r="H46" s="3">
        <v>18.330017600007601</v>
      </c>
      <c r="I46" s="3">
        <v>14.3752125105504</v>
      </c>
      <c r="J46" s="3">
        <v>17.7712341467826</v>
      </c>
      <c r="K46" s="3">
        <v>10.3634708164178</v>
      </c>
      <c r="L46" s="3">
        <v>16.030854792164199</v>
      </c>
      <c r="M46" s="3">
        <v>17.858310482344201</v>
      </c>
      <c r="N46" s="3">
        <v>22.788774000263199</v>
      </c>
      <c r="O46" s="3">
        <v>21.3894560931247</v>
      </c>
      <c r="P46" s="3">
        <v>14.956007967553701</v>
      </c>
      <c r="Q46" s="3">
        <v>12.750395528097201</v>
      </c>
      <c r="R46" s="3">
        <v>17.340468769782898</v>
      </c>
      <c r="S46" s="3">
        <v>8.9722325080033496</v>
      </c>
      <c r="T46" s="3">
        <v>12.3995861231649</v>
      </c>
      <c r="U46" s="3">
        <v>24.6232156278306</v>
      </c>
      <c r="V46" s="3">
        <v>15.263450270275801</v>
      </c>
    </row>
    <row r="47" spans="1:22" x14ac:dyDescent="0.35">
      <c r="A47" s="2">
        <v>43229</v>
      </c>
      <c r="B47" s="3">
        <v>14.5280285464058</v>
      </c>
      <c r="C47" s="3">
        <v>16.6943367460449</v>
      </c>
      <c r="D47" s="3">
        <v>16.692245039440699</v>
      </c>
      <c r="E47" s="3">
        <v>18.538880443232198</v>
      </c>
      <c r="F47" s="3">
        <v>11.770506206128299</v>
      </c>
      <c r="G47" s="3">
        <v>18.616389171520801</v>
      </c>
      <c r="H47" s="3">
        <v>18.126500446495999</v>
      </c>
      <c r="I47" s="3">
        <v>14.2706382387821</v>
      </c>
      <c r="J47" s="3">
        <v>17.357020128342199</v>
      </c>
      <c r="K47" s="3">
        <v>10.213523334408601</v>
      </c>
      <c r="L47" s="3">
        <v>15.6530500730636</v>
      </c>
      <c r="M47" s="3">
        <v>17.6413714368461</v>
      </c>
      <c r="N47" s="3">
        <v>22.373809482386498</v>
      </c>
      <c r="O47" s="3">
        <v>21.355680646986599</v>
      </c>
      <c r="P47" s="3">
        <v>14.852520442157701</v>
      </c>
      <c r="Q47" s="3">
        <v>12.5402863210199</v>
      </c>
      <c r="R47" s="3">
        <v>17.1194342961941</v>
      </c>
      <c r="S47" s="3">
        <v>8.5569905568291098</v>
      </c>
      <c r="T47" s="3">
        <v>12.0061845154547</v>
      </c>
      <c r="U47" s="3">
        <v>24.0256512275879</v>
      </c>
      <c r="V47" s="3">
        <v>15.115906258624999</v>
      </c>
    </row>
    <row r="48" spans="1:22" x14ac:dyDescent="0.35">
      <c r="A48" s="2">
        <v>43259</v>
      </c>
      <c r="B48" s="3">
        <v>14.2373883460125</v>
      </c>
      <c r="C48" s="3">
        <v>15.994003277034</v>
      </c>
      <c r="D48" s="3">
        <v>16.327165041138599</v>
      </c>
      <c r="E48" s="3">
        <v>18.559783392689599</v>
      </c>
      <c r="F48" s="3">
        <v>11.646319246057001</v>
      </c>
      <c r="G48" s="3">
        <v>17.9383550813718</v>
      </c>
      <c r="H48" s="3">
        <v>18.007525022975202</v>
      </c>
      <c r="I48" s="3">
        <v>14.3920030970882</v>
      </c>
      <c r="J48" s="3">
        <v>17.062571837713499</v>
      </c>
      <c r="K48" s="3">
        <v>10.119954821674799</v>
      </c>
      <c r="L48" s="3">
        <v>14.6432936297279</v>
      </c>
      <c r="M48" s="3">
        <v>17.220098094736802</v>
      </c>
      <c r="N48" s="3">
        <v>21.689884640526</v>
      </c>
      <c r="O48" s="3">
        <v>21.347125025978599</v>
      </c>
      <c r="P48" s="3">
        <v>14.7599761343534</v>
      </c>
      <c r="Q48" s="3">
        <v>12.678455861631999</v>
      </c>
      <c r="R48" s="3">
        <v>16.998866017517901</v>
      </c>
      <c r="S48" s="3">
        <v>8.1994412010709095</v>
      </c>
      <c r="T48" s="3">
        <v>12.1245484900473</v>
      </c>
      <c r="U48" s="3">
        <v>23.983544659872599</v>
      </c>
      <c r="V48" s="3">
        <v>15.540452351023699</v>
      </c>
    </row>
    <row r="49" spans="1:22" x14ac:dyDescent="0.35">
      <c r="A49" s="2">
        <v>43290</v>
      </c>
      <c r="B49" s="3">
        <v>13.425928855926299</v>
      </c>
      <c r="C49" s="3">
        <v>15.3536716092408</v>
      </c>
      <c r="D49" s="3">
        <v>15.6810127051448</v>
      </c>
      <c r="E49" s="3">
        <v>17.581768764283598</v>
      </c>
      <c r="F49" s="3">
        <v>11.2635524838264</v>
      </c>
      <c r="G49" s="3">
        <v>17.707545340500701</v>
      </c>
      <c r="H49" s="3">
        <v>17.328579207803699</v>
      </c>
      <c r="I49" s="3">
        <v>14.0657863932332</v>
      </c>
      <c r="J49" s="3">
        <v>17.610589491845101</v>
      </c>
      <c r="K49" s="3">
        <v>9.6875821033353393</v>
      </c>
      <c r="L49" s="3">
        <v>14.2144316629138</v>
      </c>
      <c r="M49" s="3">
        <v>16.9856861125234</v>
      </c>
      <c r="N49" s="3">
        <v>21.398150144875601</v>
      </c>
      <c r="O49" s="3">
        <v>21.1894607201837</v>
      </c>
      <c r="P49" s="3">
        <v>14.189964739392201</v>
      </c>
      <c r="Q49" s="3">
        <v>12.5094620106801</v>
      </c>
      <c r="R49" s="3">
        <v>16.335408907846301</v>
      </c>
      <c r="S49" s="3">
        <v>8.1213726662814896</v>
      </c>
      <c r="T49" s="3">
        <v>12.045617281323601</v>
      </c>
      <c r="U49" s="3">
        <v>21.510856778518001</v>
      </c>
      <c r="V49" s="3">
        <v>15.485504884154</v>
      </c>
    </row>
    <row r="50" spans="1:22" x14ac:dyDescent="0.35">
      <c r="A50" s="2">
        <v>43321</v>
      </c>
      <c r="B50" s="3">
        <v>12.845638878641701</v>
      </c>
      <c r="C50" s="3">
        <v>15.209728211534101</v>
      </c>
      <c r="D50" s="3">
        <v>16.206071778195099</v>
      </c>
      <c r="E50" s="3">
        <v>18.115767900461101</v>
      </c>
      <c r="F50" s="3">
        <v>11.7771743401119</v>
      </c>
      <c r="G50" s="3">
        <v>17.793088981086701</v>
      </c>
      <c r="H50" s="3">
        <v>17.948473835773601</v>
      </c>
      <c r="I50" s="3">
        <v>14.2321155318911</v>
      </c>
      <c r="J50" s="3">
        <v>17.344222911007702</v>
      </c>
      <c r="K50" s="3">
        <v>9.5428191359429402</v>
      </c>
      <c r="L50" s="3">
        <v>14.1148814175667</v>
      </c>
      <c r="M50" s="3">
        <v>16.615586744021499</v>
      </c>
      <c r="N50" s="3">
        <v>21.719594659422899</v>
      </c>
      <c r="O50" s="3">
        <v>22.0244938021915</v>
      </c>
      <c r="P50" s="3">
        <v>13.8830831213549</v>
      </c>
      <c r="Q50" s="3">
        <v>13.188939871032099</v>
      </c>
      <c r="R50" s="3">
        <v>16.6244430926102</v>
      </c>
      <c r="S50" s="3">
        <v>7.7495682364261604</v>
      </c>
      <c r="T50" s="3">
        <v>12.2363119359258</v>
      </c>
      <c r="U50" s="3">
        <v>21.890062456164301</v>
      </c>
      <c r="V50" s="3">
        <v>15.1860963788485</v>
      </c>
    </row>
    <row r="51" spans="1:22" x14ac:dyDescent="0.35">
      <c r="A51" s="2">
        <v>43350</v>
      </c>
      <c r="B51" s="3">
        <v>12.489330192111099</v>
      </c>
      <c r="C51" s="3">
        <v>15.0130778686461</v>
      </c>
      <c r="D51" s="3">
        <v>15.5380502892707</v>
      </c>
      <c r="E51" s="3">
        <v>17.1455026859424</v>
      </c>
      <c r="F51" s="3">
        <v>11.465091746274799</v>
      </c>
      <c r="G51" s="3">
        <v>16.22942457768</v>
      </c>
      <c r="H51" s="3">
        <v>17.8048094211216</v>
      </c>
      <c r="I51" s="3">
        <v>13.874863400255901</v>
      </c>
      <c r="J51" s="3">
        <v>17.175431986890299</v>
      </c>
      <c r="K51" s="3">
        <v>9.3304248898151005</v>
      </c>
      <c r="L51" s="3">
        <v>13.361167941677101</v>
      </c>
      <c r="M51" s="3">
        <v>16.021956611302901</v>
      </c>
      <c r="N51" s="3">
        <v>20.926438523026899</v>
      </c>
      <c r="O51" s="3">
        <v>22.449480673370701</v>
      </c>
      <c r="P51" s="3">
        <v>13.1611595567135</v>
      </c>
      <c r="Q51" s="3">
        <v>13.1790396580981</v>
      </c>
      <c r="R51" s="3">
        <v>16.200684137352798</v>
      </c>
      <c r="S51" s="3">
        <v>7.36056200207363</v>
      </c>
      <c r="T51" s="3">
        <v>13.035499844144001</v>
      </c>
      <c r="U51" s="3">
        <v>21.888734752550398</v>
      </c>
      <c r="V51" s="3">
        <v>14.6032376187176</v>
      </c>
    </row>
    <row r="52" spans="1:22" x14ac:dyDescent="0.35">
      <c r="A52" s="2">
        <v>43382</v>
      </c>
      <c r="B52" s="3">
        <v>12.184300924861899</v>
      </c>
      <c r="C52" s="3">
        <v>17.445284749061798</v>
      </c>
      <c r="D52" s="3">
        <v>15.280535190858799</v>
      </c>
      <c r="E52" s="3">
        <v>15.9531413516806</v>
      </c>
      <c r="F52" s="3">
        <v>11.5775148455362</v>
      </c>
      <c r="G52" s="3">
        <v>16.380622352243201</v>
      </c>
      <c r="H52" s="3">
        <v>17.390150784576399</v>
      </c>
      <c r="I52" s="3">
        <v>13.326968210477</v>
      </c>
      <c r="J52" s="3">
        <v>16.864553901664902</v>
      </c>
      <c r="K52" s="3">
        <v>9.1379027008476292</v>
      </c>
      <c r="L52" s="3">
        <v>13.9207120828058</v>
      </c>
      <c r="M52" s="3">
        <v>15.0023367528749</v>
      </c>
      <c r="N52" s="3">
        <v>19.275936843019501</v>
      </c>
      <c r="O52" s="3">
        <v>20.347969648912301</v>
      </c>
      <c r="P52" s="3">
        <v>12.5324972526062</v>
      </c>
      <c r="Q52" s="3">
        <v>13.171369519044401</v>
      </c>
      <c r="R52" s="3">
        <v>15.9573955633265</v>
      </c>
      <c r="S52" s="3">
        <v>7.5129767883340399</v>
      </c>
      <c r="T52" s="3">
        <v>12.7388937539154</v>
      </c>
      <c r="U52" s="3">
        <v>20.8191505266585</v>
      </c>
      <c r="V52" s="3">
        <v>14.9700906391249</v>
      </c>
    </row>
    <row r="53" spans="1:22" x14ac:dyDescent="0.35">
      <c r="A53" s="2">
        <v>43413</v>
      </c>
      <c r="B53" s="3">
        <v>11.5849600189015</v>
      </c>
      <c r="C53" s="3">
        <v>17.115033234381201</v>
      </c>
      <c r="D53" s="3">
        <v>15.2717421842018</v>
      </c>
      <c r="E53" s="3">
        <v>15.616479179591501</v>
      </c>
      <c r="F53" s="3">
        <v>11.381516320452199</v>
      </c>
      <c r="G53" s="3">
        <v>16.656202358492401</v>
      </c>
      <c r="H53" s="3">
        <v>16.6915086597194</v>
      </c>
      <c r="I53" s="3">
        <v>12.5612106377245</v>
      </c>
      <c r="J53" s="3">
        <v>15.557318355529301</v>
      </c>
      <c r="K53" s="3">
        <v>8.5788131813635609</v>
      </c>
      <c r="L53" s="3">
        <v>13.740315695241399</v>
      </c>
      <c r="M53" s="3">
        <v>14.827956720663799</v>
      </c>
      <c r="N53" s="3">
        <v>18.814942500569099</v>
      </c>
      <c r="O53" s="3">
        <v>21.257748957873901</v>
      </c>
      <c r="P53" s="3">
        <v>12.121937382058</v>
      </c>
      <c r="Q53" s="3">
        <v>13.735609739817001</v>
      </c>
      <c r="R53" s="3">
        <v>15.595350719318001</v>
      </c>
      <c r="S53" s="3">
        <v>6.9696153674051304</v>
      </c>
      <c r="T53" s="3">
        <v>13.046805802708599</v>
      </c>
      <c r="U53" s="3">
        <v>19.644458453765001</v>
      </c>
      <c r="V53" s="3">
        <v>14.786492589489599</v>
      </c>
    </row>
    <row r="54" spans="1:22" x14ac:dyDescent="0.35">
      <c r="A54" s="2">
        <v>43441</v>
      </c>
      <c r="B54" s="3">
        <v>11.4483029226631</v>
      </c>
      <c r="C54" s="3">
        <v>16.9678669460958</v>
      </c>
      <c r="D54" s="3">
        <v>15.6143525199229</v>
      </c>
      <c r="E54" s="3">
        <v>16.467121098303</v>
      </c>
      <c r="F54" s="3">
        <v>11.6073873248447</v>
      </c>
      <c r="G54" s="3">
        <v>16.565054222779601</v>
      </c>
      <c r="H54" s="3">
        <v>16.756088202782902</v>
      </c>
      <c r="I54" s="3">
        <v>12.548159044732</v>
      </c>
      <c r="J54" s="3">
        <v>14.7599462822287</v>
      </c>
      <c r="K54" s="3">
        <v>8.3701083226763693</v>
      </c>
      <c r="L54" s="3">
        <v>13.995192776324201</v>
      </c>
      <c r="M54" s="3">
        <v>14.7120826920667</v>
      </c>
      <c r="N54" s="3">
        <v>19.1637819669319</v>
      </c>
      <c r="O54" s="3">
        <v>21.279931822355898</v>
      </c>
      <c r="P54" s="3">
        <v>12.085521366890999</v>
      </c>
      <c r="Q54" s="3">
        <v>14.2238173090572</v>
      </c>
      <c r="R54" s="3">
        <v>15.2278067936286</v>
      </c>
      <c r="S54" s="3">
        <v>6.8986008382433202</v>
      </c>
      <c r="T54" s="3">
        <v>12.1888683627188</v>
      </c>
      <c r="U54" s="3">
        <v>19.741752149349502</v>
      </c>
      <c r="V54" s="3">
        <v>15.409213248744701</v>
      </c>
    </row>
    <row r="55" spans="1:22" x14ac:dyDescent="0.35">
      <c r="A55" s="2">
        <v>43474</v>
      </c>
      <c r="B55" s="3">
        <v>10.8349121943426</v>
      </c>
      <c r="C55" s="3">
        <v>12.373199626689599</v>
      </c>
      <c r="D55" s="3">
        <v>15.872564668600299</v>
      </c>
      <c r="E55" s="3">
        <v>17.8311064851178</v>
      </c>
      <c r="F55" s="3">
        <v>11.760615165101701</v>
      </c>
      <c r="G55" s="3">
        <v>17.413059252259501</v>
      </c>
      <c r="H55" s="3">
        <v>16.660947724268201</v>
      </c>
      <c r="I55" s="3">
        <v>12.638459789163701</v>
      </c>
      <c r="J55" s="3">
        <v>15.3303623552594</v>
      </c>
      <c r="K55" s="3">
        <v>8.4178638729344808</v>
      </c>
      <c r="L55" s="3">
        <v>14.602884546409101</v>
      </c>
      <c r="M55" s="3">
        <v>15.077108922462701</v>
      </c>
      <c r="N55" s="3">
        <v>15.385150681769</v>
      </c>
      <c r="O55" s="3">
        <v>21.345258643234502</v>
      </c>
      <c r="P55" s="3">
        <v>11.795368175579499</v>
      </c>
      <c r="Q55" s="3">
        <v>14.3449867435092</v>
      </c>
      <c r="R55" s="3">
        <v>14.575304773231901</v>
      </c>
      <c r="S55" s="3">
        <v>6.61902396021401</v>
      </c>
      <c r="T55" s="3">
        <v>11.9898603745998</v>
      </c>
      <c r="U55" s="3">
        <v>17.9822333861609</v>
      </c>
      <c r="V55" s="3">
        <v>16.113977030003799</v>
      </c>
    </row>
    <row r="56" spans="1:22" x14ac:dyDescent="0.35">
      <c r="A56" s="2">
        <v>43504</v>
      </c>
      <c r="B56" s="3">
        <v>11.4474751813165</v>
      </c>
      <c r="C56" s="3">
        <v>12.503636759562401</v>
      </c>
      <c r="D56" s="3">
        <v>16.364331051420201</v>
      </c>
      <c r="E56" s="3">
        <v>17.648220983529999</v>
      </c>
      <c r="F56" s="3">
        <v>11.5798986859787</v>
      </c>
      <c r="G56" s="3">
        <v>19.003269142142901</v>
      </c>
      <c r="H56" s="3">
        <v>16.9289892620587</v>
      </c>
      <c r="I56" s="3">
        <v>13.2704102345858</v>
      </c>
      <c r="J56" s="3">
        <v>15.1862232602112</v>
      </c>
      <c r="K56" s="3">
        <v>9.5999039923467606</v>
      </c>
      <c r="L56" s="3">
        <v>14.9639321369262</v>
      </c>
      <c r="M56" s="3">
        <v>14.999238105509701</v>
      </c>
      <c r="N56" s="3">
        <v>17.513115784000899</v>
      </c>
      <c r="O56" s="3">
        <v>21.9521548892738</v>
      </c>
      <c r="P56" s="3">
        <v>12.498442851597501</v>
      </c>
      <c r="Q56" s="3">
        <v>14.188033518848</v>
      </c>
      <c r="R56" s="3">
        <v>15.615949079570299</v>
      </c>
      <c r="S56" s="3">
        <v>7.4193893463779403</v>
      </c>
      <c r="T56" s="3">
        <v>12.068999653369801</v>
      </c>
      <c r="U56" s="3">
        <v>18.014262026268501</v>
      </c>
      <c r="V56" s="3">
        <v>17.503536574506601</v>
      </c>
    </row>
    <row r="57" spans="1:22" x14ac:dyDescent="0.35">
      <c r="A57" s="2">
        <v>43532</v>
      </c>
      <c r="B57" s="3">
        <v>12.6588723728344</v>
      </c>
      <c r="C57" s="3">
        <v>11.230610397573299</v>
      </c>
      <c r="D57" s="3">
        <v>15.860835182017</v>
      </c>
      <c r="E57" s="3">
        <v>16.805530801673399</v>
      </c>
      <c r="F57" s="3">
        <v>11.4639423285457</v>
      </c>
      <c r="G57" s="3">
        <v>20.057098799964301</v>
      </c>
      <c r="H57" s="3">
        <v>17.060664676104398</v>
      </c>
      <c r="I57" s="3">
        <v>14.054302754442</v>
      </c>
      <c r="J57" s="3">
        <v>15.4188064409523</v>
      </c>
      <c r="K57" s="3">
        <v>9.9681764983636594</v>
      </c>
      <c r="L57" s="3">
        <v>14.708912621958101</v>
      </c>
      <c r="M57" s="3">
        <v>15.3245389814721</v>
      </c>
      <c r="N57" s="3">
        <v>18.652653852569799</v>
      </c>
      <c r="O57" s="3">
        <v>21.691497979741399</v>
      </c>
      <c r="P57" s="3">
        <v>12.797323554827701</v>
      </c>
      <c r="Q57" s="3">
        <v>13.530993494507801</v>
      </c>
      <c r="R57" s="3">
        <v>16.1934028198677</v>
      </c>
      <c r="S57" s="3">
        <v>7.4426850698297304</v>
      </c>
      <c r="T57" s="3">
        <v>12.7232714865908</v>
      </c>
      <c r="U57" s="3">
        <v>19.669625269546898</v>
      </c>
      <c r="V57" s="3">
        <v>17.205258814014702</v>
      </c>
    </row>
    <row r="58" spans="1:22" x14ac:dyDescent="0.35">
      <c r="A58" s="2">
        <v>43564</v>
      </c>
      <c r="B58" s="3">
        <v>12.853913687157499</v>
      </c>
      <c r="C58" s="3">
        <v>10.961479785825301</v>
      </c>
      <c r="D58" s="3">
        <v>15.7575973302942</v>
      </c>
      <c r="E58" s="3">
        <v>16.731196360720102</v>
      </c>
      <c r="F58" s="3">
        <v>11.6408429517563</v>
      </c>
      <c r="G58" s="3">
        <v>19.7237293359732</v>
      </c>
      <c r="H58" s="3">
        <v>16.951674206998199</v>
      </c>
      <c r="I58" s="3">
        <v>14.3810976041228</v>
      </c>
      <c r="J58" s="3">
        <v>15.485580567276999</v>
      </c>
      <c r="K58" s="3">
        <v>10.372436383850999</v>
      </c>
      <c r="L58" s="3">
        <v>14.370214046429499</v>
      </c>
      <c r="M58" s="3">
        <v>15.298622194735</v>
      </c>
      <c r="N58" s="3">
        <v>18.485084556548198</v>
      </c>
      <c r="O58" s="3">
        <v>21.6357361160564</v>
      </c>
      <c r="P58" s="3">
        <v>12.977655144771999</v>
      </c>
      <c r="Q58" s="3">
        <v>13.5753344820865</v>
      </c>
      <c r="R58" s="3">
        <v>16.143795629368899</v>
      </c>
      <c r="S58" s="3">
        <v>7.2811225018438996</v>
      </c>
      <c r="T58" s="3">
        <v>12.729157129937899</v>
      </c>
      <c r="U58" s="3">
        <v>19.779510186116799</v>
      </c>
      <c r="V58" s="3">
        <v>17.4434590759857</v>
      </c>
    </row>
    <row r="59" spans="1:22" x14ac:dyDescent="0.35">
      <c r="A59" s="2">
        <v>43594</v>
      </c>
      <c r="B59" s="3">
        <v>12.3365808793864</v>
      </c>
      <c r="C59" s="3">
        <v>10.9930974817378</v>
      </c>
      <c r="D59" s="3">
        <v>15.3491410571265</v>
      </c>
      <c r="E59" s="3">
        <v>16.4955628857739</v>
      </c>
      <c r="F59" s="3">
        <v>11.358417951721</v>
      </c>
      <c r="G59" s="3">
        <v>18.6027340818999</v>
      </c>
      <c r="H59" s="3">
        <v>16.798389251903401</v>
      </c>
      <c r="I59" s="3">
        <v>14.5228305047712</v>
      </c>
      <c r="J59" s="3">
        <v>15.1454023541607</v>
      </c>
      <c r="K59" s="3">
        <v>10.454134497844599</v>
      </c>
      <c r="L59" s="3">
        <v>14.057677313731</v>
      </c>
      <c r="M59" s="3">
        <v>15.109861112958299</v>
      </c>
      <c r="N59" s="3">
        <v>17.9299644011727</v>
      </c>
      <c r="O59" s="3">
        <v>21.273072227581999</v>
      </c>
      <c r="P59" s="3">
        <v>12.671354159834699</v>
      </c>
      <c r="Q59" s="3">
        <v>13.5018918415039</v>
      </c>
      <c r="R59" s="3">
        <v>16.060809510790101</v>
      </c>
      <c r="S59" s="3">
        <v>7.02292709997554</v>
      </c>
      <c r="T59" s="3">
        <v>12.535403741276401</v>
      </c>
      <c r="U59" s="3">
        <v>19.473135214294601</v>
      </c>
      <c r="V59" s="3">
        <v>17.2928612742582</v>
      </c>
    </row>
    <row r="60" spans="1:22" x14ac:dyDescent="0.35">
      <c r="A60" s="2">
        <v>43623</v>
      </c>
      <c r="B60" s="3">
        <v>12.370832447762799</v>
      </c>
      <c r="C60" s="3">
        <v>10.5519141040541</v>
      </c>
      <c r="D60" s="3">
        <v>15.377223285284799</v>
      </c>
      <c r="E60" s="3">
        <v>16.6845044425007</v>
      </c>
      <c r="F60" s="3">
        <v>11.4504548638303</v>
      </c>
      <c r="G60" s="3">
        <v>18.028401530145999</v>
      </c>
      <c r="H60" s="3">
        <v>17.083438315407999</v>
      </c>
      <c r="I60" s="3">
        <v>14.4390747074355</v>
      </c>
      <c r="J60" s="3">
        <v>15.0072506459924</v>
      </c>
      <c r="K60" s="3">
        <v>10.648173326999901</v>
      </c>
      <c r="L60" s="3">
        <v>14.181834069333499</v>
      </c>
      <c r="M60" s="3">
        <v>15.022884171036701</v>
      </c>
      <c r="N60" s="3">
        <v>17.8890330815886</v>
      </c>
      <c r="O60" s="3">
        <v>21.584487883411299</v>
      </c>
      <c r="P60" s="3">
        <v>12.373564511010001</v>
      </c>
      <c r="Q60" s="3">
        <v>13.631938585019199</v>
      </c>
      <c r="R60" s="3">
        <v>16.130327130789201</v>
      </c>
      <c r="S60" s="3">
        <v>7.2301128532277996</v>
      </c>
      <c r="T60" s="3">
        <v>12.794800274038</v>
      </c>
      <c r="U60" s="3">
        <v>19.386016692470399</v>
      </c>
      <c r="V60" s="3">
        <v>17.059963305386599</v>
      </c>
    </row>
    <row r="61" spans="1:22" x14ac:dyDescent="0.35">
      <c r="A61" s="2">
        <v>43655</v>
      </c>
      <c r="B61" s="3">
        <v>12.6373145454819</v>
      </c>
      <c r="C61" s="3">
        <v>11.081996251729199</v>
      </c>
      <c r="D61" s="3">
        <v>15.6581754242107</v>
      </c>
      <c r="E61" s="3">
        <v>16.684936946399699</v>
      </c>
      <c r="F61" s="3">
        <v>11.5811892795394</v>
      </c>
      <c r="G61" s="3">
        <v>17.658802123667801</v>
      </c>
      <c r="H61" s="3">
        <v>17.256760928841398</v>
      </c>
      <c r="I61" s="3">
        <v>14.881200204218599</v>
      </c>
      <c r="J61" s="3">
        <v>14.819035405212</v>
      </c>
      <c r="K61" s="3">
        <v>11.043030356205399</v>
      </c>
      <c r="L61" s="3">
        <v>14.3804788519023</v>
      </c>
      <c r="M61" s="3">
        <v>14.737914126345601</v>
      </c>
      <c r="N61" s="3">
        <v>18.219646921689201</v>
      </c>
      <c r="O61" s="3">
        <v>21.194175025977199</v>
      </c>
      <c r="P61" s="3">
        <v>12.5631509930409</v>
      </c>
      <c r="Q61" s="3">
        <v>13.741336342052101</v>
      </c>
      <c r="R61" s="3">
        <v>16.4629100693749</v>
      </c>
      <c r="S61" s="3">
        <v>7.3584822889409498</v>
      </c>
      <c r="T61" s="3">
        <v>13.305852047603899</v>
      </c>
      <c r="U61" s="3">
        <v>19.174245806450099</v>
      </c>
      <c r="V61" s="3">
        <v>17.251537376788399</v>
      </c>
    </row>
    <row r="62" spans="1:22" x14ac:dyDescent="0.35">
      <c r="A62" s="2">
        <v>43686</v>
      </c>
      <c r="B62" s="3">
        <v>12.2475845027517</v>
      </c>
      <c r="C62" s="3">
        <v>11.169417022343399</v>
      </c>
      <c r="D62" s="3">
        <v>15.8708865971577</v>
      </c>
      <c r="E62" s="3">
        <v>16.351772536706999</v>
      </c>
      <c r="F62" s="3">
        <v>10.996749761494099</v>
      </c>
      <c r="G62" s="3">
        <v>18.053974880669902</v>
      </c>
      <c r="H62" s="3">
        <v>16.901038549614999</v>
      </c>
      <c r="I62" s="3">
        <v>14.8716612759911</v>
      </c>
      <c r="J62" s="3">
        <v>14.4618437195384</v>
      </c>
      <c r="K62" s="3">
        <v>11.0760636495528</v>
      </c>
      <c r="L62" s="3">
        <v>14.5240820506397</v>
      </c>
      <c r="M62" s="3">
        <v>14.248321563557701</v>
      </c>
      <c r="N62" s="3">
        <v>17.3828202148147</v>
      </c>
      <c r="O62" s="3">
        <v>21.070664845232599</v>
      </c>
      <c r="P62" s="3">
        <v>12.203167149042301</v>
      </c>
      <c r="Q62" s="3">
        <v>13.3550946592377</v>
      </c>
      <c r="R62" s="3">
        <v>16.176844850388299</v>
      </c>
      <c r="S62" s="3">
        <v>7.5590880774673099</v>
      </c>
      <c r="T62" s="3">
        <v>13.6097947607434</v>
      </c>
      <c r="U62" s="3">
        <v>18.436135167598501</v>
      </c>
      <c r="V62" s="3">
        <v>17.599259648695099</v>
      </c>
    </row>
    <row r="63" spans="1:22" x14ac:dyDescent="0.35">
      <c r="A63" s="2">
        <v>43717</v>
      </c>
      <c r="B63" s="3">
        <v>13.0436141976481</v>
      </c>
      <c r="C63" s="3">
        <v>11.61317495822</v>
      </c>
      <c r="D63" s="3">
        <v>16.027635529121898</v>
      </c>
      <c r="E63" s="3">
        <v>15.518070601488899</v>
      </c>
      <c r="F63" s="3">
        <v>11.012679084358901</v>
      </c>
      <c r="G63" s="3">
        <v>17.495102957522398</v>
      </c>
      <c r="H63" s="3">
        <v>16.9022258222011</v>
      </c>
      <c r="I63" s="3">
        <v>15.416982966869901</v>
      </c>
      <c r="J63" s="3">
        <v>14.943740689828701</v>
      </c>
      <c r="K63" s="3">
        <v>11.678326295462799</v>
      </c>
      <c r="L63" s="3">
        <v>14.361785711599</v>
      </c>
      <c r="M63" s="3">
        <v>14.095682316544501</v>
      </c>
      <c r="N63" s="3">
        <v>19.194077843724099</v>
      </c>
      <c r="O63" s="3">
        <v>21.147213982354799</v>
      </c>
      <c r="P63" s="3">
        <v>12.6289146815722</v>
      </c>
      <c r="Q63" s="3">
        <v>13.7947773784984</v>
      </c>
      <c r="R63" s="3">
        <v>16.672768211645401</v>
      </c>
      <c r="S63" s="3">
        <v>7.6320953153752704</v>
      </c>
      <c r="T63" s="3">
        <v>14.175274367583899</v>
      </c>
      <c r="U63" s="3">
        <v>17.462847858520899</v>
      </c>
      <c r="V63" s="3">
        <v>18.144358446673401</v>
      </c>
    </row>
    <row r="64" spans="1:22" x14ac:dyDescent="0.35">
      <c r="A64" s="2">
        <v>43747</v>
      </c>
      <c r="B64" s="3">
        <v>12.745325612044301</v>
      </c>
      <c r="C64" s="3">
        <v>11.855252304892501</v>
      </c>
      <c r="D64" s="3">
        <v>15.4530385612165</v>
      </c>
      <c r="E64" s="3">
        <v>14.936614569498101</v>
      </c>
      <c r="F64" s="3">
        <v>10.7677865106439</v>
      </c>
      <c r="G64" s="3">
        <v>16.670951561550101</v>
      </c>
      <c r="H64" s="3">
        <v>16.480086001687301</v>
      </c>
      <c r="I64" s="3">
        <v>15.693894024188801</v>
      </c>
      <c r="J64" s="3">
        <v>14.9459792558718</v>
      </c>
      <c r="K64" s="3">
        <v>12.099963633279801</v>
      </c>
      <c r="L64" s="3">
        <v>14.284710495713099</v>
      </c>
      <c r="M64" s="3">
        <v>13.4099781230604</v>
      </c>
      <c r="N64" s="3">
        <v>17.356081301461099</v>
      </c>
      <c r="O64" s="3">
        <v>21.192769558704601</v>
      </c>
      <c r="P64" s="3">
        <v>12.1849939421533</v>
      </c>
      <c r="Q64" s="3">
        <v>13.951096119644401</v>
      </c>
      <c r="R64" s="3">
        <v>16.3872933566035</v>
      </c>
      <c r="S64" s="3">
        <v>7.6223083813850296</v>
      </c>
      <c r="T64" s="3">
        <v>13.915890700378601</v>
      </c>
      <c r="U64" s="3">
        <v>17.296215229736099</v>
      </c>
      <c r="V64" s="3">
        <v>17.791606162148799</v>
      </c>
    </row>
    <row r="65" spans="1:22" x14ac:dyDescent="0.35">
      <c r="A65" s="2">
        <v>43777</v>
      </c>
      <c r="B65" s="3">
        <v>13.110795822241499</v>
      </c>
      <c r="C65" s="3">
        <v>11.019996878702599</v>
      </c>
      <c r="D65" s="3">
        <v>16.062040796191699</v>
      </c>
      <c r="E65" s="3">
        <v>15.2998836637924</v>
      </c>
      <c r="F65" s="3">
        <v>11.182076317869299</v>
      </c>
      <c r="G65" s="3">
        <v>17.142160226502401</v>
      </c>
      <c r="H65" s="3">
        <v>16.913858941361202</v>
      </c>
      <c r="I65" s="3">
        <v>16.696445929951501</v>
      </c>
      <c r="J65" s="3">
        <v>15.4858809761426</v>
      </c>
      <c r="K65" s="3">
        <v>13.3664215400155</v>
      </c>
      <c r="L65" s="3">
        <v>15.5842781021399</v>
      </c>
      <c r="M65" s="3">
        <v>13.706171095996501</v>
      </c>
      <c r="N65" s="3">
        <v>15.3510337835447</v>
      </c>
      <c r="O65" s="3">
        <v>22.812674836687499</v>
      </c>
      <c r="P65" s="3">
        <v>12.7181791761959</v>
      </c>
      <c r="Q65" s="3">
        <v>14.138557034288601</v>
      </c>
      <c r="R65" s="3">
        <v>17.236219122994601</v>
      </c>
      <c r="S65" s="3">
        <v>8.0836317608520503</v>
      </c>
      <c r="T65" s="3">
        <v>14.361749221819201</v>
      </c>
      <c r="U65" s="3">
        <v>17.468840539033099</v>
      </c>
      <c r="V65" s="3">
        <v>18.2823248396382</v>
      </c>
    </row>
    <row r="66" spans="1:22" x14ac:dyDescent="0.35">
      <c r="A66" s="2">
        <v>43808</v>
      </c>
      <c r="B66" s="3">
        <v>13.878616238713301</v>
      </c>
      <c r="C66" s="3">
        <v>12.1277731931463</v>
      </c>
      <c r="D66" s="3">
        <v>16.369322928958599</v>
      </c>
      <c r="E66" s="3">
        <v>14.989555504224001</v>
      </c>
      <c r="F66" s="3">
        <v>10.544548969691</v>
      </c>
      <c r="G66" s="3">
        <v>16.1011947419229</v>
      </c>
      <c r="H66" s="3">
        <v>16.683738416727898</v>
      </c>
      <c r="I66" s="3">
        <v>16.762283662951901</v>
      </c>
      <c r="J66" s="3">
        <v>14.983172119516601</v>
      </c>
      <c r="K66" s="3">
        <v>13.577676029591901</v>
      </c>
      <c r="L66" s="3">
        <v>16.046593454530498</v>
      </c>
      <c r="M66" s="3">
        <v>13.829594805004501</v>
      </c>
      <c r="N66" s="3">
        <v>16.493003617388499</v>
      </c>
      <c r="O66" s="3">
        <v>22.8923853390693</v>
      </c>
      <c r="P66" s="3">
        <v>12.900102906740999</v>
      </c>
      <c r="Q66" s="3">
        <v>14.210159315231101</v>
      </c>
      <c r="R66" s="3">
        <v>16.710858939468601</v>
      </c>
      <c r="S66" s="3">
        <v>8.5564556516708006</v>
      </c>
      <c r="T66" s="3">
        <v>14.315478056125301</v>
      </c>
      <c r="U66" s="3">
        <v>17.7711309766255</v>
      </c>
      <c r="V66" s="3">
        <v>19.012748968963699</v>
      </c>
    </row>
    <row r="67" spans="1:22" x14ac:dyDescent="0.35">
      <c r="A67" s="2">
        <v>43839</v>
      </c>
      <c r="B67" s="3">
        <v>14.863159356145101</v>
      </c>
      <c r="C67" s="3">
        <v>12.6652094736433</v>
      </c>
      <c r="D67" s="3">
        <v>17.165759650007701</v>
      </c>
      <c r="E67" s="3">
        <v>14.899145665490501</v>
      </c>
      <c r="F67" s="3">
        <v>11.0200115598438</v>
      </c>
      <c r="G67" s="3">
        <v>16.8174281958417</v>
      </c>
      <c r="H67" s="3">
        <v>17.046437033221199</v>
      </c>
      <c r="I67" s="3">
        <v>17.393291839225402</v>
      </c>
      <c r="J67" s="3">
        <v>15.8641661478757</v>
      </c>
      <c r="K67" s="3">
        <v>14.555540612427</v>
      </c>
      <c r="L67" s="3">
        <v>17.332806131375399</v>
      </c>
      <c r="M67" s="3">
        <v>14.4248478892717</v>
      </c>
      <c r="N67" s="3">
        <v>18.455944813125399</v>
      </c>
      <c r="O67" s="3">
        <v>23.4604412980378</v>
      </c>
      <c r="P67" s="3">
        <v>14.034038432189</v>
      </c>
      <c r="Q67" s="3">
        <v>14.7263446855487</v>
      </c>
      <c r="R67" s="3">
        <v>16.999480571178601</v>
      </c>
      <c r="S67" s="3">
        <v>9.3679522269470397</v>
      </c>
      <c r="T67" s="3">
        <v>15.817269761003001</v>
      </c>
      <c r="U67" s="3">
        <v>16.483569036040901</v>
      </c>
      <c r="V67" s="3">
        <v>19.9322430754302</v>
      </c>
    </row>
    <row r="68" spans="1:22" x14ac:dyDescent="0.35">
      <c r="A68" s="2">
        <v>43868</v>
      </c>
      <c r="B68" s="3">
        <v>14.122740546869601</v>
      </c>
      <c r="C68" s="3">
        <v>11.833014081613699</v>
      </c>
      <c r="D68" s="3">
        <v>17.003423539056001</v>
      </c>
      <c r="E68" s="3">
        <v>14.342014455962</v>
      </c>
      <c r="F68" s="3">
        <v>11.186656608142799</v>
      </c>
      <c r="G68" s="3">
        <v>16.7703454833287</v>
      </c>
      <c r="H68" s="3">
        <v>16.537050634509502</v>
      </c>
      <c r="I68" s="3">
        <v>17.008936277046399</v>
      </c>
      <c r="J68" s="3">
        <v>15.742912273908701</v>
      </c>
      <c r="K68" s="3">
        <v>15.816133966717199</v>
      </c>
      <c r="L68" s="3">
        <v>16.8737760400521</v>
      </c>
      <c r="M68" s="3">
        <v>14.198621748803401</v>
      </c>
      <c r="N68" s="3">
        <v>16.0699731187932</v>
      </c>
      <c r="O68" s="3">
        <v>23.285688103511099</v>
      </c>
      <c r="P68" s="3">
        <v>13.539773129214799</v>
      </c>
      <c r="Q68" s="3">
        <v>14.656460184810101</v>
      </c>
      <c r="R68" s="3">
        <v>16.578663755282701</v>
      </c>
      <c r="S68" s="3">
        <v>9.2780498611246003</v>
      </c>
      <c r="T68" s="3">
        <v>15.3304704752807</v>
      </c>
      <c r="U68" s="3">
        <v>15.382397567224601</v>
      </c>
      <c r="V68" s="3">
        <v>18.7746858778568</v>
      </c>
    </row>
    <row r="69" spans="1:22" x14ac:dyDescent="0.35">
      <c r="A69" s="2">
        <v>43899</v>
      </c>
      <c r="B69" s="3">
        <v>14.2778693435157</v>
      </c>
      <c r="C69" s="3">
        <v>11.677225647852501</v>
      </c>
      <c r="D69" s="3">
        <v>14.8520371509596</v>
      </c>
      <c r="E69" s="3">
        <v>12.7948530231072</v>
      </c>
      <c r="F69" s="3">
        <v>9.5554181524615203</v>
      </c>
      <c r="G69" s="3">
        <v>16.389703597958299</v>
      </c>
      <c r="H69" s="3">
        <v>16.307234646936301</v>
      </c>
      <c r="I69" s="3">
        <v>16.2583183318261</v>
      </c>
      <c r="J69" s="3">
        <v>14.9247232052447</v>
      </c>
      <c r="K69" s="3">
        <v>14.979816635302701</v>
      </c>
      <c r="L69" s="3">
        <v>16.609182655516001</v>
      </c>
      <c r="M69" s="3">
        <v>12.462170392071499</v>
      </c>
      <c r="N69" s="3">
        <v>12.068932972281001</v>
      </c>
      <c r="O69" s="3">
        <v>20.969103614461599</v>
      </c>
      <c r="P69" s="3">
        <v>12.9653502854481</v>
      </c>
      <c r="Q69" s="3">
        <v>13.528344397053299</v>
      </c>
      <c r="R69" s="3">
        <v>14.7368748112789</v>
      </c>
      <c r="S69" s="3">
        <v>8.0108434013478504</v>
      </c>
      <c r="T69" s="3">
        <v>14.238747771832401</v>
      </c>
      <c r="U69" s="3">
        <v>14.946132717902101</v>
      </c>
      <c r="V69" s="3">
        <v>17.1059280153376</v>
      </c>
    </row>
    <row r="70" spans="1:22" x14ac:dyDescent="0.35">
      <c r="A70" s="2">
        <v>43930</v>
      </c>
      <c r="B70" s="3">
        <v>14.0753317819724</v>
      </c>
      <c r="C70" s="3">
        <v>11.355948933473901</v>
      </c>
      <c r="D70" s="3">
        <v>14.3071305558048</v>
      </c>
      <c r="E70" s="3">
        <v>12.488480816172</v>
      </c>
      <c r="F70" s="3">
        <v>9.8976291819921904</v>
      </c>
      <c r="G70" s="3">
        <v>15.503921312317299</v>
      </c>
      <c r="H70" s="3">
        <v>16.2873971172334</v>
      </c>
      <c r="I70" s="3">
        <v>16.109398490096702</v>
      </c>
      <c r="J70" s="3">
        <v>14.3942790836038</v>
      </c>
      <c r="K70" s="3">
        <v>14.6570490002761</v>
      </c>
      <c r="L70" s="3">
        <v>16.3732384616894</v>
      </c>
      <c r="M70" s="3">
        <v>12.1086925917258</v>
      </c>
      <c r="N70" s="3">
        <v>11.841335391788901</v>
      </c>
      <c r="O70" s="3">
        <v>20.376483363516002</v>
      </c>
      <c r="P70" s="3">
        <v>13.036816447546499</v>
      </c>
      <c r="Q70" s="3">
        <v>13.7204125232888</v>
      </c>
      <c r="R70" s="3">
        <v>14.950757983722699</v>
      </c>
      <c r="S70" s="3">
        <v>7.7799547180322701</v>
      </c>
      <c r="T70" s="3">
        <v>14.156818753372599</v>
      </c>
      <c r="U70" s="3">
        <v>15.023639790609201</v>
      </c>
      <c r="V70" s="3">
        <v>17.524616302940601</v>
      </c>
    </row>
    <row r="71" spans="1:22" x14ac:dyDescent="0.35">
      <c r="A71" s="2">
        <v>43959</v>
      </c>
      <c r="B71" s="3">
        <v>14.3836357718542</v>
      </c>
      <c r="C71" s="3">
        <v>-6.0328387733053699</v>
      </c>
      <c r="D71" s="3">
        <v>14.3841162430986</v>
      </c>
      <c r="E71" s="3">
        <v>13.048529627701701</v>
      </c>
      <c r="F71" s="3">
        <v>10.857589086404399</v>
      </c>
      <c r="G71" s="3">
        <v>16.870251944173301</v>
      </c>
      <c r="H71" s="3">
        <v>16.619339119581799</v>
      </c>
      <c r="I71" s="3">
        <v>16.474094066257699</v>
      </c>
      <c r="J71" s="3">
        <v>16.1813471850739</v>
      </c>
      <c r="K71" s="3">
        <v>14.945666862541101</v>
      </c>
      <c r="L71" s="3">
        <v>17.312258586274201</v>
      </c>
      <c r="M71" s="3">
        <v>12.4992959356253</v>
      </c>
      <c r="N71" s="3">
        <v>12.125435675520899</v>
      </c>
      <c r="O71" s="3">
        <v>20.991681865446001</v>
      </c>
      <c r="P71" s="3">
        <v>13.264556300992799</v>
      </c>
      <c r="Q71" s="3">
        <v>14.0752263873509</v>
      </c>
      <c r="R71" s="3">
        <v>15.921199531793601</v>
      </c>
      <c r="S71" s="3">
        <v>7.99148176584107</v>
      </c>
      <c r="T71" s="3">
        <v>16.191100846705101</v>
      </c>
      <c r="U71" s="3">
        <v>15.663860071565599</v>
      </c>
      <c r="V71" s="3">
        <v>17.992211700714002</v>
      </c>
    </row>
    <row r="72" spans="1:22" x14ac:dyDescent="0.35">
      <c r="A72" s="2">
        <v>43991</v>
      </c>
      <c r="B72" s="3">
        <v>14.661101275486701</v>
      </c>
      <c r="C72" s="3">
        <v>14.1838417729079</v>
      </c>
      <c r="D72" s="3">
        <v>16.2800873254299</v>
      </c>
      <c r="E72" s="3">
        <v>15.4038649529639</v>
      </c>
      <c r="F72" s="3">
        <v>12.147750504722101</v>
      </c>
      <c r="G72" s="3">
        <v>19.577484600441402</v>
      </c>
      <c r="H72" s="3">
        <v>18.779707034812901</v>
      </c>
      <c r="I72" s="3">
        <v>17.1103712631406</v>
      </c>
      <c r="J72" s="3">
        <v>17.609966233745801</v>
      </c>
      <c r="K72" s="3">
        <v>15.571781123808099</v>
      </c>
      <c r="L72" s="3">
        <v>19.942073660406201</v>
      </c>
      <c r="M72" s="3">
        <v>12.9884953978576</v>
      </c>
      <c r="N72" s="3">
        <v>13.231866477447801</v>
      </c>
      <c r="O72" s="3">
        <v>22.483968144293701</v>
      </c>
      <c r="P72" s="3">
        <v>13.937521114811</v>
      </c>
      <c r="Q72" s="3">
        <v>14.7358440712073</v>
      </c>
      <c r="R72" s="3">
        <v>17.987893799034399</v>
      </c>
      <c r="S72" s="3">
        <v>8.9053692142757406</v>
      </c>
      <c r="T72" s="3">
        <v>15.9122771598824</v>
      </c>
      <c r="U72" s="3">
        <v>16.5205889282093</v>
      </c>
      <c r="V72" s="3">
        <v>19.403142775018399</v>
      </c>
    </row>
    <row r="73" spans="1:22" x14ac:dyDescent="0.35">
      <c r="A73" s="2">
        <v>44021</v>
      </c>
      <c r="B73" s="3">
        <v>16.2766914408178</v>
      </c>
      <c r="C73" s="3">
        <v>15.3877614620953</v>
      </c>
      <c r="D73" s="3">
        <v>17.1260063858692</v>
      </c>
      <c r="E73" s="3">
        <v>15.706282530502801</v>
      </c>
      <c r="F73" s="3">
        <v>11.7975351858747</v>
      </c>
      <c r="G73" s="3">
        <v>22.350042712786301</v>
      </c>
      <c r="H73" s="3">
        <v>19.4861060561527</v>
      </c>
      <c r="I73" s="3">
        <v>17.740170971871301</v>
      </c>
      <c r="J73" s="3">
        <v>17.974897538062098</v>
      </c>
      <c r="K73" s="3">
        <v>15.493203777431701</v>
      </c>
      <c r="L73" s="3">
        <v>29.6112531132983</v>
      </c>
      <c r="M73" s="3">
        <v>13.320321613206399</v>
      </c>
      <c r="N73" s="3">
        <v>15.2642516681349</v>
      </c>
      <c r="O73" s="3">
        <v>24.180325661255299</v>
      </c>
      <c r="P73" s="3">
        <v>15.325912690645</v>
      </c>
      <c r="Q73" s="3">
        <v>15.1910146627348</v>
      </c>
      <c r="R73" s="3">
        <v>18.850739432773601</v>
      </c>
      <c r="S73" s="3">
        <v>9.5768331990091706</v>
      </c>
      <c r="T73" s="3">
        <v>17.930723206308301</v>
      </c>
      <c r="U73" s="3">
        <v>16.387909806166501</v>
      </c>
      <c r="V73" s="3">
        <v>19.5848441228596</v>
      </c>
    </row>
    <row r="74" spans="1:22" x14ac:dyDescent="0.35">
      <c r="A74" s="2">
        <v>44050</v>
      </c>
      <c r="B74" s="3">
        <v>16.355851891875801</v>
      </c>
      <c r="C74" s="3">
        <v>17.374552832349799</v>
      </c>
      <c r="D74" s="3">
        <v>17.833484856017002</v>
      </c>
      <c r="E74" s="3">
        <v>16.316911463512099</v>
      </c>
      <c r="F74" s="3">
        <v>12.0695056725105</v>
      </c>
      <c r="G74" s="3">
        <v>26.4178994285061</v>
      </c>
      <c r="H74" s="3">
        <v>19.633295878106299</v>
      </c>
      <c r="I74" s="3">
        <v>17.9851867944564</v>
      </c>
      <c r="J74" s="3">
        <v>19.716474367154898</v>
      </c>
      <c r="K74" s="3">
        <v>16.190426019697</v>
      </c>
      <c r="L74" s="3">
        <v>33.464295622859801</v>
      </c>
      <c r="M74" s="3">
        <v>13.4129984340607</v>
      </c>
      <c r="N74" s="3">
        <v>14.875917228548399</v>
      </c>
      <c r="O74" s="3">
        <v>25.324728791257701</v>
      </c>
      <c r="P74" s="3">
        <v>15.2306363242235</v>
      </c>
      <c r="Q74" s="3">
        <v>15.722544691452301</v>
      </c>
      <c r="R74" s="3">
        <v>19.677401456064899</v>
      </c>
      <c r="S74" s="3">
        <v>9.2882477157904493</v>
      </c>
      <c r="T74" s="3">
        <v>15.361241024445899</v>
      </c>
      <c r="U74" s="3">
        <v>16.707893683691999</v>
      </c>
      <c r="V74" s="3">
        <v>20.119505613510501</v>
      </c>
    </row>
    <row r="75" spans="1:22" x14ac:dyDescent="0.35">
      <c r="A75" s="2">
        <v>44083</v>
      </c>
      <c r="B75" s="3">
        <v>16.612190890918601</v>
      </c>
      <c r="C75" s="3">
        <v>18.143911961339501</v>
      </c>
      <c r="D75" s="3">
        <v>18.750959177535499</v>
      </c>
      <c r="E75" s="3">
        <v>18.2935075349308</v>
      </c>
      <c r="F75" s="3">
        <v>12.797789837077101</v>
      </c>
      <c r="G75" s="3">
        <v>32.740691149231502</v>
      </c>
      <c r="H75" s="3">
        <v>20.053635817088999</v>
      </c>
      <c r="I75" s="3">
        <v>17.074389588744701</v>
      </c>
      <c r="J75" s="3">
        <v>19.715021848153199</v>
      </c>
      <c r="K75" s="3">
        <v>16.163080959616899</v>
      </c>
      <c r="L75" s="3">
        <v>35.561059338746198</v>
      </c>
      <c r="M75" s="3">
        <v>13.5017989271395</v>
      </c>
      <c r="N75" s="3">
        <v>15.1974812781057</v>
      </c>
      <c r="O75" s="3">
        <v>25.359963251565599</v>
      </c>
      <c r="P75" s="3">
        <v>15.601195165062</v>
      </c>
      <c r="Q75" s="3">
        <v>15.747893870176</v>
      </c>
      <c r="R75" s="3">
        <v>20.656208439999102</v>
      </c>
      <c r="S75" s="3">
        <v>10.010114168780801</v>
      </c>
      <c r="T75" s="3">
        <v>16.442712086333401</v>
      </c>
      <c r="U75" s="3">
        <v>18.059302931082399</v>
      </c>
      <c r="V75" s="3">
        <v>22.812592182476902</v>
      </c>
    </row>
    <row r="76" spans="1:22" x14ac:dyDescent="0.35">
      <c r="A76" s="2">
        <v>44113</v>
      </c>
      <c r="B76" s="3">
        <v>17.235485456795299</v>
      </c>
      <c r="C76" s="3">
        <v>18.586165029696598</v>
      </c>
      <c r="D76" s="3">
        <v>19.0302614929168</v>
      </c>
      <c r="E76" s="3">
        <v>19.618040874175399</v>
      </c>
      <c r="F76" s="3">
        <v>14.3078999659333</v>
      </c>
      <c r="G76" s="3">
        <v>39.384378160008403</v>
      </c>
      <c r="H76" s="3">
        <v>20.5803281101478</v>
      </c>
      <c r="I76" s="3">
        <v>17.321941500167</v>
      </c>
      <c r="J76" s="3">
        <v>20.8384841326756</v>
      </c>
      <c r="K76" s="3">
        <v>16.1493177080227</v>
      </c>
      <c r="L76" s="3">
        <v>30.9977561154389</v>
      </c>
      <c r="M76" s="3">
        <v>13.265048146702201</v>
      </c>
      <c r="N76" s="3">
        <v>15.7756517966262</v>
      </c>
      <c r="O76" s="3">
        <v>26.909479492673999</v>
      </c>
      <c r="P76" s="3">
        <v>16.3616857646415</v>
      </c>
      <c r="Q76" s="3">
        <v>16.507527894247598</v>
      </c>
      <c r="R76" s="3">
        <v>21.818346824610501</v>
      </c>
      <c r="S76" s="3">
        <v>10.730635687199699</v>
      </c>
      <c r="T76" s="3">
        <v>15.9476239564527</v>
      </c>
      <c r="U76" s="3">
        <v>18.562274502557699</v>
      </c>
      <c r="V76" s="3">
        <v>25.474973768096199</v>
      </c>
    </row>
    <row r="77" spans="1:22" x14ac:dyDescent="0.35">
      <c r="A77" s="2">
        <v>44144</v>
      </c>
      <c r="B77" s="3">
        <v>18.237203412095301</v>
      </c>
      <c r="C77" s="3">
        <v>21.072300173297901</v>
      </c>
      <c r="D77" s="3">
        <v>21.240306500380299</v>
      </c>
      <c r="E77" s="3">
        <v>22.723643309768701</v>
      </c>
      <c r="F77" s="3">
        <v>18.270434131414898</v>
      </c>
      <c r="G77" s="3">
        <v>44.9590940132829</v>
      </c>
      <c r="H77" s="3">
        <v>20.338925638212299</v>
      </c>
      <c r="I77" s="3">
        <v>17.131564985297299</v>
      </c>
      <c r="J77" s="3">
        <v>22.324172673971098</v>
      </c>
      <c r="K77" s="3">
        <v>16.3733666039859</v>
      </c>
      <c r="L77" s="3">
        <v>30.230402927884299</v>
      </c>
      <c r="M77" s="3">
        <v>13.9375403659319</v>
      </c>
      <c r="N77" s="3">
        <v>15.2873077101998</v>
      </c>
      <c r="O77" s="3">
        <v>26.942679974857001</v>
      </c>
      <c r="P77" s="3">
        <v>17.4917873718422</v>
      </c>
      <c r="Q77" s="3">
        <v>17.111575850804702</v>
      </c>
      <c r="R77" s="3">
        <v>21.329906654938</v>
      </c>
      <c r="S77" s="3">
        <v>12.368317797654701</v>
      </c>
      <c r="T77" s="3">
        <v>22.832155218971899</v>
      </c>
      <c r="U77" s="3">
        <v>18.9202975143378</v>
      </c>
      <c r="V77" s="3">
        <v>27.0730439688699</v>
      </c>
    </row>
    <row r="78" spans="1:22" x14ac:dyDescent="0.35">
      <c r="A78" s="2">
        <v>44174</v>
      </c>
      <c r="B78" s="3">
        <v>18.7779300188603</v>
      </c>
      <c r="C78" s="3">
        <v>23.574222957403101</v>
      </c>
      <c r="D78" s="3">
        <v>24.543751145449999</v>
      </c>
      <c r="E78" s="3">
        <v>24.506000938442099</v>
      </c>
      <c r="F78" s="3">
        <v>22.152730815442901</v>
      </c>
      <c r="G78" s="3">
        <v>52.459629539636602</v>
      </c>
      <c r="H78" s="3">
        <v>21.5069861281846</v>
      </c>
      <c r="I78" s="3">
        <v>17.875488414728601</v>
      </c>
      <c r="J78" s="3">
        <v>26.787126284114098</v>
      </c>
      <c r="K78" s="3">
        <v>18.682575098744099</v>
      </c>
      <c r="L78" s="3">
        <v>33.326214817731703</v>
      </c>
      <c r="M78" s="3">
        <v>13.654960363272099</v>
      </c>
      <c r="N78" s="3">
        <v>20.179336600485801</v>
      </c>
      <c r="O78" s="3">
        <v>32.158479677128099</v>
      </c>
      <c r="P78" s="3">
        <v>17.620032248858799</v>
      </c>
      <c r="Q78" s="3">
        <v>17.794864764419302</v>
      </c>
      <c r="R78" s="3">
        <v>25.695837101237501</v>
      </c>
      <c r="S78" s="3">
        <v>12.198315690386799</v>
      </c>
      <c r="T78" s="3">
        <v>25.271390018452699</v>
      </c>
      <c r="U78" s="3">
        <v>20.8010696059578</v>
      </c>
      <c r="V78" s="3">
        <v>27.9931192247432</v>
      </c>
    </row>
    <row r="79" spans="1:22" x14ac:dyDescent="0.35">
      <c r="A79" s="2">
        <v>44204</v>
      </c>
      <c r="B79" s="3">
        <v>21.367769087182499</v>
      </c>
      <c r="C79" s="3">
        <v>24.9315203522419</v>
      </c>
      <c r="D79" s="3">
        <v>25.6420765634996</v>
      </c>
      <c r="E79" s="3">
        <v>25.859824313679901</v>
      </c>
      <c r="F79" s="3">
        <v>23.795209131620101</v>
      </c>
      <c r="G79" s="3">
        <v>50.015821106035297</v>
      </c>
      <c r="H79" s="3">
        <v>21.122424829563499</v>
      </c>
      <c r="I79" s="3">
        <v>19.262926345088101</v>
      </c>
      <c r="J79" s="3">
        <v>33.647044654603299</v>
      </c>
      <c r="K79" s="3">
        <v>21.9326265883258</v>
      </c>
      <c r="L79" s="3">
        <v>36.972876281687697</v>
      </c>
      <c r="M79" s="3">
        <v>14.082533794722099</v>
      </c>
      <c r="N79" s="3">
        <v>18.717024794969799</v>
      </c>
      <c r="O79" s="3">
        <v>34.519210554572801</v>
      </c>
      <c r="P79" s="3">
        <v>19.223226257149602</v>
      </c>
      <c r="Q79" s="3">
        <v>17.7188531278398</v>
      </c>
      <c r="R79" s="3">
        <v>28.963788005078101</v>
      </c>
      <c r="S79" s="3">
        <v>13.947031484246301</v>
      </c>
      <c r="T79" s="3">
        <v>25.025806952429001</v>
      </c>
      <c r="U79" s="3">
        <v>24.208256040296</v>
      </c>
      <c r="V79" s="3">
        <v>28.935785573721802</v>
      </c>
    </row>
    <row r="80" spans="1:22" x14ac:dyDescent="0.35">
      <c r="A80" s="2">
        <v>44236</v>
      </c>
      <c r="B80" s="3">
        <v>21.899716894576901</v>
      </c>
      <c r="C80" s="3">
        <v>26.5490640950255</v>
      </c>
      <c r="D80" s="3">
        <v>24.4680450271015</v>
      </c>
      <c r="E80" s="3">
        <v>24.9196935482972</v>
      </c>
      <c r="F80" s="3">
        <v>15.566754943452199</v>
      </c>
      <c r="G80" s="3">
        <v>46.334370792095299</v>
      </c>
      <c r="H80" s="3">
        <v>19.5937171317684</v>
      </c>
      <c r="I80" s="3">
        <v>18.786082813614001</v>
      </c>
      <c r="J80" s="3">
        <v>29.2245721428582</v>
      </c>
      <c r="K80" s="3">
        <v>21.3278923996141</v>
      </c>
      <c r="L80" s="3">
        <v>29.059938588347499</v>
      </c>
      <c r="M80" s="3">
        <v>14.3457805148223</v>
      </c>
      <c r="N80" s="3">
        <v>16.821579704447601</v>
      </c>
      <c r="O80" s="3">
        <v>33.099453542377198</v>
      </c>
      <c r="P80" s="3">
        <v>21.562947820585801</v>
      </c>
      <c r="Q80" s="3">
        <v>17.215031422473199</v>
      </c>
      <c r="R80" s="3">
        <v>27.537682301477101</v>
      </c>
      <c r="S80" s="3">
        <v>12.707997177866</v>
      </c>
      <c r="T80" s="3">
        <v>22.6966464020514</v>
      </c>
      <c r="U80" s="3">
        <v>24.040459550619001</v>
      </c>
      <c r="V80" s="3">
        <v>26.291751147151501</v>
      </c>
    </row>
    <row r="81" spans="1:22" x14ac:dyDescent="0.35">
      <c r="A81" s="2">
        <v>44264</v>
      </c>
      <c r="B81" s="3">
        <v>19.843459140462301</v>
      </c>
      <c r="C81" s="3">
        <v>32.087751360729598</v>
      </c>
      <c r="D81" s="3">
        <v>23.8567064921148</v>
      </c>
      <c r="E81" s="3">
        <v>22.7544996464928</v>
      </c>
      <c r="F81" s="3">
        <v>17.063229904991299</v>
      </c>
      <c r="G81" s="3">
        <v>66.314991852695698</v>
      </c>
      <c r="H81" s="3">
        <v>19.6919819702577</v>
      </c>
      <c r="I81" s="3">
        <v>18.492351794753699</v>
      </c>
      <c r="J81" s="3">
        <v>27.175302549352299</v>
      </c>
      <c r="K81" s="3">
        <v>20.233921623645202</v>
      </c>
      <c r="L81" s="3">
        <v>20.478827573407901</v>
      </c>
      <c r="M81" s="3">
        <v>13.6016145107361</v>
      </c>
      <c r="N81" s="3">
        <v>17.7648414414708</v>
      </c>
      <c r="O81" s="3">
        <v>31.039851333278399</v>
      </c>
      <c r="P81" s="3">
        <v>19.634130207337702</v>
      </c>
      <c r="Q81" s="3">
        <v>16.8024585070035</v>
      </c>
      <c r="R81" s="3">
        <v>27.559418001668199</v>
      </c>
      <c r="S81" s="3">
        <v>11.4607223409354</v>
      </c>
      <c r="T81" s="3">
        <v>27.081956503855</v>
      </c>
      <c r="U81" s="3">
        <v>24.253739830453799</v>
      </c>
      <c r="V81" s="3">
        <v>26.509936518016399</v>
      </c>
    </row>
    <row r="82" spans="1:22" x14ac:dyDescent="0.35">
      <c r="A82" s="2">
        <v>44295</v>
      </c>
      <c r="B82" s="3">
        <v>19.5582589648638</v>
      </c>
      <c r="C82" s="3">
        <v>30.081969353996801</v>
      </c>
      <c r="D82" s="3">
        <v>23.095635468061101</v>
      </c>
      <c r="E82" s="3">
        <v>21.996679328524898</v>
      </c>
      <c r="F82" s="3">
        <v>16.6214236208355</v>
      </c>
      <c r="G82" s="3">
        <v>60.301193414743103</v>
      </c>
      <c r="H82" s="3">
        <v>19.1092959778051</v>
      </c>
      <c r="I82" s="3">
        <v>18.192461468652901</v>
      </c>
      <c r="J82" s="3">
        <v>25.9870977955622</v>
      </c>
      <c r="K82" s="3">
        <v>19.5613646006294</v>
      </c>
      <c r="L82" s="3">
        <v>19.149677959716701</v>
      </c>
      <c r="M82" s="3">
        <v>13.1681171557839</v>
      </c>
      <c r="N82" s="3">
        <v>17.352607962095099</v>
      </c>
      <c r="O82" s="3">
        <v>30.2395328511207</v>
      </c>
      <c r="P82" s="3">
        <v>19.276482959121001</v>
      </c>
      <c r="Q82" s="3">
        <v>16.667329058966502</v>
      </c>
      <c r="R82" s="3">
        <v>26.746137676138598</v>
      </c>
      <c r="S82" s="3">
        <v>10.8410693324682</v>
      </c>
      <c r="T82" s="3">
        <v>25.779345071540799</v>
      </c>
      <c r="U82" s="3">
        <v>23.564654468534702</v>
      </c>
      <c r="V82" s="3">
        <v>25.9156269565378</v>
      </c>
    </row>
    <row r="83" spans="1:22" x14ac:dyDescent="0.35">
      <c r="A83" s="2">
        <v>44323</v>
      </c>
      <c r="B83" s="3">
        <v>19.2077656394043</v>
      </c>
      <c r="C83" s="3">
        <v>27.9613499834891</v>
      </c>
      <c r="D83" s="3">
        <v>22.341750918601701</v>
      </c>
      <c r="E83" s="3">
        <v>21.289135053407801</v>
      </c>
      <c r="F83" s="3">
        <v>16.481233872243799</v>
      </c>
      <c r="G83" s="3">
        <v>54.967280849133601</v>
      </c>
      <c r="H83" s="3">
        <v>18.491004246532601</v>
      </c>
      <c r="I83" s="3">
        <v>17.617246456934399</v>
      </c>
      <c r="J83" s="3">
        <v>24.908532651881</v>
      </c>
      <c r="K83" s="3">
        <v>18.203242329064299</v>
      </c>
      <c r="L83" s="3">
        <v>18.036994386504102</v>
      </c>
      <c r="M83" s="3">
        <v>12.802236727534501</v>
      </c>
      <c r="N83" s="3">
        <v>17.354826562202</v>
      </c>
      <c r="O83" s="3">
        <v>29.501272073557999</v>
      </c>
      <c r="P83" s="3">
        <v>18.855172696999698</v>
      </c>
      <c r="Q83" s="3">
        <v>16.4982735354662</v>
      </c>
      <c r="R83" s="3">
        <v>25.913391149092401</v>
      </c>
      <c r="S83" s="3">
        <v>10.407977769599899</v>
      </c>
      <c r="T83" s="3">
        <v>24.533064936855499</v>
      </c>
      <c r="U83" s="3">
        <v>22.876537042719299</v>
      </c>
      <c r="V83" s="3">
        <v>25.234158659374799</v>
      </c>
    </row>
    <row r="84" spans="1:22" x14ac:dyDescent="0.35">
      <c r="A84" s="2">
        <v>44356</v>
      </c>
      <c r="B84" s="3">
        <v>19.318396126799499</v>
      </c>
      <c r="C84" s="3">
        <v>25.221291746259201</v>
      </c>
      <c r="D84" s="3">
        <v>21.7976123075107</v>
      </c>
      <c r="E84" s="3">
        <v>21.785713215683401</v>
      </c>
      <c r="F84" s="3">
        <v>15.9635549478217</v>
      </c>
      <c r="G84" s="3">
        <v>48.134340129513099</v>
      </c>
      <c r="H84" s="3">
        <v>17.857846823524198</v>
      </c>
      <c r="I84" s="3">
        <v>16.785371472771502</v>
      </c>
      <c r="J84" s="3">
        <v>23.847553098159601</v>
      </c>
      <c r="K84" s="3">
        <v>17.178917868913</v>
      </c>
      <c r="L84" s="3">
        <v>17.022286054319199</v>
      </c>
      <c r="M84" s="3">
        <v>12.4807039487451</v>
      </c>
      <c r="N84" s="3">
        <v>17.4159067729151</v>
      </c>
      <c r="O84" s="3">
        <v>29.342698864778701</v>
      </c>
      <c r="P84" s="3">
        <v>18.793309267108299</v>
      </c>
      <c r="Q84" s="3">
        <v>16.0278169694136</v>
      </c>
      <c r="R84" s="3">
        <v>24.7546560795858</v>
      </c>
      <c r="S84" s="3">
        <v>9.8826286131901906</v>
      </c>
      <c r="T84" s="3">
        <v>23.9178880574255</v>
      </c>
      <c r="U84" s="3">
        <v>22.912441325759001</v>
      </c>
      <c r="V84" s="3">
        <v>24.667843253738098</v>
      </c>
    </row>
    <row r="85" spans="1:22" x14ac:dyDescent="0.35">
      <c r="A85" s="2">
        <v>44386</v>
      </c>
      <c r="B85" s="3">
        <v>18.832225470166399</v>
      </c>
      <c r="C85" s="3">
        <v>22.883587780476098</v>
      </c>
      <c r="D85" s="3">
        <v>20.540883427866699</v>
      </c>
      <c r="E85" s="3">
        <v>21.0638199337338</v>
      </c>
      <c r="F85" s="3">
        <v>15.2536284068208</v>
      </c>
      <c r="G85" s="3">
        <v>42.180591113280698</v>
      </c>
      <c r="H85" s="3">
        <v>16.9766136504449</v>
      </c>
      <c r="I85" s="3">
        <v>16.3531647941087</v>
      </c>
      <c r="J85" s="3">
        <v>22.4130226041027</v>
      </c>
      <c r="K85" s="3">
        <v>16.180032460081701</v>
      </c>
      <c r="L85" s="3">
        <v>15.450462462685101</v>
      </c>
      <c r="M85" s="3">
        <v>11.888711186408701</v>
      </c>
      <c r="N85" s="3">
        <v>16.470129159674801</v>
      </c>
      <c r="O85" s="3">
        <v>28.764683072936499</v>
      </c>
      <c r="P85" s="3">
        <v>18.121221056560799</v>
      </c>
      <c r="Q85" s="3">
        <v>15.8037189673579</v>
      </c>
      <c r="R85" s="3">
        <v>23.337428114844599</v>
      </c>
      <c r="S85" s="3">
        <v>9.2050179773695504</v>
      </c>
      <c r="T85" s="3">
        <v>22.5446615229977</v>
      </c>
      <c r="U85" s="3">
        <v>21.996387533998</v>
      </c>
      <c r="V85" s="3">
        <v>23.891021913298999</v>
      </c>
    </row>
    <row r="86" spans="1:22" x14ac:dyDescent="0.35">
      <c r="A86" s="2">
        <v>44417</v>
      </c>
      <c r="B86" s="3">
        <v>18.299886566970098</v>
      </c>
      <c r="C86" s="3">
        <v>20.145361816228601</v>
      </c>
      <c r="D86" s="3">
        <v>19.8984619253768</v>
      </c>
      <c r="E86" s="3">
        <v>20.2963965810997</v>
      </c>
      <c r="F86" s="3">
        <v>14.511180917284801</v>
      </c>
      <c r="G86" s="3">
        <v>35.728792601260601</v>
      </c>
      <c r="H86" s="3">
        <v>16.2559952744102</v>
      </c>
      <c r="I86" s="3">
        <v>15.527800607424</v>
      </c>
      <c r="J86" s="3">
        <v>20.884679880409099</v>
      </c>
      <c r="K86" s="3">
        <v>15.074866992494799</v>
      </c>
      <c r="L86" s="3">
        <v>13.878095366100901</v>
      </c>
      <c r="M86" s="3">
        <v>11.595978474785801</v>
      </c>
      <c r="N86" s="3">
        <v>16.220921159993001</v>
      </c>
      <c r="O86" s="3">
        <v>28.841746413070201</v>
      </c>
      <c r="P86" s="3">
        <v>17.2472663369172</v>
      </c>
      <c r="Q86" s="3">
        <v>15.482538878924901</v>
      </c>
      <c r="R86" s="3">
        <v>22.244159818344599</v>
      </c>
      <c r="S86" s="3">
        <v>8.6240417610962297</v>
      </c>
      <c r="T86" s="3">
        <v>21.490382566626899</v>
      </c>
      <c r="U86" s="3">
        <v>21.499478388727901</v>
      </c>
      <c r="V86" s="3">
        <v>23.249048465874701</v>
      </c>
    </row>
    <row r="87" spans="1:22" x14ac:dyDescent="0.35">
      <c r="A87" s="2">
        <v>44448</v>
      </c>
      <c r="B87" s="3">
        <v>18.316392126856702</v>
      </c>
      <c r="C87" s="3">
        <v>18.172056013030801</v>
      </c>
      <c r="D87" s="3">
        <v>19.591023286190701</v>
      </c>
      <c r="E87" s="3">
        <v>20.518607236484701</v>
      </c>
      <c r="F87" s="3">
        <v>14.0066640067627</v>
      </c>
      <c r="G87" s="3">
        <v>30.8564460828213</v>
      </c>
      <c r="H87" s="3">
        <v>15.9831375515178</v>
      </c>
      <c r="I87" s="3">
        <v>14.806565144731801</v>
      </c>
      <c r="J87" s="3">
        <v>19.592919737374402</v>
      </c>
      <c r="K87" s="3">
        <v>13.760932418701801</v>
      </c>
      <c r="L87" s="3">
        <v>12.0766275916639</v>
      </c>
      <c r="M87" s="3">
        <v>10.8472210215605</v>
      </c>
      <c r="N87" s="3">
        <v>14.337138346088199</v>
      </c>
      <c r="O87" s="3">
        <v>29.5208404083596</v>
      </c>
      <c r="P87" s="3">
        <v>16.892481056721302</v>
      </c>
      <c r="Q87" s="3">
        <v>15.490803056392</v>
      </c>
      <c r="R87" s="3">
        <v>22.1512361280584</v>
      </c>
      <c r="S87" s="3">
        <v>7.9931846539603102</v>
      </c>
      <c r="T87" s="3">
        <v>20.514157929966</v>
      </c>
      <c r="U87" s="3">
        <v>20.4948488607074</v>
      </c>
      <c r="V87" s="3">
        <v>22.9197052767869</v>
      </c>
    </row>
    <row r="88" spans="1:22" x14ac:dyDescent="0.35">
      <c r="A88" s="2">
        <v>44477</v>
      </c>
      <c r="B88" s="3">
        <v>17.854931420215301</v>
      </c>
      <c r="C88" s="3">
        <v>15.821877900007101</v>
      </c>
      <c r="D88" s="3">
        <v>19.375493650981799</v>
      </c>
      <c r="E88" s="3">
        <v>20.428080939578798</v>
      </c>
      <c r="F88" s="3">
        <v>14.0855967732201</v>
      </c>
      <c r="G88" s="3">
        <v>26.166752740363901</v>
      </c>
      <c r="H88" s="3">
        <v>15.5812996123337</v>
      </c>
      <c r="I88" s="3">
        <v>13.8722826213143</v>
      </c>
      <c r="J88" s="3">
        <v>18.0117204991016</v>
      </c>
      <c r="K88" s="3">
        <v>12.401347077352799</v>
      </c>
      <c r="L88" s="3">
        <v>10.7576983522973</v>
      </c>
      <c r="M88" s="3">
        <v>10.8992847053728</v>
      </c>
      <c r="N88" s="3">
        <v>13.669651025674201</v>
      </c>
      <c r="O88" s="3">
        <v>29.462712322553202</v>
      </c>
      <c r="P88" s="3">
        <v>16.1122080351502</v>
      </c>
      <c r="Q88" s="3">
        <v>15.4893832853082</v>
      </c>
      <c r="R88" s="3">
        <v>21.298185552745402</v>
      </c>
      <c r="S88" s="3">
        <v>7.27283053397014</v>
      </c>
      <c r="T88" s="3">
        <v>19.3078697502288</v>
      </c>
      <c r="U88" s="3">
        <v>20.134963453682101</v>
      </c>
      <c r="V88" s="3">
        <v>22.1474266042772</v>
      </c>
    </row>
    <row r="89" spans="1:22" x14ac:dyDescent="0.35">
      <c r="A89" s="2">
        <v>44509</v>
      </c>
      <c r="B89" s="3">
        <v>17.7854817688061</v>
      </c>
      <c r="C89" s="3">
        <v>13.677571325591099</v>
      </c>
      <c r="D89" s="3">
        <v>18.2801414612847</v>
      </c>
      <c r="E89" s="3">
        <v>21.079939410943599</v>
      </c>
      <c r="F89" s="3">
        <v>13.2829170510539</v>
      </c>
      <c r="G89" s="3">
        <v>20.351545678402601</v>
      </c>
      <c r="H89" s="3">
        <v>14.780415902990001</v>
      </c>
      <c r="I89" s="3">
        <v>13.6562179645101</v>
      </c>
      <c r="J89" s="3">
        <v>16.943116378380999</v>
      </c>
      <c r="K89" s="3">
        <v>11.299283908748601</v>
      </c>
      <c r="L89" s="3">
        <v>8.9050153334903399</v>
      </c>
      <c r="M89" s="3">
        <v>10.6607959844796</v>
      </c>
      <c r="N89" s="3">
        <v>15.938070267091399</v>
      </c>
      <c r="O89" s="3">
        <v>29.396761744024101</v>
      </c>
      <c r="P89" s="3">
        <v>15.3925446978915</v>
      </c>
      <c r="Q89" s="3">
        <v>15.7567153048169</v>
      </c>
      <c r="R89" s="3">
        <v>20.378653516670798</v>
      </c>
      <c r="S89" s="3">
        <v>7.0946908192582399</v>
      </c>
      <c r="T89" s="3">
        <v>18.754925468336101</v>
      </c>
      <c r="U89" s="3">
        <v>20.137146234738101</v>
      </c>
      <c r="V89" s="3">
        <v>21.528776980347399</v>
      </c>
    </row>
    <row r="90" spans="1:22" x14ac:dyDescent="0.35">
      <c r="A90" s="2">
        <v>44539</v>
      </c>
      <c r="B90" s="3">
        <v>18.761224980450599</v>
      </c>
      <c r="C90" s="3">
        <v>10.9068853855243</v>
      </c>
      <c r="D90" s="3">
        <v>17.468750582195199</v>
      </c>
      <c r="E90" s="3">
        <v>20.072638571054799</v>
      </c>
      <c r="F90" s="3">
        <v>11.1173298157691</v>
      </c>
      <c r="G90" s="3">
        <v>15.0951840824002</v>
      </c>
      <c r="H90" s="3">
        <v>15.143370853180899</v>
      </c>
      <c r="I90" s="3">
        <v>13.1833805966513</v>
      </c>
      <c r="J90" s="3">
        <v>15.474495890585899</v>
      </c>
      <c r="K90" s="3">
        <v>10.4231762943191</v>
      </c>
      <c r="L90" s="3">
        <v>7.5446613271765903</v>
      </c>
      <c r="M90" s="3">
        <v>10.481653088888599</v>
      </c>
      <c r="N90" s="3">
        <v>12.8746932023237</v>
      </c>
      <c r="O90" s="3">
        <v>28.957110856127102</v>
      </c>
      <c r="P90" s="3">
        <v>15.007974697362499</v>
      </c>
      <c r="Q90" s="3">
        <v>15.0601975857653</v>
      </c>
      <c r="R90" s="3">
        <v>19.1252415625253</v>
      </c>
      <c r="S90" s="3">
        <v>7.6987907050131996</v>
      </c>
      <c r="T90" s="3">
        <v>18.108463874477</v>
      </c>
      <c r="U90" s="3">
        <v>19.122191895861601</v>
      </c>
      <c r="V90" s="3">
        <v>19.3260748530436</v>
      </c>
    </row>
    <row r="91" spans="1:22" x14ac:dyDescent="0.35">
      <c r="A91" s="2">
        <v>44568</v>
      </c>
      <c r="B91" s="3">
        <v>17.6306308665181</v>
      </c>
      <c r="C91" s="3">
        <v>9.8527409355084696</v>
      </c>
      <c r="D91" s="3">
        <v>16.767692959299598</v>
      </c>
      <c r="E91" s="3">
        <v>19.271903717334201</v>
      </c>
      <c r="F91" s="3">
        <v>10.985803326577701</v>
      </c>
      <c r="G91" s="3">
        <v>11.9684297920852</v>
      </c>
      <c r="H91" s="3">
        <v>15.2907465375604</v>
      </c>
      <c r="I91" s="3">
        <v>12.9150930485432</v>
      </c>
      <c r="J91" s="3">
        <v>15.2930822530992</v>
      </c>
      <c r="K91" s="3">
        <v>9.4807162377989407</v>
      </c>
      <c r="L91" s="3">
        <v>6.4260965166069699</v>
      </c>
      <c r="M91" s="3">
        <v>10.441782007567101</v>
      </c>
      <c r="N91" s="3">
        <v>12.5713882503428</v>
      </c>
      <c r="O91" s="3">
        <v>29.014650574245199</v>
      </c>
      <c r="P91" s="3">
        <v>13.914294959443801</v>
      </c>
      <c r="Q91" s="3">
        <v>14.912269622149401</v>
      </c>
      <c r="R91" s="3">
        <v>19.158286010174301</v>
      </c>
      <c r="S91" s="3">
        <v>7.2199120922024598</v>
      </c>
      <c r="T91" s="3">
        <v>16.4580881579448</v>
      </c>
      <c r="U91" s="3">
        <v>18.411141318830001</v>
      </c>
      <c r="V91" s="3">
        <v>19.715976209689799</v>
      </c>
    </row>
    <row r="92" spans="1:22" x14ac:dyDescent="0.35">
      <c r="A92" s="2">
        <v>44601</v>
      </c>
      <c r="B92" s="3">
        <v>16.8182824987388</v>
      </c>
      <c r="C92" s="3">
        <v>9.5992949622460202</v>
      </c>
      <c r="D92" s="3">
        <v>17.2286325579968</v>
      </c>
      <c r="E92" s="3">
        <v>19.831618495419502</v>
      </c>
      <c r="F92" s="3">
        <v>10.984873957185901</v>
      </c>
      <c r="G92" s="3">
        <v>11.861857581443701</v>
      </c>
      <c r="H92" s="3">
        <v>15.415734203270601</v>
      </c>
      <c r="I92" s="3">
        <v>12.8061356486786</v>
      </c>
      <c r="J92" s="3">
        <v>15.0218045974223</v>
      </c>
      <c r="K92" s="3">
        <v>9.3350911309557691</v>
      </c>
      <c r="L92" s="3">
        <v>7.0916279479921904</v>
      </c>
      <c r="M92" s="3">
        <v>11.006010057283</v>
      </c>
      <c r="N92" s="3">
        <v>-124.05307558433699</v>
      </c>
      <c r="O92" s="3">
        <v>27.804958836179999</v>
      </c>
      <c r="P92" s="3">
        <v>14.222318753822</v>
      </c>
      <c r="Q92" s="3">
        <v>16.371012447708701</v>
      </c>
      <c r="R92" s="3">
        <v>19.284108620086901</v>
      </c>
      <c r="S92" s="3">
        <v>6.2498677739762503</v>
      </c>
      <c r="T92" s="3">
        <v>17.019903575747001</v>
      </c>
      <c r="U92" s="3">
        <v>17.066470749677801</v>
      </c>
      <c r="V92" s="3">
        <v>20.916434857658398</v>
      </c>
    </row>
    <row r="93" spans="1:22" x14ac:dyDescent="0.35">
      <c r="A93" s="2">
        <v>44629</v>
      </c>
      <c r="B93" s="3">
        <v>16.389262788577302</v>
      </c>
      <c r="C93" s="3">
        <v>9.8404876699072492</v>
      </c>
      <c r="D93" s="3">
        <v>17.365151422996</v>
      </c>
      <c r="E93" s="3">
        <v>19.126566402307699</v>
      </c>
      <c r="F93" s="3">
        <v>9.8113435798715507</v>
      </c>
      <c r="G93" s="3">
        <v>13.564290014927399</v>
      </c>
      <c r="H93" s="3">
        <v>15.8608419177254</v>
      </c>
      <c r="I93" s="3">
        <v>12.2758548713492</v>
      </c>
      <c r="J93" s="3">
        <v>15.040864852275099</v>
      </c>
      <c r="K93" s="3">
        <v>9.2463922202116606</v>
      </c>
      <c r="L93" s="3">
        <v>7.0441526764424003</v>
      </c>
      <c r="M93" s="3">
        <v>11.1273904008471</v>
      </c>
      <c r="N93" s="3">
        <v>-93.592845866460806</v>
      </c>
      <c r="O93" s="3">
        <v>26.240773995692699</v>
      </c>
      <c r="P93" s="3">
        <v>12.8218326438187</v>
      </c>
      <c r="Q93" s="3">
        <v>16.304770869288099</v>
      </c>
      <c r="R93" s="3">
        <v>18.770523668022701</v>
      </c>
      <c r="S93" s="3">
        <v>5.7435009359490996</v>
      </c>
      <c r="T93" s="3">
        <v>17.300566646818702</v>
      </c>
      <c r="U93" s="3">
        <v>16.394288244697101</v>
      </c>
      <c r="V93" s="3">
        <v>21.448440146206</v>
      </c>
    </row>
    <row r="94" spans="1:22" x14ac:dyDescent="0.35">
      <c r="A94" s="2">
        <v>44659</v>
      </c>
      <c r="B94" s="3">
        <v>16.111586850647001</v>
      </c>
      <c r="C94" s="3">
        <v>9.8162440294035598</v>
      </c>
      <c r="D94" s="3">
        <v>17.173574701933301</v>
      </c>
      <c r="E94" s="3">
        <v>18.733402213275799</v>
      </c>
      <c r="F94" s="3">
        <v>9.6237974908811506</v>
      </c>
      <c r="G94" s="3">
        <v>13.0205904726282</v>
      </c>
      <c r="H94" s="3">
        <v>15.9130956933002</v>
      </c>
      <c r="I94" s="3">
        <v>12.2542946479709</v>
      </c>
      <c r="J94" s="3">
        <v>15.0121730985194</v>
      </c>
      <c r="K94" s="3">
        <v>9.3105752788031104</v>
      </c>
      <c r="L94" s="3">
        <v>7.0051220472507802</v>
      </c>
      <c r="M94" s="3">
        <v>11.0069645872991</v>
      </c>
      <c r="N94" s="3">
        <v>-82.799178526752797</v>
      </c>
      <c r="O94" s="3">
        <v>26.285662616795101</v>
      </c>
      <c r="P94" s="3">
        <v>12.743560118229601</v>
      </c>
      <c r="Q94" s="3">
        <v>16.1267273870344</v>
      </c>
      <c r="R94" s="3">
        <v>18.6614517544701</v>
      </c>
      <c r="S94" s="3">
        <v>5.7792491723431096</v>
      </c>
      <c r="T94" s="3">
        <v>17.4663269419367</v>
      </c>
      <c r="U94" s="3">
        <v>16.254268036230702</v>
      </c>
      <c r="V94" s="3">
        <v>21.261335387100601</v>
      </c>
    </row>
    <row r="95" spans="1:22" x14ac:dyDescent="0.35">
      <c r="A95" s="2">
        <v>44690</v>
      </c>
      <c r="B95" s="3">
        <v>15.5918297635271</v>
      </c>
      <c r="C95" s="3">
        <v>9.3704985258745594</v>
      </c>
      <c r="D95" s="3">
        <v>16.500771479907598</v>
      </c>
      <c r="E95" s="3">
        <v>18.112465802666399</v>
      </c>
      <c r="F95" s="3">
        <v>8.7719471158525106</v>
      </c>
      <c r="G95" s="3">
        <v>11.950868431767599</v>
      </c>
      <c r="H95" s="3">
        <v>15.6665640486827</v>
      </c>
      <c r="I95" s="3">
        <v>11.9030367681054</v>
      </c>
      <c r="J95" s="3">
        <v>14.3739333707768</v>
      </c>
      <c r="K95" s="3">
        <v>9.12838595692733</v>
      </c>
      <c r="L95" s="3">
        <v>6.5843193642167304</v>
      </c>
      <c r="M95" s="3">
        <v>10.4702049746399</v>
      </c>
      <c r="N95" s="3">
        <v>-72.287350103939005</v>
      </c>
      <c r="O95" s="3">
        <v>25.177372421393599</v>
      </c>
      <c r="P95" s="3">
        <v>12.366114628714501</v>
      </c>
      <c r="Q95" s="3">
        <v>15.783721721358599</v>
      </c>
      <c r="R95" s="3">
        <v>18.171795895579301</v>
      </c>
      <c r="S95" s="3">
        <v>5.52242976615124</v>
      </c>
      <c r="T95" s="3">
        <v>17.210242826041998</v>
      </c>
      <c r="U95" s="3">
        <v>15.496516000838501</v>
      </c>
      <c r="V95" s="3">
        <v>21.2911751648864</v>
      </c>
    </row>
    <row r="96" spans="1:22" x14ac:dyDescent="0.35">
      <c r="A96" s="2">
        <v>44721</v>
      </c>
      <c r="B96" s="3">
        <v>15.703715471348801</v>
      </c>
      <c r="C96" s="3">
        <v>8.3986294241104495</v>
      </c>
      <c r="D96" s="3">
        <v>16.008361571154602</v>
      </c>
      <c r="E96" s="3">
        <v>17.6967991164918</v>
      </c>
      <c r="F96" s="3">
        <v>8.4224488478146409</v>
      </c>
      <c r="G96" s="3">
        <v>11.5190097544096</v>
      </c>
      <c r="H96" s="3">
        <v>15.4821405558388</v>
      </c>
      <c r="I96" s="3">
        <v>11.9961842416481</v>
      </c>
      <c r="J96" s="3">
        <v>14.160247074610799</v>
      </c>
      <c r="K96" s="3">
        <v>9.2299931517502394</v>
      </c>
      <c r="L96" s="3">
        <v>6.54796636371014</v>
      </c>
      <c r="M96" s="3">
        <v>10.2709074391644</v>
      </c>
      <c r="N96" s="3">
        <v>-61.348841605621601</v>
      </c>
      <c r="O96" s="3">
        <v>25.017014783203098</v>
      </c>
      <c r="P96" s="3">
        <v>12.968144279377601</v>
      </c>
      <c r="Q96" s="3">
        <v>15.1591044148007</v>
      </c>
      <c r="R96" s="3">
        <v>18.0139798423522</v>
      </c>
      <c r="S96" s="3">
        <v>5.5530225638216102</v>
      </c>
      <c r="T96" s="3">
        <v>16.406383307528198</v>
      </c>
      <c r="U96" s="3">
        <v>15.340681874151</v>
      </c>
      <c r="V96" s="3">
        <v>20.027726075396298</v>
      </c>
    </row>
    <row r="97" spans="1:22" x14ac:dyDescent="0.35">
      <c r="A97" s="2">
        <v>44750</v>
      </c>
      <c r="B97" s="3">
        <v>15.8910181356149</v>
      </c>
      <c r="C97" s="3">
        <v>7.8546013184044901</v>
      </c>
      <c r="D97" s="3">
        <v>15.0771967662651</v>
      </c>
      <c r="E97" s="3">
        <v>16.763404362436699</v>
      </c>
      <c r="F97" s="3">
        <v>8.2506907053338292</v>
      </c>
      <c r="G97" s="3">
        <v>10.4736710717223</v>
      </c>
      <c r="H97" s="3">
        <v>14.9749735182001</v>
      </c>
      <c r="I97" s="3">
        <v>11.120926545469199</v>
      </c>
      <c r="J97" s="3">
        <v>13.671283590740501</v>
      </c>
      <c r="K97" s="3">
        <v>8.9233317635040006</v>
      </c>
      <c r="L97" s="3">
        <v>6.2793457424727404</v>
      </c>
      <c r="M97" s="3">
        <v>10.3571800763846</v>
      </c>
      <c r="N97" s="3">
        <v>-52.135384822042496</v>
      </c>
      <c r="O97" s="3">
        <v>24.554351779810101</v>
      </c>
      <c r="P97" s="3">
        <v>13.0937708039149</v>
      </c>
      <c r="Q97" s="3">
        <v>14.6358749845703</v>
      </c>
      <c r="R97" s="3">
        <v>17.4440107410792</v>
      </c>
      <c r="S97" s="3">
        <v>5.1615233116254</v>
      </c>
      <c r="T97" s="3">
        <v>15.417922711368499</v>
      </c>
      <c r="U97" s="3">
        <v>14.035589311899701</v>
      </c>
      <c r="V97" s="3">
        <v>19.008954461292198</v>
      </c>
    </row>
    <row r="98" spans="1:22" x14ac:dyDescent="0.35">
      <c r="A98" s="2">
        <v>44782</v>
      </c>
      <c r="B98" s="3">
        <v>15.2409418360416</v>
      </c>
      <c r="C98" s="3">
        <v>7.5382377128738396</v>
      </c>
      <c r="D98" s="3">
        <v>15.0274788245731</v>
      </c>
      <c r="E98" s="3">
        <v>16.3441099556929</v>
      </c>
      <c r="F98" s="3">
        <v>7.12446448048322</v>
      </c>
      <c r="G98" s="3">
        <v>10.108606069704299</v>
      </c>
      <c r="H98" s="3">
        <v>15.3003410273728</v>
      </c>
      <c r="I98" s="3">
        <v>11.1997505970783</v>
      </c>
      <c r="J98" s="3">
        <v>13.484032078878901</v>
      </c>
      <c r="K98" s="3">
        <v>9.0828514143894594</v>
      </c>
      <c r="L98" s="3">
        <v>6.3868287658757001</v>
      </c>
      <c r="M98" s="3">
        <v>10.330472934874299</v>
      </c>
      <c r="N98" s="3">
        <v>-40.932772912490798</v>
      </c>
      <c r="O98" s="3">
        <v>25.779622413826502</v>
      </c>
      <c r="P98" s="3">
        <v>12.3329259079589</v>
      </c>
      <c r="Q98" s="3">
        <v>15.3110711165558</v>
      </c>
      <c r="R98" s="3">
        <v>17.353587685835599</v>
      </c>
      <c r="S98" s="3">
        <v>5.0102322633245802</v>
      </c>
      <c r="T98" s="3">
        <v>15.6870142750859</v>
      </c>
      <c r="U98" s="3">
        <v>13.958958540321101</v>
      </c>
      <c r="V98" s="3">
        <v>19.084791526499401</v>
      </c>
    </row>
    <row r="99" spans="1:22" x14ac:dyDescent="0.35">
      <c r="A99" s="2">
        <v>44813</v>
      </c>
      <c r="B99" s="3">
        <v>15.0978754627925</v>
      </c>
      <c r="C99" s="3">
        <v>7.2171317630191902</v>
      </c>
      <c r="D99" s="3">
        <v>14.7215359787957</v>
      </c>
      <c r="E99" s="3">
        <v>15.9456976861036</v>
      </c>
      <c r="F99" s="3">
        <v>6.7961668468974699</v>
      </c>
      <c r="G99" s="3">
        <v>9.8739572698612399</v>
      </c>
      <c r="H99" s="3">
        <v>15.2458822684975</v>
      </c>
      <c r="I99" s="3">
        <v>10.9473545438612</v>
      </c>
      <c r="J99" s="3">
        <v>13.068837828121399</v>
      </c>
      <c r="K99" s="3">
        <v>8.7366186754207593</v>
      </c>
      <c r="L99" s="3">
        <v>6.20707776951234</v>
      </c>
      <c r="M99" s="3">
        <v>10.0105823239891</v>
      </c>
      <c r="N99" s="3">
        <v>-31.518955222262601</v>
      </c>
      <c r="O99" s="3">
        <v>25.898290150473301</v>
      </c>
      <c r="P99" s="3">
        <v>12.4027429959031</v>
      </c>
      <c r="Q99" s="3">
        <v>14.5464334698366</v>
      </c>
      <c r="R99" s="3">
        <v>17.083280048449001</v>
      </c>
      <c r="S99" s="3">
        <v>5.0682404171651099</v>
      </c>
      <c r="T99" s="3">
        <v>14.853059707274801</v>
      </c>
      <c r="U99" s="3">
        <v>13.6360645293503</v>
      </c>
      <c r="V99" s="3">
        <v>18.136033841156198</v>
      </c>
    </row>
    <row r="100" spans="1:22" x14ac:dyDescent="0.35">
      <c r="A100" s="2">
        <v>44841</v>
      </c>
      <c r="B100" s="3">
        <v>14.12272571415</v>
      </c>
      <c r="C100" s="3">
        <v>7.2491092490161604</v>
      </c>
      <c r="D100" s="3">
        <v>13.9561159956877</v>
      </c>
      <c r="E100" s="3">
        <v>14.2217852026495</v>
      </c>
      <c r="F100" s="3">
        <v>6.2270877363339698</v>
      </c>
      <c r="G100" s="3">
        <v>9.4083591058070404</v>
      </c>
      <c r="H100" s="3">
        <v>14.503941088439801</v>
      </c>
      <c r="I100" s="3">
        <v>10.3796385451777</v>
      </c>
      <c r="J100" s="3">
        <v>12.7273304873742</v>
      </c>
      <c r="K100" s="3">
        <v>8.55815842365128</v>
      </c>
      <c r="L100" s="3">
        <v>6.29106237277679</v>
      </c>
      <c r="M100" s="3">
        <v>9.6290428660394607</v>
      </c>
      <c r="N100" s="3">
        <v>-22.224689210122602</v>
      </c>
      <c r="O100" s="3">
        <v>25.2012476899517</v>
      </c>
      <c r="P100" s="3">
        <v>11.482300374308901</v>
      </c>
      <c r="Q100" s="3">
        <v>14.5719426879004</v>
      </c>
      <c r="R100" s="3">
        <v>16.363727957264501</v>
      </c>
      <c r="S100" s="3">
        <v>4.8000368215127196</v>
      </c>
      <c r="T100" s="3">
        <v>14.5231022098225</v>
      </c>
      <c r="U100" s="3">
        <v>12.6855931883316</v>
      </c>
      <c r="V100" s="3">
        <v>17.708233499079199</v>
      </c>
    </row>
    <row r="101" spans="1:22" x14ac:dyDescent="0.35">
      <c r="A101" s="2">
        <v>44874</v>
      </c>
      <c r="B101" s="3">
        <v>13.972789842668501</v>
      </c>
      <c r="C101" s="3">
        <v>7.3697641182717097</v>
      </c>
      <c r="D101" s="3">
        <v>13.618493538924399</v>
      </c>
      <c r="E101" s="3">
        <v>13.914861392439301</v>
      </c>
      <c r="F101" s="3">
        <v>6.4690241981238801</v>
      </c>
      <c r="G101" s="3">
        <v>9.9251833008777801</v>
      </c>
      <c r="H101" s="3">
        <v>14.6697122381391</v>
      </c>
      <c r="I101" s="3">
        <v>10.3381076074829</v>
      </c>
      <c r="J101" s="3">
        <v>13.546592603029399</v>
      </c>
      <c r="K101" s="3">
        <v>9.7335542852150994</v>
      </c>
      <c r="L101" s="3">
        <v>6.14874395302515</v>
      </c>
      <c r="M101" s="3">
        <v>9.9974159884990002</v>
      </c>
      <c r="N101" s="3">
        <v>-11.3189670699039</v>
      </c>
      <c r="O101" s="3">
        <v>26.185220149729101</v>
      </c>
      <c r="P101" s="3">
        <v>10.742840750021299</v>
      </c>
      <c r="Q101" s="3">
        <v>14.143482303048399</v>
      </c>
      <c r="R101" s="3">
        <v>16.627560504413001</v>
      </c>
      <c r="S101" s="3">
        <v>4.9258136972364399</v>
      </c>
      <c r="T101" s="3">
        <v>14.3422099163691</v>
      </c>
      <c r="U101" s="3">
        <v>11.493920904735999</v>
      </c>
      <c r="V101" s="3">
        <v>17.144209296404899</v>
      </c>
    </row>
    <row r="102" spans="1:22" x14ac:dyDescent="0.35">
      <c r="A102" s="2">
        <v>44904</v>
      </c>
      <c r="B102" s="3">
        <v>14.7445560464935</v>
      </c>
      <c r="C102" s="3">
        <v>5.6613936721552198</v>
      </c>
      <c r="D102" s="3">
        <v>12.6306585241351</v>
      </c>
      <c r="E102" s="3">
        <v>14.141285919270199</v>
      </c>
      <c r="F102" s="3">
        <v>5.9417215052204799</v>
      </c>
      <c r="G102" s="3">
        <v>9.9148621464462199</v>
      </c>
      <c r="H102" s="3">
        <v>14.8516651659743</v>
      </c>
      <c r="I102" s="3">
        <v>11.1443974843123</v>
      </c>
      <c r="J102" s="3">
        <v>13.2586771350816</v>
      </c>
      <c r="K102" s="3">
        <v>9.8003219720886001</v>
      </c>
      <c r="L102" s="3">
        <v>5.6659845011542496</v>
      </c>
      <c r="M102" s="3">
        <v>10.2939592257986</v>
      </c>
      <c r="N102" s="3">
        <v>-1.2552688102532701</v>
      </c>
      <c r="O102" s="3">
        <v>26.707008327855998</v>
      </c>
      <c r="P102" s="3">
        <v>12.546848857084701</v>
      </c>
      <c r="Q102" s="3">
        <v>12.9289373213745</v>
      </c>
      <c r="R102" s="3">
        <v>16.607209928517101</v>
      </c>
      <c r="S102" s="3">
        <v>4.8543123987836996</v>
      </c>
      <c r="T102" s="3">
        <v>12.9674945230652</v>
      </c>
      <c r="U102" s="3">
        <v>13.262617654638101</v>
      </c>
      <c r="V102" s="3">
        <v>15.401469458289499</v>
      </c>
    </row>
    <row r="103" spans="1:22" x14ac:dyDescent="0.35">
      <c r="A103" s="2">
        <v>44935</v>
      </c>
      <c r="B103" s="3">
        <v>14.499430944510699</v>
      </c>
      <c r="C103" s="3">
        <v>5.4616018128889703</v>
      </c>
      <c r="D103" s="3">
        <v>12.0554346251543</v>
      </c>
      <c r="E103" s="3">
        <v>14.268221434181701</v>
      </c>
      <c r="F103" s="3">
        <v>6.2607187797943897</v>
      </c>
      <c r="G103" s="3">
        <v>10.3071723709868</v>
      </c>
      <c r="H103" s="3">
        <v>14.971889058499199</v>
      </c>
      <c r="I103" s="3">
        <v>11.2624508914699</v>
      </c>
      <c r="J103" s="3">
        <v>13.6363300363991</v>
      </c>
      <c r="K103" s="3">
        <v>10.001692667308999</v>
      </c>
      <c r="L103" s="3">
        <v>5.6702280459751098</v>
      </c>
      <c r="M103" s="3">
        <v>10.839450709601101</v>
      </c>
      <c r="N103" s="3">
        <v>6.1269485814343501</v>
      </c>
      <c r="O103" s="3">
        <v>25.9916620553794</v>
      </c>
      <c r="P103" s="3">
        <v>13.429511513316401</v>
      </c>
      <c r="Q103" s="3">
        <v>12.9281043413538</v>
      </c>
      <c r="R103" s="3">
        <v>17.169318495254501</v>
      </c>
      <c r="S103" s="3">
        <v>5.0574766673630798</v>
      </c>
      <c r="T103" s="3">
        <v>12.381551639023201</v>
      </c>
      <c r="U103" s="3">
        <v>11.877964498169799</v>
      </c>
      <c r="V103" s="3">
        <v>15.8495175257027</v>
      </c>
    </row>
    <row r="104" spans="1:22" x14ac:dyDescent="0.35">
      <c r="A104" s="2">
        <v>44966</v>
      </c>
      <c r="B104" s="3">
        <v>14.8809644432033</v>
      </c>
      <c r="C104" s="3">
        <v>5.9886092989621602</v>
      </c>
      <c r="D104" s="3">
        <v>12.456960810149599</v>
      </c>
      <c r="E104" s="3">
        <v>14.138664517425701</v>
      </c>
      <c r="F104" s="3">
        <v>5.53255207128423</v>
      </c>
      <c r="G104" s="3">
        <v>9.9611248568910309</v>
      </c>
      <c r="H104" s="3">
        <v>14.6026083974575</v>
      </c>
      <c r="I104" s="3">
        <v>12.2724112781902</v>
      </c>
      <c r="J104" s="3">
        <v>13.614573148485499</v>
      </c>
      <c r="K104" s="3">
        <v>10.820804949185099</v>
      </c>
      <c r="L104" s="3">
        <v>5.7953763544466996</v>
      </c>
      <c r="M104" s="3">
        <v>10.7089786305134</v>
      </c>
      <c r="N104" s="3">
        <v>7.6868516759023402</v>
      </c>
      <c r="O104" s="3">
        <v>25.4150779866766</v>
      </c>
      <c r="P104" s="3">
        <v>13.432613990554101</v>
      </c>
      <c r="Q104" s="3">
        <v>11.828553188178301</v>
      </c>
      <c r="R104" s="3">
        <v>17.4350707780746</v>
      </c>
      <c r="S104" s="3">
        <v>4.1867513815604998</v>
      </c>
      <c r="T104" s="3">
        <v>12.7032996625792</v>
      </c>
      <c r="U104" s="3">
        <v>12.185346960334501</v>
      </c>
      <c r="V104" s="3">
        <v>15.2761223358397</v>
      </c>
    </row>
    <row r="105" spans="1:22" x14ac:dyDescent="0.35">
      <c r="A105" s="2">
        <v>44994</v>
      </c>
      <c r="B105" s="3">
        <v>14.531277852356199</v>
      </c>
      <c r="C105" s="3">
        <v>5.9106676674248604</v>
      </c>
      <c r="D105" s="3">
        <v>12.022921844354199</v>
      </c>
      <c r="E105" s="3">
        <v>13.2158896196424</v>
      </c>
      <c r="F105" s="3">
        <v>6.0665453188138896</v>
      </c>
      <c r="G105" s="3">
        <v>9.4136725596514594</v>
      </c>
      <c r="H105" s="3">
        <v>14.8313918751756</v>
      </c>
      <c r="I105" s="3">
        <v>12.5729100703842</v>
      </c>
      <c r="J105" s="3">
        <v>14.5940852782169</v>
      </c>
      <c r="K105" s="3">
        <v>11.0905343513456</v>
      </c>
      <c r="L105" s="3">
        <v>5.5817296645095604</v>
      </c>
      <c r="M105" s="3">
        <v>10.2569859106463</v>
      </c>
      <c r="N105" s="3">
        <v>7.7599249145896296</v>
      </c>
      <c r="O105" s="3">
        <v>24.101583341919</v>
      </c>
      <c r="P105" s="3">
        <v>12.319835009530401</v>
      </c>
      <c r="Q105" s="3">
        <v>11.8266395213076</v>
      </c>
      <c r="R105" s="3">
        <v>17.4134968241612</v>
      </c>
      <c r="S105" s="3">
        <v>4.7626646735782003</v>
      </c>
      <c r="T105" s="3">
        <v>12.237560146097</v>
      </c>
      <c r="U105" s="3">
        <v>12.4142794436386</v>
      </c>
      <c r="V105" s="3">
        <v>15.298571792029801</v>
      </c>
    </row>
    <row r="106" spans="1:22" x14ac:dyDescent="0.35">
      <c r="A106" s="2">
        <v>45022</v>
      </c>
      <c r="B106" s="3">
        <v>14.4570144225756</v>
      </c>
      <c r="C106" s="3">
        <v>5.9022798470087503</v>
      </c>
      <c r="D106" s="3">
        <v>12.0803080325145</v>
      </c>
      <c r="E106" s="3">
        <v>13.108547056697899</v>
      </c>
      <c r="F106" s="3">
        <v>5.9376283446837599</v>
      </c>
      <c r="G106" s="3">
        <v>9.5214684310356095</v>
      </c>
      <c r="H106" s="3">
        <v>14.67587859973</v>
      </c>
      <c r="I106" s="3">
        <v>12.977944897432099</v>
      </c>
      <c r="J106" s="3">
        <v>14.3956394912574</v>
      </c>
      <c r="K106" s="3">
        <v>11.6851441947142</v>
      </c>
      <c r="L106" s="3">
        <v>5.6085864260048801</v>
      </c>
      <c r="M106" s="3">
        <v>10.2318585047217</v>
      </c>
      <c r="N106" s="3">
        <v>7.6341482611767901</v>
      </c>
      <c r="O106" s="3">
        <v>23.808116547487799</v>
      </c>
      <c r="P106" s="3">
        <v>12.325039868155301</v>
      </c>
      <c r="Q106" s="3">
        <v>11.7686098040859</v>
      </c>
      <c r="R106" s="3">
        <v>17.262516082534798</v>
      </c>
      <c r="S106" s="3">
        <v>4.6810096918870503</v>
      </c>
      <c r="T106" s="3">
        <v>12.0167141414911</v>
      </c>
      <c r="U106" s="3">
        <v>12.837703554350499</v>
      </c>
      <c r="V106" s="3">
        <v>15.568369668914499</v>
      </c>
    </row>
    <row r="107" spans="1:22" x14ac:dyDescent="0.35">
      <c r="A107" s="2">
        <v>45055</v>
      </c>
      <c r="B107" s="3">
        <v>14.2786374170001</v>
      </c>
      <c r="C107" s="3">
        <v>6.4919827864693298</v>
      </c>
      <c r="D107" s="3">
        <v>12.1472306530564</v>
      </c>
      <c r="E107" s="3">
        <v>12.916427655943799</v>
      </c>
      <c r="F107" s="3">
        <v>6.1418028492394798</v>
      </c>
      <c r="G107" s="3">
        <v>9.7205089975469896</v>
      </c>
      <c r="H107" s="3">
        <v>14.571104225929799</v>
      </c>
      <c r="I107" s="3">
        <v>13.520496655759199</v>
      </c>
      <c r="J107" s="3">
        <v>14.2179327592166</v>
      </c>
      <c r="K107" s="3">
        <v>12.171242993728301</v>
      </c>
      <c r="L107" s="3">
        <v>5.8800194313179004</v>
      </c>
      <c r="M107" s="3">
        <v>10.182272945144</v>
      </c>
      <c r="N107" s="3">
        <v>7.5855104693893498</v>
      </c>
      <c r="O107" s="3">
        <v>23.889040766781001</v>
      </c>
      <c r="P107" s="3">
        <v>12.0577517096481</v>
      </c>
      <c r="Q107" s="3">
        <v>11.880458320373201</v>
      </c>
      <c r="R107" s="3">
        <v>17.169012931688101</v>
      </c>
      <c r="S107" s="3">
        <v>4.52099861969063</v>
      </c>
      <c r="T107" s="3">
        <v>12.012650748532</v>
      </c>
      <c r="U107" s="3">
        <v>13.007204006746401</v>
      </c>
      <c r="V107" s="3">
        <v>16.001666324405299</v>
      </c>
    </row>
    <row r="108" spans="1:22" x14ac:dyDescent="0.35">
      <c r="A108" s="2">
        <v>45086</v>
      </c>
      <c r="B108" s="3">
        <v>13.9816966910874</v>
      </c>
      <c r="C108" s="3">
        <v>6.6853544864220797</v>
      </c>
      <c r="D108" s="3">
        <v>13.0208537260427</v>
      </c>
      <c r="E108" s="3">
        <v>12.2265243452701</v>
      </c>
      <c r="F108" s="3">
        <v>6.5045430641397903</v>
      </c>
      <c r="G108" s="3">
        <v>9.8814326253364904</v>
      </c>
      <c r="H108" s="3">
        <v>14.503468400609799</v>
      </c>
      <c r="I108" s="3">
        <v>14.5904295642714</v>
      </c>
      <c r="J108" s="3">
        <v>13.783864204143301</v>
      </c>
      <c r="K108" s="3">
        <v>12.622195890321599</v>
      </c>
      <c r="L108" s="3">
        <v>6.4766631180881502</v>
      </c>
      <c r="M108" s="3">
        <v>10.1221680005208</v>
      </c>
      <c r="N108" s="3">
        <v>7.8075949760794199</v>
      </c>
      <c r="O108" s="3">
        <v>23.961163228344901</v>
      </c>
      <c r="P108" s="3">
        <v>11.9224197336746</v>
      </c>
      <c r="Q108" s="3">
        <v>11.7879987017826</v>
      </c>
      <c r="R108" s="3">
        <v>17.255670185385402</v>
      </c>
      <c r="S108" s="3">
        <v>4.9127405894059102</v>
      </c>
      <c r="T108" s="3">
        <v>11.7592854685267</v>
      </c>
      <c r="U108" s="3">
        <v>13.4784576331339</v>
      </c>
      <c r="V108" s="3">
        <v>16.514358341403</v>
      </c>
    </row>
    <row r="109" spans="1:22" x14ac:dyDescent="0.35">
      <c r="A109" s="2">
        <v>45114</v>
      </c>
      <c r="B109" s="3">
        <v>13.805625144844599</v>
      </c>
      <c r="C109" s="3">
        <v>7.3093859316924004</v>
      </c>
      <c r="D109" s="3">
        <v>13.0014184322532</v>
      </c>
      <c r="E109" s="3">
        <v>11.912897241404799</v>
      </c>
      <c r="F109" s="3">
        <v>7.1051958926696299</v>
      </c>
      <c r="G109" s="3">
        <v>10.1410460790943</v>
      </c>
      <c r="H109" s="3">
        <v>14.430539422709799</v>
      </c>
      <c r="I109" s="3">
        <v>14.962690641224601</v>
      </c>
      <c r="J109" s="3">
        <v>13.5502194561509</v>
      </c>
      <c r="K109" s="3">
        <v>12.4876653547575</v>
      </c>
      <c r="L109" s="3">
        <v>6.8512749916010502</v>
      </c>
      <c r="M109" s="3">
        <v>10.2513921941904</v>
      </c>
      <c r="N109" s="3">
        <v>7.8601143399909503</v>
      </c>
      <c r="O109" s="3">
        <v>24.3273643725725</v>
      </c>
      <c r="P109" s="3">
        <v>11.675161980443299</v>
      </c>
      <c r="Q109" s="3">
        <v>11.8082293658099</v>
      </c>
      <c r="R109" s="3">
        <v>17.0017944251328</v>
      </c>
      <c r="S109" s="3">
        <v>5.2207094742866396</v>
      </c>
      <c r="T109" s="3">
        <v>11.7790257228462</v>
      </c>
      <c r="U109" s="3">
        <v>13.4680919414516</v>
      </c>
      <c r="V109" s="3">
        <v>17.032118359460402</v>
      </c>
    </row>
    <row r="110" spans="1:22" x14ac:dyDescent="0.35">
      <c r="A110" s="2">
        <v>45147</v>
      </c>
      <c r="B110" s="3">
        <v>13.991328526942601</v>
      </c>
      <c r="C110" s="3">
        <v>7.9460008566454396</v>
      </c>
      <c r="D110" s="3">
        <v>13.4515873847684</v>
      </c>
      <c r="E110" s="3">
        <v>11.695521688262801</v>
      </c>
      <c r="F110" s="3">
        <v>6.7941174978766297</v>
      </c>
      <c r="G110" s="3">
        <v>11.0800673258916</v>
      </c>
      <c r="H110" s="3">
        <v>14.817856695209001</v>
      </c>
      <c r="I110" s="3">
        <v>16.041689056047701</v>
      </c>
      <c r="J110" s="3">
        <v>13.383643423102599</v>
      </c>
      <c r="K110" s="3">
        <v>13.1034956972734</v>
      </c>
      <c r="L110" s="3">
        <v>7.07788153786331</v>
      </c>
      <c r="M110" s="3">
        <v>10.588567796745201</v>
      </c>
      <c r="N110" s="3">
        <v>7.8458098321464602</v>
      </c>
      <c r="O110" s="3">
        <v>23.892224478074201</v>
      </c>
      <c r="P110" s="3">
        <v>12.0297844989949</v>
      </c>
      <c r="Q110" s="3">
        <v>12.1885828165011</v>
      </c>
      <c r="R110" s="3">
        <v>17.317629017998598</v>
      </c>
      <c r="S110" s="3">
        <v>6.0218046399943503</v>
      </c>
      <c r="T110" s="3">
        <v>11.773402302293199</v>
      </c>
      <c r="U110" s="3">
        <v>14.414850573209399</v>
      </c>
      <c r="V110" s="3">
        <v>17.2224859508968</v>
      </c>
    </row>
    <row r="111" spans="1:22" x14ac:dyDescent="0.35">
      <c r="A111" s="2">
        <v>45177</v>
      </c>
      <c r="B111" s="3">
        <v>13.8492852905656</v>
      </c>
      <c r="C111" s="3">
        <v>7.7252795348915004</v>
      </c>
      <c r="D111" s="3">
        <v>13.528686866329</v>
      </c>
      <c r="E111" s="3">
        <v>11.289994651168399</v>
      </c>
      <c r="F111" s="3">
        <v>6.7964996826299702</v>
      </c>
      <c r="G111" s="3">
        <v>10.805496477509401</v>
      </c>
      <c r="H111" s="3">
        <v>14.939259107582499</v>
      </c>
      <c r="I111" s="3">
        <v>16.055390185152199</v>
      </c>
      <c r="J111" s="3">
        <v>12.9759949042608</v>
      </c>
      <c r="K111" s="3">
        <v>13.4557688449124</v>
      </c>
      <c r="L111" s="3">
        <v>7.1062581036213501</v>
      </c>
      <c r="M111" s="3">
        <v>10.6369428884862</v>
      </c>
      <c r="N111" s="3">
        <v>7.2430646605447802</v>
      </c>
      <c r="O111" s="3">
        <v>23.7563763899234</v>
      </c>
      <c r="P111" s="3">
        <v>11.7869473602945</v>
      </c>
      <c r="Q111" s="3">
        <v>11.660474862807099</v>
      </c>
      <c r="R111" s="3">
        <v>17.5583100407252</v>
      </c>
      <c r="S111" s="3">
        <v>6.5182776843040902</v>
      </c>
      <c r="T111" s="3">
        <v>11.0839388614811</v>
      </c>
      <c r="U111" s="3">
        <v>15.562321761147301</v>
      </c>
      <c r="V111" s="3">
        <v>17.604431987260199</v>
      </c>
    </row>
    <row r="112" spans="1:22" x14ac:dyDescent="0.35">
      <c r="A112" s="2">
        <v>45208</v>
      </c>
      <c r="B112" s="3">
        <v>13.611271009740801</v>
      </c>
      <c r="C112" s="3">
        <v>7.7791417275752899</v>
      </c>
      <c r="D112" s="3">
        <v>13.3851680715971</v>
      </c>
      <c r="E112" s="3">
        <v>11.142000891210699</v>
      </c>
      <c r="F112" s="3">
        <v>6.8599304995798898</v>
      </c>
      <c r="G112" s="3">
        <v>10.718340699257499</v>
      </c>
      <c r="H112" s="3">
        <v>14.6725956104688</v>
      </c>
      <c r="I112" s="3">
        <v>16.551231204021398</v>
      </c>
      <c r="J112" s="3">
        <v>12.211709822621801</v>
      </c>
      <c r="K112" s="3">
        <v>13.323146472883501</v>
      </c>
      <c r="L112" s="3">
        <v>7.2766165779187997</v>
      </c>
      <c r="M112" s="3">
        <v>10.3963167527907</v>
      </c>
      <c r="N112" s="3">
        <v>6.4539001126975304</v>
      </c>
      <c r="O112" s="3">
        <v>23.372971035047701</v>
      </c>
      <c r="P112" s="3">
        <v>11.3447084884973</v>
      </c>
      <c r="Q112" s="3">
        <v>11.2462777235</v>
      </c>
      <c r="R112" s="3">
        <v>16.634372192055601</v>
      </c>
      <c r="S112" s="3">
        <v>6.4427768768034301</v>
      </c>
      <c r="T112" s="3">
        <v>10.9151553027896</v>
      </c>
      <c r="U112" s="3">
        <v>15.472416319967699</v>
      </c>
      <c r="V112" s="3">
        <v>17.188949358573101</v>
      </c>
    </row>
    <row r="113" spans="1:37" x14ac:dyDescent="0.35">
      <c r="A113" s="2">
        <v>45239</v>
      </c>
      <c r="B113" s="3">
        <v>13.717944500333299</v>
      </c>
      <c r="C113" s="3">
        <v>7.8544610978230596</v>
      </c>
      <c r="D113" s="3">
        <v>13.2130428448315</v>
      </c>
      <c r="E113" s="3">
        <v>10.7277840414051</v>
      </c>
      <c r="F113" s="3">
        <v>7.6522369668041703</v>
      </c>
      <c r="G113" s="3">
        <v>11.092273302511201</v>
      </c>
      <c r="H113" s="3">
        <v>14.9360003459696</v>
      </c>
      <c r="I113" s="3">
        <v>17.035583617349399</v>
      </c>
      <c r="J113" s="3">
        <v>12.6507456290796</v>
      </c>
      <c r="K113" s="3">
        <v>13.7558309367862</v>
      </c>
      <c r="L113" s="3">
        <v>7.5442165021124898</v>
      </c>
      <c r="M113" s="3">
        <v>10.781158304777801</v>
      </c>
      <c r="N113" s="3">
        <v>6.6793675098497101</v>
      </c>
      <c r="O113" s="3">
        <v>23.213611787784799</v>
      </c>
      <c r="P113" s="3">
        <v>11.3583390916772</v>
      </c>
      <c r="Q113" s="3">
        <v>11.524124070171901</v>
      </c>
      <c r="R113" s="3">
        <v>16.304695546930098</v>
      </c>
      <c r="S113" s="3">
        <v>5.7971786150063602</v>
      </c>
      <c r="T113" s="3">
        <v>10.356465914826</v>
      </c>
      <c r="U113" s="3">
        <v>15.6613587629123</v>
      </c>
      <c r="V113" s="3">
        <v>18.004909409920401</v>
      </c>
    </row>
    <row r="114" spans="1:37" x14ac:dyDescent="0.35">
      <c r="A114" s="2">
        <v>45268</v>
      </c>
      <c r="B114" s="3">
        <v>13.282099712072901</v>
      </c>
      <c r="C114" s="3">
        <v>1.2742228358543699</v>
      </c>
      <c r="D114" s="3">
        <v>13.441841779473499</v>
      </c>
      <c r="E114" s="3">
        <v>9.7983817000065905</v>
      </c>
      <c r="F114" s="3">
        <v>8.7946134289769606</v>
      </c>
      <c r="G114" s="3">
        <v>12.7495644167489</v>
      </c>
      <c r="H114" s="3">
        <v>14.985996656787901</v>
      </c>
      <c r="I114" s="3">
        <v>17.874081960965398</v>
      </c>
      <c r="J114" s="3">
        <v>13.4019104801236</v>
      </c>
      <c r="K114" s="3">
        <v>14.527582471161301</v>
      </c>
      <c r="L114" s="3">
        <v>8.1758447260396405</v>
      </c>
      <c r="M114" s="3">
        <v>11.022857771219901</v>
      </c>
      <c r="N114" s="3">
        <v>6.3448382650612896</v>
      </c>
      <c r="O114" s="3">
        <v>24.814983108793001</v>
      </c>
      <c r="P114" s="3">
        <v>10.5946265721079</v>
      </c>
      <c r="Q114" s="3">
        <v>11.2664559365661</v>
      </c>
      <c r="R114" s="3">
        <v>15.996473532194001</v>
      </c>
      <c r="S114" s="3">
        <v>5.6691727753728802</v>
      </c>
      <c r="T114" s="3">
        <v>9.9389146166771098</v>
      </c>
      <c r="U114" s="3">
        <v>16.429699349893099</v>
      </c>
      <c r="V114" s="3">
        <v>19.136158049676801</v>
      </c>
    </row>
    <row r="115" spans="1:37" x14ac:dyDescent="0.35">
      <c r="A115" s="2">
        <v>45300</v>
      </c>
      <c r="B115" s="3">
        <v>12.748247431500801</v>
      </c>
      <c r="C115" s="3">
        <v>1.50394230639552</v>
      </c>
      <c r="D115" s="3">
        <v>14.0074645626436</v>
      </c>
      <c r="E115" s="3">
        <v>10.117845645059299</v>
      </c>
      <c r="F115" s="3">
        <v>8.7789215591615992</v>
      </c>
      <c r="G115" s="3">
        <v>14.612790868775599</v>
      </c>
      <c r="H115" s="3">
        <v>15.449841223479501</v>
      </c>
      <c r="I115" s="3">
        <v>18.520195312932501</v>
      </c>
      <c r="J115" s="3">
        <v>13.476441429901501</v>
      </c>
      <c r="K115" s="3">
        <v>15.0127264740771</v>
      </c>
      <c r="L115" s="3">
        <v>8.5498584024117399</v>
      </c>
      <c r="M115" s="3">
        <v>11.1236661178849</v>
      </c>
      <c r="N115" s="3">
        <v>6.3901412197643204</v>
      </c>
      <c r="O115" s="3">
        <v>25.6272451874007</v>
      </c>
      <c r="P115" s="3">
        <v>10.3936869880021</v>
      </c>
      <c r="Q115" s="3">
        <v>11.7465591275341</v>
      </c>
      <c r="R115" s="3">
        <v>15.913652233221301</v>
      </c>
      <c r="S115" s="3">
        <v>5.5603200278522102</v>
      </c>
      <c r="T115" s="3">
        <v>10.354499248752701</v>
      </c>
      <c r="U115" s="3">
        <v>16.983565073687299</v>
      </c>
      <c r="V115" s="3">
        <v>21.492511248699198</v>
      </c>
    </row>
    <row r="116" spans="1:37" x14ac:dyDescent="0.35">
      <c r="A116" s="2">
        <v>45331</v>
      </c>
      <c r="B116" s="3">
        <v>13.011349129976701</v>
      </c>
      <c r="C116" s="3">
        <v>1.4008522592075701</v>
      </c>
      <c r="D116" s="3">
        <v>14.1641625882735</v>
      </c>
      <c r="E116" s="3">
        <v>10.4383703348932</v>
      </c>
      <c r="F116" s="3">
        <v>8.6075556873279897</v>
      </c>
      <c r="G116" s="3">
        <v>14.612395969341</v>
      </c>
      <c r="H116" s="3">
        <v>15.321846963347699</v>
      </c>
      <c r="I116" s="3">
        <v>19.112639057102101</v>
      </c>
      <c r="J116" s="3">
        <v>14.719527873711799</v>
      </c>
      <c r="K116" s="3">
        <v>16.403517026675299</v>
      </c>
      <c r="L116" s="3">
        <v>8.2661518030741199</v>
      </c>
      <c r="M116" s="3">
        <v>10.9208791625088</v>
      </c>
      <c r="N116" s="3">
        <v>6.76279885194106</v>
      </c>
      <c r="O116" s="3">
        <v>26.165323784518499</v>
      </c>
      <c r="P116" s="3">
        <v>10.061111245195301</v>
      </c>
      <c r="Q116" s="3">
        <v>11.0566656332319</v>
      </c>
      <c r="R116" s="3">
        <v>16.219027083370001</v>
      </c>
      <c r="S116" s="3">
        <v>6.3319797581145103</v>
      </c>
      <c r="T116" s="3">
        <v>9.3238312898987292</v>
      </c>
      <c r="U116" s="3">
        <v>16.840923675855301</v>
      </c>
      <c r="V116" s="3">
        <v>21.382524185017399</v>
      </c>
    </row>
    <row r="117" spans="1:37" x14ac:dyDescent="0.35">
      <c r="A117" s="2">
        <v>45359</v>
      </c>
      <c r="B117" s="3">
        <v>13.5770451813394</v>
      </c>
      <c r="C117" s="3">
        <v>10.173715843232101</v>
      </c>
      <c r="D117" s="3">
        <v>14.209702750203199</v>
      </c>
      <c r="E117" s="3">
        <v>10.649290227674999</v>
      </c>
      <c r="F117" s="3">
        <v>8.9202015393788496</v>
      </c>
      <c r="G117" s="3">
        <v>15.2117368213289</v>
      </c>
      <c r="H117" s="3">
        <v>15.804057380244901</v>
      </c>
      <c r="I117" s="3">
        <v>19.901062496676101</v>
      </c>
      <c r="J117" s="3">
        <v>15.782627425745799</v>
      </c>
      <c r="K117" s="3">
        <v>16.213009631085001</v>
      </c>
      <c r="L117" s="3">
        <v>8.4304277038375908</v>
      </c>
      <c r="M117" s="3">
        <v>10.7124809576492</v>
      </c>
      <c r="N117" s="3">
        <v>6.7937806472684201</v>
      </c>
      <c r="O117" s="3">
        <v>26.163788755027401</v>
      </c>
      <c r="P117" s="3">
        <v>10.4304064672293</v>
      </c>
      <c r="Q117" s="3">
        <v>11.4812753579244</v>
      </c>
      <c r="R117" s="3">
        <v>16.662543302102598</v>
      </c>
      <c r="S117" s="3">
        <v>6.5951600123595897</v>
      </c>
      <c r="T117" s="3">
        <v>9.4121207384224803</v>
      </c>
      <c r="U117" s="3">
        <v>18.761029578492099</v>
      </c>
      <c r="V117" s="3">
        <v>21.741970416940699</v>
      </c>
    </row>
    <row r="118" spans="1:37" x14ac:dyDescent="0.35">
      <c r="A118" s="2">
        <v>45391</v>
      </c>
      <c r="B118" s="3">
        <v>13.5792166975339</v>
      </c>
      <c r="C118" s="3">
        <v>10.2254001810389</v>
      </c>
      <c r="D118" s="3">
        <v>13.988898243556401</v>
      </c>
      <c r="E118" s="3">
        <v>10.4509046708973</v>
      </c>
      <c r="F118" s="3">
        <v>8.8007867975552596</v>
      </c>
      <c r="G118" s="3">
        <v>15.218297630833099</v>
      </c>
      <c r="H118" s="3">
        <v>15.6675031258264</v>
      </c>
      <c r="I118" s="3">
        <v>19.870258808752698</v>
      </c>
      <c r="J118" s="3">
        <v>15.614902783677101</v>
      </c>
      <c r="K118" s="3">
        <v>15.6497472994023</v>
      </c>
      <c r="L118" s="3">
        <v>8.3796797359396695</v>
      </c>
      <c r="M118" s="3">
        <v>10.688126946417199</v>
      </c>
      <c r="N118" s="3">
        <v>6.7684536478184896</v>
      </c>
      <c r="O118" s="3">
        <v>25.932232082937901</v>
      </c>
      <c r="P118" s="3">
        <v>10.433016803184399</v>
      </c>
      <c r="Q118" s="3">
        <v>11.2963931655183</v>
      </c>
      <c r="R118" s="3">
        <v>16.521004173165501</v>
      </c>
      <c r="S118" s="3">
        <v>6.6256617085217302</v>
      </c>
      <c r="T118" s="3">
        <v>9.4009584784859097</v>
      </c>
      <c r="U118" s="3">
        <v>18.5478428468091</v>
      </c>
      <c r="V118" s="3">
        <v>21.5018978423848</v>
      </c>
    </row>
    <row r="119" spans="1:37" x14ac:dyDescent="0.35">
      <c r="A119" s="2">
        <v>45421</v>
      </c>
      <c r="B119" s="3">
        <v>13.8200458396872</v>
      </c>
      <c r="C119" s="3">
        <v>10.307396516410501</v>
      </c>
      <c r="D119" s="3">
        <v>13.563204989690799</v>
      </c>
      <c r="E119" s="3">
        <v>10.292075030815299</v>
      </c>
      <c r="F119" s="3">
        <v>9.0218384086994305</v>
      </c>
      <c r="G119" s="3">
        <v>15.4005983070413</v>
      </c>
      <c r="H119" s="3">
        <v>15.6691412019343</v>
      </c>
      <c r="I119" s="3">
        <v>19.662709748309702</v>
      </c>
      <c r="J119" s="3">
        <v>15.3448463941433</v>
      </c>
      <c r="K119" s="3">
        <v>14.951602249474</v>
      </c>
      <c r="L119" s="3">
        <v>8.27549843592627</v>
      </c>
      <c r="M119" s="3">
        <v>10.662481925930001</v>
      </c>
      <c r="N119" s="3">
        <v>6.8446734681199803</v>
      </c>
      <c r="O119" s="3">
        <v>25.505496274106399</v>
      </c>
      <c r="P119" s="3">
        <v>10.737300367310599</v>
      </c>
      <c r="Q119" s="3">
        <v>11.0828842303016</v>
      </c>
      <c r="R119" s="3">
        <v>16.2635325535433</v>
      </c>
      <c r="S119" s="3">
        <v>6.6499838803652898</v>
      </c>
      <c r="T119" s="3">
        <v>9.2564523750703405</v>
      </c>
      <c r="U119" s="3">
        <v>18.115374287626</v>
      </c>
      <c r="V119" s="3">
        <v>20.9150796727921</v>
      </c>
    </row>
    <row r="120" spans="1:37" x14ac:dyDescent="0.35">
      <c r="A120" s="2">
        <v>45450</v>
      </c>
      <c r="B120" s="3">
        <v>13.620413259448201</v>
      </c>
      <c r="C120" s="3">
        <v>10.1364859796165</v>
      </c>
      <c r="D120" s="3">
        <v>13.5875268789147</v>
      </c>
      <c r="E120" s="3">
        <v>10.132912020548201</v>
      </c>
      <c r="F120" s="3">
        <v>8.8952835072341205</v>
      </c>
      <c r="G120" s="3">
        <v>14.408211796485899</v>
      </c>
      <c r="H120" s="3">
        <v>15.5334867772096</v>
      </c>
      <c r="I120" s="3">
        <v>19.633548914533499</v>
      </c>
      <c r="J120" s="3">
        <v>14.584442268278201</v>
      </c>
      <c r="K120" s="3">
        <v>14.442765116497201</v>
      </c>
      <c r="L120" s="3">
        <v>7.9855781997487796</v>
      </c>
      <c r="M120" s="3">
        <v>10.466009925787899</v>
      </c>
      <c r="N120" s="3">
        <v>6.9110215356227096</v>
      </c>
      <c r="O120" s="3">
        <v>25.841279423306698</v>
      </c>
      <c r="P120" s="3">
        <v>10.6092897233892</v>
      </c>
      <c r="Q120" s="3">
        <v>10.877053186484799</v>
      </c>
      <c r="R120" s="3">
        <v>15.947811428351001</v>
      </c>
      <c r="S120" s="3">
        <v>6.6996356528832903</v>
      </c>
      <c r="T120" s="3">
        <v>8.9579612917694504</v>
      </c>
      <c r="U120" s="3">
        <v>18.0790986690387</v>
      </c>
      <c r="V120" s="3">
        <v>20.308281319221201</v>
      </c>
    </row>
    <row r="121" spans="1:37" x14ac:dyDescent="0.35">
      <c r="A121" s="2">
        <v>45482</v>
      </c>
      <c r="B121" s="3">
        <v>13.297784742376599</v>
      </c>
      <c r="C121" s="3">
        <v>10.4190781550657</v>
      </c>
      <c r="D121" s="3">
        <v>13.6919877718547</v>
      </c>
      <c r="E121" s="3">
        <v>10.1790921045052</v>
      </c>
      <c r="F121" s="3">
        <v>9.2256753959169693</v>
      </c>
      <c r="G121" s="3">
        <v>14.286519614993299</v>
      </c>
      <c r="H121" s="3">
        <v>15.431168175207899</v>
      </c>
      <c r="I121" s="3">
        <v>20.331720425652399</v>
      </c>
      <c r="J121" s="3">
        <v>14.240391399977799</v>
      </c>
      <c r="K121" s="3">
        <v>14.0300621388427</v>
      </c>
      <c r="L121" s="3">
        <v>8.0260850209015207</v>
      </c>
      <c r="M121" s="3">
        <v>10.8349489193825</v>
      </c>
      <c r="N121" s="3">
        <v>6.7548875408025797</v>
      </c>
      <c r="O121" s="3">
        <v>26.348124764866402</v>
      </c>
      <c r="P121" s="3">
        <v>10.389559740460401</v>
      </c>
      <c r="Q121" s="3">
        <v>11.078542161963799</v>
      </c>
      <c r="R121" s="3">
        <v>15.6784563632733</v>
      </c>
      <c r="S121" s="3">
        <v>6.99178053287579</v>
      </c>
      <c r="T121" s="3">
        <v>9.0827814680319197</v>
      </c>
      <c r="U121" s="3">
        <v>17.275387925979299</v>
      </c>
      <c r="V121" s="3">
        <v>20.115037230222999</v>
      </c>
    </row>
    <row r="122" spans="1:37" x14ac:dyDescent="0.35">
      <c r="A122" s="2">
        <v>45512</v>
      </c>
      <c r="B122" s="3">
        <v>12.9272626413439</v>
      </c>
      <c r="C122" s="3">
        <v>10.2671413489354</v>
      </c>
      <c r="D122" s="3">
        <v>13.5320967947076</v>
      </c>
      <c r="E122" s="3">
        <v>10.086318534026899</v>
      </c>
      <c r="F122" s="3">
        <v>8.5683311300228393</v>
      </c>
      <c r="G122" s="3">
        <v>13.115697851033399</v>
      </c>
      <c r="H122" s="3">
        <v>15.184250703058099</v>
      </c>
      <c r="I122" s="3">
        <v>18.566821788987401</v>
      </c>
      <c r="J122" s="3">
        <v>13.6608927448533</v>
      </c>
      <c r="K122" s="3">
        <v>12.712253423844301</v>
      </c>
      <c r="L122" s="3">
        <v>7.9395914702486401</v>
      </c>
      <c r="M122" s="3">
        <v>10.931958019812299</v>
      </c>
      <c r="N122" s="3">
        <v>6.5291309371327104</v>
      </c>
      <c r="O122" s="3">
        <v>26.2045058686803</v>
      </c>
      <c r="P122" s="3">
        <v>10.044862820598899</v>
      </c>
      <c r="Q122" s="3">
        <v>11.042969963554199</v>
      </c>
      <c r="R122" s="3">
        <v>15.374595182559901</v>
      </c>
      <c r="S122" s="3">
        <v>6.7854842606361903</v>
      </c>
      <c r="T122" s="3">
        <v>9.1389343549620197</v>
      </c>
      <c r="U122" s="3">
        <v>16.317369341735599</v>
      </c>
      <c r="V122" s="3">
        <v>19.7676638941916</v>
      </c>
    </row>
    <row r="124" spans="1:37" x14ac:dyDescent="0.35">
      <c r="A124" s="2" t="s">
        <v>91</v>
      </c>
      <c r="B124" s="3" cm="1">
        <f t="array" ref="B124">MIN(_xlfn._xlws.FILTER(B1:B122, ISNUMBER(B1:B122)))</f>
        <v>10.8349121943426</v>
      </c>
      <c r="C124" s="3" cm="1">
        <f t="array" ref="C124">MIN(_xlfn._xlws.FILTER(C1:C122, ISNUMBER(C1:C122)))</f>
        <v>-6.0328387733053699</v>
      </c>
      <c r="D124" s="3" cm="1">
        <f t="array" ref="D124">MIN(_xlfn._xlws.FILTER(D1:D122, ISNUMBER(D1:D122)))</f>
        <v>12.022921844354199</v>
      </c>
      <c r="E124" s="3" cm="1">
        <f t="array" ref="E124">MIN(_xlfn._xlws.FILTER(E1:E122, ISNUMBER(E1:E122)))</f>
        <v>9.7983817000065905</v>
      </c>
      <c r="F124" s="3" cm="1">
        <f t="array" ref="F124">MIN(_xlfn._xlws.FILTER(F1:F122, ISNUMBER(F1:F122)))</f>
        <v>5.53255207128423</v>
      </c>
      <c r="G124" s="3" cm="1">
        <f t="array" ref="G124">MIN(_xlfn._xlws.FILTER(G1:G122, ISNUMBER(G1:G122)))</f>
        <v>9.4083591058070404</v>
      </c>
      <c r="H124" s="3" cm="1">
        <f t="array" ref="H124">MIN(_xlfn._xlws.FILTER(H1:H122, ISNUMBER(H1:H122)))</f>
        <v>14.430539422709799</v>
      </c>
      <c r="I124" s="3" cm="1">
        <f t="array" ref="I124">MIN(_xlfn._xlws.FILTER(I1:I122, ISNUMBER(I1:I122)))</f>
        <v>10.3381076074829</v>
      </c>
      <c r="J124" s="3" cm="1">
        <f t="array" ref="J124">MIN(_xlfn._xlws.FILTER(J1:J122, ISNUMBER(J1:J122)))</f>
        <v>12.211709822621801</v>
      </c>
      <c r="K124" s="3" cm="1">
        <f t="array" ref="K124">MIN(_xlfn._xlws.FILTER(K1:K122, ISNUMBER(K1:K122)))</f>
        <v>8.3701083226763693</v>
      </c>
      <c r="L124" s="3" cm="1">
        <f t="array" ref="L124">MIN(_xlfn._xlws.FILTER(L1:L122, ISNUMBER(L1:L122)))</f>
        <v>5.5817296645095604</v>
      </c>
      <c r="M124" s="3" cm="1">
        <f t="array" ref="M124">MIN(_xlfn._xlws.FILTER(M1:M122, ISNUMBER(M1:M122)))</f>
        <v>9.6290428660394607</v>
      </c>
      <c r="N124" s="3" cm="1">
        <f t="array" ref="N124">MIN(_xlfn._xlws.FILTER(N1:N122, ISNUMBER(N1:N122)))</f>
        <v>-124.05307558433699</v>
      </c>
      <c r="O124" s="3" cm="1">
        <f t="array" ref="O124">MIN(_xlfn._xlws.FILTER(O1:O122, ISNUMBER(O1:O122)))</f>
        <v>17.204245143479099</v>
      </c>
      <c r="P124" s="3" cm="1">
        <f t="array" ref="P124">MIN(_xlfn._xlws.FILTER(P1:P122, ISNUMBER(P1:P122)))</f>
        <v>9.3324890318510398</v>
      </c>
      <c r="Q124" s="3" cm="1">
        <f t="array" ref="Q124">MIN(_xlfn._xlws.FILTER(Q1:Q122, ISNUMBER(Q1:Q122)))</f>
        <v>10.877053186484799</v>
      </c>
      <c r="R124" s="3" cm="1">
        <f t="array" ref="R124">MIN(_xlfn._xlws.FILTER(R1:R122, ISNUMBER(R1:R122)))</f>
        <v>12.774753619349299</v>
      </c>
      <c r="S124" s="3" cm="1">
        <f t="array" ref="S124">MIN(_xlfn._xlws.FILTER(S1:S122, ISNUMBER(S1:S122)))</f>
        <v>4.1867513815604998</v>
      </c>
      <c r="T124" s="3" cm="1">
        <f t="array" ref="T124">MIN(_xlfn._xlws.FILTER(T1:T122, ISNUMBER(T1:T122)))</f>
        <v>8.9579612917694504</v>
      </c>
      <c r="U124" s="3" cm="1">
        <f t="array" ref="U124">MIN(_xlfn._xlws.FILTER(U1:U122, ISNUMBER(U1:U122)))</f>
        <v>-5.1532102373475999</v>
      </c>
      <c r="V124" s="3" cm="1">
        <f t="array" ref="V124">MIN(_xlfn._xlws.FILTER(V1:V122, ISNUMBER(V1:V122)))</f>
        <v>11.0079155642491</v>
      </c>
    </row>
    <row r="125" spans="1:37" x14ac:dyDescent="0.35">
      <c r="A125" s="2" t="s">
        <v>92</v>
      </c>
      <c r="B125" s="3" cm="1">
        <f t="array" ref="B125">MAX(_xlfn._xlws.FILTER(B1:B122, ISNUMBER(B1:B122)))</f>
        <v>21.899716894576901</v>
      </c>
      <c r="C125" s="3" cm="1">
        <f t="array" ref="C125">MAX(_xlfn._xlws.FILTER(C1:C122, ISNUMBER(C1:C122)))</f>
        <v>32.087751360729598</v>
      </c>
      <c r="D125" s="3" cm="1">
        <f t="array" ref="D125">MAX(_xlfn._xlws.FILTER(D1:D122, ISNUMBER(D1:D122)))</f>
        <v>25.6420765634996</v>
      </c>
      <c r="E125" s="3" cm="1">
        <f t="array" ref="E125">MAX(_xlfn._xlws.FILTER(E1:E122, ISNUMBER(E1:E122)))</f>
        <v>25.859824313679901</v>
      </c>
      <c r="F125" s="3" cm="1">
        <f t="array" ref="F125">MAX(_xlfn._xlws.FILTER(F1:F122, ISNUMBER(F1:F122)))</f>
        <v>23.795209131620101</v>
      </c>
      <c r="G125" s="3" cm="1">
        <f t="array" ref="G125">MAX(_xlfn._xlws.FILTER(G1:G122, ISNUMBER(G1:G122)))</f>
        <v>66.314991852695698</v>
      </c>
      <c r="H125" s="3" cm="1">
        <f t="array" ref="H125">MAX(_xlfn._xlws.FILTER(H1:H122, ISNUMBER(H1:H122)))</f>
        <v>21.5069861281846</v>
      </c>
      <c r="I125" s="3" cm="1">
        <f t="array" ref="I125">MAX(_xlfn._xlws.FILTER(I1:I122, ISNUMBER(I1:I122)))</f>
        <v>20.331720425652399</v>
      </c>
      <c r="J125" s="3" cm="1">
        <f t="array" ref="J125">MAX(_xlfn._xlws.FILTER(J1:J122, ISNUMBER(J1:J122)))</f>
        <v>33.647044654603299</v>
      </c>
      <c r="K125" s="3" cm="1">
        <f t="array" ref="K125">MAX(_xlfn._xlws.FILTER(K1:K122, ISNUMBER(K1:K122)))</f>
        <v>21.9326265883258</v>
      </c>
      <c r="L125" s="3" cm="1">
        <f t="array" ref="L125">MAX(_xlfn._xlws.FILTER(L1:L122, ISNUMBER(L1:L122)))</f>
        <v>36.972876281687697</v>
      </c>
      <c r="M125" s="3" cm="1">
        <f t="array" ref="M125">MAX(_xlfn._xlws.FILTER(M1:M122, ISNUMBER(M1:M122)))</f>
        <v>18.639887724426799</v>
      </c>
      <c r="N125" s="3" cm="1">
        <f t="array" ref="N125">MAX(_xlfn._xlws.FILTER(N1:N122, ISNUMBER(N1:N122)))</f>
        <v>23.640870468103302</v>
      </c>
      <c r="O125" s="3" cm="1">
        <f t="array" ref="O125">MAX(_xlfn._xlws.FILTER(O1:O122, ISNUMBER(O1:O122)))</f>
        <v>34.519210554572801</v>
      </c>
      <c r="P125" s="3" cm="1">
        <f t="array" ref="P125">MAX(_xlfn._xlws.FILTER(P1:P122, ISNUMBER(P1:P122)))</f>
        <v>21.562947820585801</v>
      </c>
      <c r="Q125" s="3" cm="1">
        <f t="array" ref="Q125">MAX(_xlfn._xlws.FILTER(Q1:Q122, ISNUMBER(Q1:Q122)))</f>
        <v>17.794864764419302</v>
      </c>
      <c r="R125" s="3" cm="1">
        <f t="array" ref="R125">MAX(_xlfn._xlws.FILTER(R1:R122, ISNUMBER(R1:R122)))</f>
        <v>28.963788005078101</v>
      </c>
      <c r="S125" s="3" cm="1">
        <f t="array" ref="S125">MAX(_xlfn._xlws.FILTER(S1:S122, ISNUMBER(S1:S122)))</f>
        <v>13.947031484246301</v>
      </c>
      <c r="T125" s="3" cm="1">
        <f t="array" ref="T125">MAX(_xlfn._xlws.FILTER(T1:T122, ISNUMBER(T1:T122)))</f>
        <v>27.081956503855</v>
      </c>
      <c r="U125" s="3" cm="1">
        <f t="array" ref="U125">MAX(_xlfn._xlws.FILTER(U1:U122, ISNUMBER(U1:U122)))</f>
        <v>33.155498142528003</v>
      </c>
      <c r="V125" s="3" cm="1">
        <f t="array" ref="V125">MAX(_xlfn._xlws.FILTER(V1:V122, ISNUMBER(V1:V122)))</f>
        <v>28.935785573721802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0.22500000000000001</v>
      </c>
      <c r="C127" s="9" cm="1">
        <f t="array" ref="C127">_xlfn.PERCENTRANK.EXC(_xlfn._xlws.FILTER(C1:C122, ISNUMBER(C1:C122)),C121)</f>
        <v>0.27</v>
      </c>
      <c r="D127" s="9" cm="1">
        <f t="array" ref="D127">_xlfn.PERCENTRANK.EXC(_xlfn._xlws.FILTER(D1:D122, ISNUMBER(D1:D122)),D121)</f>
        <v>0.14699999999999999</v>
      </c>
      <c r="E127" s="9" cm="1">
        <f t="array" ref="E127">_xlfn.PERCENTRANK.EXC(_xlfn._xlws.FILTER(E1:E122, ISNUMBER(E1:E122)),E121)</f>
        <v>0.04</v>
      </c>
      <c r="F127" s="9" cm="1">
        <f t="array" ref="F127">_xlfn.PERCENTRANK.EXC(_xlfn._xlws.FILTER(F1:F122, ISNUMBER(F1:F122)),F121)</f>
        <v>0.22900000000000001</v>
      </c>
      <c r="G127" s="9" cm="1">
        <f t="array" ref="G127">_xlfn.PERCENTRANK.EXC(_xlfn._xlws.FILTER(G1:G122, ISNUMBER(G1:G122)),G121)</f>
        <v>0.245</v>
      </c>
      <c r="H127" s="9" cm="1">
        <f t="array" ref="H127">_xlfn.PERCENTRANK.EXC(_xlfn._xlws.FILTER(H1:H122, ISNUMBER(H1:H122)),H121)</f>
        <v>0.20399999999999999</v>
      </c>
      <c r="I127" s="9" cm="1">
        <f t="array" ref="I127">_xlfn.PERCENTRANK.EXC(_xlfn._xlws.FILTER(I1:I122, ISNUMBER(I1:I122)),I121)</f>
        <v>0.99099999999999999</v>
      </c>
      <c r="J127" s="9" cm="1">
        <f t="array" ref="J127">_xlfn.PERCENTRANK.EXC(_xlfn._xlws.FILTER(J1:J122, ISNUMBER(J1:J122)),J121)</f>
        <v>0.19</v>
      </c>
      <c r="K127" s="9" cm="1">
        <f t="array" ref="K127">_xlfn.PERCENTRANK.EXC(_xlfn._xlws.FILTER(K1:K122, ISNUMBER(K1:K122)),K121)</f>
        <v>0.77</v>
      </c>
      <c r="L127" s="9" cm="1">
        <f t="array" ref="L127">_xlfn.PERCENTRANK.EXC(_xlfn._xlws.FILTER(L1:L122, ISNUMBER(L1:L122)),L121)</f>
        <v>0.221</v>
      </c>
      <c r="M127" s="9" cm="1">
        <f t="array" ref="M127">_xlfn.PERCENTRANK.EXC(_xlfn._xlws.FILTER(M1:M122, ISNUMBER(M1:M122)),M121)</f>
        <v>0.21299999999999999</v>
      </c>
      <c r="N127" s="9" cm="1">
        <f t="array" ref="N127">_xlfn.PERCENTRANK.EXC(_xlfn._xlws.FILTER(N1:N122, ISNUMBER(N1:N122)),N121)</f>
        <v>0.221</v>
      </c>
      <c r="O127" s="9" cm="1">
        <f t="array" ref="O127">_xlfn.PERCENTRANK.EXC(_xlfn._xlws.FILTER(O1:O122, ISNUMBER(O1:O122)),O121)</f>
        <v>0.84399999999999997</v>
      </c>
      <c r="P127" s="9" cm="1">
        <f t="array" ref="P127">_xlfn.PERCENTRANK.EXC(_xlfn._xlws.FILTER(P1:P122, ISNUMBER(P1:P122)),P121)</f>
        <v>0.14699999999999999</v>
      </c>
      <c r="Q127" s="9" cm="1">
        <f t="array" ref="Q127">_xlfn.PERCENTRANK.EXC(_xlfn._xlws.FILTER(Q1:Q122, ISNUMBER(Q1:Q122)),Q121)</f>
        <v>3.4000000000000002E-2</v>
      </c>
      <c r="R127" s="9" cm="1">
        <f t="array" ref="R127">_xlfn.PERCENTRANK.EXC(_xlfn._xlws.FILTER(R1:R122, ISNUMBER(R1:R122)),R121)</f>
        <v>8.1000000000000003E-2</v>
      </c>
      <c r="S127" s="9" cm="1">
        <f t="array" ref="S127">_xlfn.PERCENTRANK.EXC(_xlfn._xlws.FILTER(S1:S122, ISNUMBER(S1:S122)),S121)</f>
        <v>0.27800000000000002</v>
      </c>
      <c r="T127" s="9" cm="1">
        <f t="array" ref="T127">_xlfn.PERCENTRANK.EXC(_xlfn._xlws.FILTER(T1:T122, ISNUMBER(T1:T122)),T121)</f>
        <v>1.7000000000000001E-2</v>
      </c>
      <c r="U127" s="9" cm="1">
        <f t="array" ref="U127">_xlfn.PERCENTRANK.EXC(_xlfn._xlws.FILTER(U1:U122, ISNUMBER(U1:U122)),U121)</f>
        <v>0.54</v>
      </c>
      <c r="V127" s="9" cm="1">
        <f t="array" ref="V127">_xlfn.PERCENTRANK.EXC(_xlfn._xlws.FILTER(V1:V122, ISNUMBER(V1:V122)),V121)</f>
        <v>0.74199999999999999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41859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14.3621222975785</v>
      </c>
      <c r="D2" s="3" cm="1">
        <f t="array" ref="D2:D122">_xll.FDS(D1,"FMA_PE(NTMA,-10AY,0,AM,""PORTAGG"",""MEANR"")")</f>
        <v>14.566428994759701</v>
      </c>
      <c r="E2" s="3" cm="1">
        <f t="array" ref="E2:E122">_xll.FDS(E1,"FMA_PE(NTMA,-10AY,0,AM,""PORTAGG"",""MEANR"")")</f>
        <v>17.209833764390599</v>
      </c>
      <c r="F2" s="3" cm="1">
        <f t="array" ref="F2:F122">_xll.FDS(F1,"FMA_PE(NTMA,-10AY,0,AM,""PORTAGG"",""MEANR"")")</f>
        <v>12.714602254828799</v>
      </c>
      <c r="G2" s="3" cm="1">
        <f t="array" ref="G2:G122">_xll.FDS(G1,"FMA_PE(NTMA,-10AY,0,AM,""PORTAGG"",""MEANR"")")</f>
        <v>13.973437687928</v>
      </c>
      <c r="H2" s="3" cm="1">
        <f t="array" ref="H2:H122">_xll.FDS(H1,"FMA_PE(NTMA,-10AY,0,AM,""PORTAGG"",""MEANR"")")</f>
        <v>15.421565804279499</v>
      </c>
      <c r="I2" s="3" cm="1">
        <f t="array" ref="I2:I122">_xll.FDS(I1,"FMA_PE(NTMA,-10AY,0,AM,""PORTAGG"",""MEANR"")")</f>
        <v>13.459393650044399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10.144258213943999</v>
      </c>
      <c r="L2" s="3" cm="1">
        <f t="array" ref="L2:L122">_xll.FDS(L1,"FMA_PE(NTMA,-10AY,0,AM,""PORTAGG"",""MEANR"")")</f>
        <v>11.4914620682116</v>
      </c>
      <c r="M2" s="3" cm="1">
        <f t="array" ref="M2:M122">_xll.FDS(M1,"FMA_PE(NTMA,-10AY,0,AM,""PORTAGG"",""MEANR"")")</f>
        <v>14.937056558773699</v>
      </c>
      <c r="N2" s="3" cm="1">
        <f t="array" ref="N2:N122">_xll.FDS(N1,"FMA_PE(NTMA,-10AY,0,AM,""PORTAGG"",""MEANR"")")</f>
        <v>7.6824531523927702</v>
      </c>
      <c r="O2" s="3" cm="1">
        <f t="array" ref="O2:O122">_xll.FDS(O1,"FMA_PE(NTMA,-10AY,0,AM,""PORTAGG"",""MEANR"")")</f>
        <v>16.194869089289</v>
      </c>
      <c r="P2" s="3" cm="1">
        <f t="array" ref="P2:P122">_xll.FDS(P1,"FMA_PE(NTMA,-10AY,0,AM,""PORTAGG"",""MEANR"")")</f>
        <v>9.1726846332960399</v>
      </c>
      <c r="Q2" s="3" cm="1">
        <f t="array" ref="Q2:Q122">_xll.FDS(Q1,"FMA_PE(NTMA,-10AY,0,AM,""PORTAGG"",""MEANR"")")</f>
        <v>15.498127447780901</v>
      </c>
      <c r="R2" s="3" cm="1">
        <f t="array" ref="R2:R122">_xll.FDS(R1,"FMA_PE(NTMA,-10AY,0,AM,""PORTAGG"",""MEANR"")")</f>
        <v>14.3592716914844</v>
      </c>
      <c r="S2" s="3" cm="1">
        <f t="array" ref="S2:S122">_xll.FDS(S1,"FMA_PE(NTMA,-10AY,0,AM,""PORTAGG"",""MEANR"")")</f>
        <v>10.318790265656499</v>
      </c>
      <c r="T2" s="3" cm="1">
        <f t="array" ref="T2:T122">_xll.FDS(T1,"FMA_PE(NTMA,-10AY,0,AM,""PORTAGG"",""MEANR"")")</f>
        <v>14.301062562828401</v>
      </c>
      <c r="U2" s="3" cm="1">
        <f t="array" ref="U2:U122">_xll.FDS(U1,"FMA_PE(NTMA,-10AY,0,AM,""PORTAGG"",""MEANR"")")</f>
        <v>12.8113737429087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41891</v>
      </c>
      <c r="B3" s="3" t="e">
        <v>#N/A</v>
      </c>
      <c r="C3" s="3">
        <v>14.7658799064251</v>
      </c>
      <c r="D3" s="3">
        <v>14.922830990621</v>
      </c>
      <c r="E3" s="3">
        <v>17.7588156885624</v>
      </c>
      <c r="F3" s="3">
        <v>13.7372878066626</v>
      </c>
      <c r="G3" s="3">
        <v>13.5964336377614</v>
      </c>
      <c r="H3" s="3">
        <v>15.912223893322601</v>
      </c>
      <c r="I3" s="3">
        <v>13.8278538606032</v>
      </c>
      <c r="J3" s="3" t="e">
        <v>#N/A</v>
      </c>
      <c r="K3" s="3">
        <v>10.167138113884</v>
      </c>
      <c r="L3" s="3">
        <v>12.125860566869999</v>
      </c>
      <c r="M3" s="3">
        <v>15.3769739787229</v>
      </c>
      <c r="N3" s="3">
        <v>7.93241210280814</v>
      </c>
      <c r="O3" s="3">
        <v>17.083769235260601</v>
      </c>
      <c r="P3" s="3">
        <v>9.4273972507966199</v>
      </c>
      <c r="Q3" s="3">
        <v>15.8419521275551</v>
      </c>
      <c r="R3" s="3">
        <v>16.07326680085</v>
      </c>
      <c r="S3" s="3">
        <v>10.1687080508101</v>
      </c>
      <c r="T3" s="3">
        <v>15.287106916260599</v>
      </c>
      <c r="U3" s="3">
        <v>13.6384961572212</v>
      </c>
      <c r="V3" s="3" t="e">
        <v>#N/A</v>
      </c>
    </row>
    <row r="4" spans="1:22" x14ac:dyDescent="0.35">
      <c r="A4" s="2">
        <v>41921</v>
      </c>
      <c r="B4" s="3" t="e">
        <v>#N/A</v>
      </c>
      <c r="C4" s="3">
        <v>13.905709416980301</v>
      </c>
      <c r="D4" s="3">
        <v>14.129296525251499</v>
      </c>
      <c r="E4" s="3">
        <v>17.477799149137901</v>
      </c>
      <c r="F4" s="3">
        <v>13.319788054170299</v>
      </c>
      <c r="G4" s="3">
        <v>12.0370148247661</v>
      </c>
      <c r="H4" s="3">
        <v>15.5139266476573</v>
      </c>
      <c r="I4" s="3">
        <v>13.061206758092201</v>
      </c>
      <c r="J4" s="3" t="e">
        <v>#N/A</v>
      </c>
      <c r="K4" s="3">
        <v>9.8213560453786304</v>
      </c>
      <c r="L4" s="3">
        <v>11.923017997973799</v>
      </c>
      <c r="M4" s="3">
        <v>14.3026487265886</v>
      </c>
      <c r="N4" s="3">
        <v>6.7697705311212797</v>
      </c>
      <c r="O4" s="3">
        <v>16.534082995869799</v>
      </c>
      <c r="P4" s="3">
        <v>8.6757379932102907</v>
      </c>
      <c r="Q4" s="3">
        <v>15.527633792140801</v>
      </c>
      <c r="R4" s="3">
        <v>15.488605032193201</v>
      </c>
      <c r="S4" s="3">
        <v>9.4666246669205698</v>
      </c>
      <c r="T4" s="3">
        <v>14.699072759902799</v>
      </c>
      <c r="U4" s="3">
        <v>12.350449255514301</v>
      </c>
      <c r="V4" s="3" t="e">
        <v>#N/A</v>
      </c>
    </row>
    <row r="5" spans="1:22" x14ac:dyDescent="0.35">
      <c r="A5" s="2">
        <v>41950</v>
      </c>
      <c r="B5" s="3" t="e">
        <v>#N/A</v>
      </c>
      <c r="C5" s="3">
        <v>13.9727353576792</v>
      </c>
      <c r="D5" s="3">
        <v>14.095515495936001</v>
      </c>
      <c r="E5" s="3">
        <v>17.609277672623499</v>
      </c>
      <c r="F5" s="3">
        <v>13.3196925964138</v>
      </c>
      <c r="G5" s="3">
        <v>12.3378423019675</v>
      </c>
      <c r="H5" s="3">
        <v>15.330627420832499</v>
      </c>
      <c r="I5" s="3">
        <v>12.942975370776001</v>
      </c>
      <c r="J5" s="3" t="e">
        <v>#N/A</v>
      </c>
      <c r="K5" s="3">
        <v>9.6675097932450509</v>
      </c>
      <c r="L5" s="3">
        <v>11.475193115454299</v>
      </c>
      <c r="M5" s="3">
        <v>14.9057999872891</v>
      </c>
      <c r="N5" s="3">
        <v>6.6065887339363503</v>
      </c>
      <c r="O5" s="3">
        <v>17.098904423034298</v>
      </c>
      <c r="P5" s="3">
        <v>8.7341082921874609</v>
      </c>
      <c r="Q5" s="3">
        <v>14.947070009234899</v>
      </c>
      <c r="R5" s="3">
        <v>15.689039138788401</v>
      </c>
      <c r="S5" s="3">
        <v>9.7623199797312896</v>
      </c>
      <c r="T5" s="3">
        <v>13.7883103007547</v>
      </c>
      <c r="U5" s="3">
        <v>12.145392247482301</v>
      </c>
      <c r="V5" s="3" t="e">
        <v>#N/A</v>
      </c>
    </row>
    <row r="6" spans="1:22" x14ac:dyDescent="0.35">
      <c r="A6" s="2">
        <v>41982</v>
      </c>
      <c r="B6" s="3" t="e">
        <v>#N/A</v>
      </c>
      <c r="C6" s="3">
        <v>13.8976957754236</v>
      </c>
      <c r="D6" s="3">
        <v>14.8667810445929</v>
      </c>
      <c r="E6" s="3">
        <v>17.1550340764331</v>
      </c>
      <c r="F6" s="3">
        <v>13.759688178347099</v>
      </c>
      <c r="G6" s="3">
        <v>12.644038895173299</v>
      </c>
      <c r="H6" s="3">
        <v>14.946913974975301</v>
      </c>
      <c r="I6" s="3">
        <v>13.0312902388896</v>
      </c>
      <c r="J6" s="3" t="e">
        <v>#N/A</v>
      </c>
      <c r="K6" s="3">
        <v>9.9024373289219891</v>
      </c>
      <c r="L6" s="3">
        <v>10.799285211154499</v>
      </c>
      <c r="M6" s="3">
        <v>14.9034325930197</v>
      </c>
      <c r="N6" s="3">
        <v>6.0686559565155198</v>
      </c>
      <c r="O6" s="3">
        <v>17.050588512274398</v>
      </c>
      <c r="P6" s="3">
        <v>9.1143283683696907</v>
      </c>
      <c r="Q6" s="3">
        <v>13.446215460911001</v>
      </c>
      <c r="R6" s="3">
        <v>15.3323113983379</v>
      </c>
      <c r="S6" s="3">
        <v>10.3233422983969</v>
      </c>
      <c r="T6" s="3">
        <v>12.505933230342499</v>
      </c>
      <c r="U6" s="3">
        <v>12.1811180837905</v>
      </c>
      <c r="V6" s="3" t="e">
        <v>#N/A</v>
      </c>
    </row>
    <row r="7" spans="1:22" x14ac:dyDescent="0.35">
      <c r="A7" s="2">
        <v>42013</v>
      </c>
      <c r="B7" s="3" t="e">
        <v>#N/A</v>
      </c>
      <c r="C7" s="3">
        <v>13.2316103650282</v>
      </c>
      <c r="D7" s="3">
        <v>14.984575094228999</v>
      </c>
      <c r="E7" s="3">
        <v>17.5864872290839</v>
      </c>
      <c r="F7" s="3">
        <v>13.5842028419166</v>
      </c>
      <c r="G7" s="3">
        <v>12.1995038820312</v>
      </c>
      <c r="H7" s="3">
        <v>14.898751200094599</v>
      </c>
      <c r="I7" s="3">
        <v>12.880226157620999</v>
      </c>
      <c r="J7" s="3" t="e">
        <v>#N/A</v>
      </c>
      <c r="K7" s="3">
        <v>9.4886558541620207</v>
      </c>
      <c r="L7" s="3">
        <v>10.964519104560701</v>
      </c>
      <c r="M7" s="3">
        <v>15.766600836033399</v>
      </c>
      <c r="N7" s="3">
        <v>4.2072331548676596</v>
      </c>
      <c r="O7" s="3">
        <v>16.840273774247201</v>
      </c>
      <c r="P7" s="3">
        <v>9.7564554995978003</v>
      </c>
      <c r="Q7" s="3">
        <v>13.4264940705225</v>
      </c>
      <c r="R7" s="3">
        <v>15.086798904397501</v>
      </c>
      <c r="S7" s="3">
        <v>10.7346640027314</v>
      </c>
      <c r="T7" s="3">
        <v>11.602649736734699</v>
      </c>
      <c r="U7" s="3">
        <v>12.0814293136982</v>
      </c>
      <c r="V7" s="3" t="e">
        <v>#N/A</v>
      </c>
    </row>
    <row r="8" spans="1:22" x14ac:dyDescent="0.35">
      <c r="A8" s="2">
        <v>42044</v>
      </c>
      <c r="B8" s="3" t="e">
        <v>#N/A</v>
      </c>
      <c r="C8" s="3">
        <v>13.2187005420568</v>
      </c>
      <c r="D8" s="3">
        <v>15.7127365118172</v>
      </c>
      <c r="E8" s="3">
        <v>18.2144211248083</v>
      </c>
      <c r="F8" s="3">
        <v>13.377799156495801</v>
      </c>
      <c r="G8" s="3">
        <v>13.239542863247999</v>
      </c>
      <c r="H8" s="3">
        <v>15.4608401059072</v>
      </c>
      <c r="I8" s="3">
        <v>12.6526832479744</v>
      </c>
      <c r="J8" s="3" t="e">
        <v>#N/A</v>
      </c>
      <c r="K8" s="3">
        <v>9.80724074612667</v>
      </c>
      <c r="L8" s="3">
        <v>11.586739089782</v>
      </c>
      <c r="M8" s="3">
        <v>17.0365594691573</v>
      </c>
      <c r="N8" s="3">
        <v>4.2990229499724704</v>
      </c>
      <c r="O8" s="3">
        <v>17.773250032805201</v>
      </c>
      <c r="P8" s="3">
        <v>9.9776833272552796</v>
      </c>
      <c r="Q8" s="3">
        <v>14.080133431563</v>
      </c>
      <c r="R8" s="3">
        <v>16.2719898517506</v>
      </c>
      <c r="S8" s="3">
        <v>10.340541805773499</v>
      </c>
      <c r="T8" s="3">
        <v>12.761655573351099</v>
      </c>
      <c r="U8" s="3">
        <v>12.6501961770671</v>
      </c>
      <c r="V8" s="3" t="e">
        <v>#N/A</v>
      </c>
    </row>
    <row r="9" spans="1:22" x14ac:dyDescent="0.35">
      <c r="A9" s="2">
        <v>42072</v>
      </c>
      <c r="B9" s="3" t="e">
        <v>#N/A</v>
      </c>
      <c r="C9" s="3">
        <v>13.220092156124201</v>
      </c>
      <c r="D9" s="3">
        <v>16.023673711781498</v>
      </c>
      <c r="E9" s="3">
        <v>18.3243475778571</v>
      </c>
      <c r="F9" s="3">
        <v>13.574713482611999</v>
      </c>
      <c r="G9" s="3">
        <v>12.4131485297157</v>
      </c>
      <c r="H9" s="3">
        <v>15.610341140202401</v>
      </c>
      <c r="I9" s="3">
        <v>12.666868942598599</v>
      </c>
      <c r="J9" s="3" t="e">
        <v>#N/A</v>
      </c>
      <c r="K9" s="3">
        <v>9.8862519316057806</v>
      </c>
      <c r="L9" s="3">
        <v>11.856749886013899</v>
      </c>
      <c r="M9" s="3">
        <v>16.740970747840699</v>
      </c>
      <c r="N9" s="3">
        <v>5.0141439196909499</v>
      </c>
      <c r="O9" s="3">
        <v>18.2834844925037</v>
      </c>
      <c r="P9" s="3">
        <v>10.057540929688001</v>
      </c>
      <c r="Q9" s="3">
        <v>13.691021584061099</v>
      </c>
      <c r="R9" s="3">
        <v>15.462854852219801</v>
      </c>
      <c r="S9" s="3">
        <v>9.9033432131279096</v>
      </c>
      <c r="T9" s="3">
        <v>12.612176670568999</v>
      </c>
      <c r="U9" s="3">
        <v>12.3002785495772</v>
      </c>
      <c r="V9" s="3" t="e">
        <v>#N/A</v>
      </c>
    </row>
    <row r="10" spans="1:22" x14ac:dyDescent="0.35">
      <c r="A10" s="2">
        <v>42103</v>
      </c>
      <c r="B10" s="3" t="e">
        <v>#N/A</v>
      </c>
      <c r="C10" s="3">
        <v>13.671684849457201</v>
      </c>
      <c r="D10" s="3">
        <v>16.200902142297402</v>
      </c>
      <c r="E10" s="3">
        <v>18.668441363605702</v>
      </c>
      <c r="F10" s="3">
        <v>14.456399298316599</v>
      </c>
      <c r="G10" s="3">
        <v>12.859931646947199</v>
      </c>
      <c r="H10" s="3">
        <v>16.101126244278301</v>
      </c>
      <c r="I10" s="3">
        <v>12.521303731648899</v>
      </c>
      <c r="J10" s="3" t="e">
        <v>#N/A</v>
      </c>
      <c r="K10" s="3">
        <v>9.9493972492170304</v>
      </c>
      <c r="L10" s="3">
        <v>13.445656993329401</v>
      </c>
      <c r="M10" s="3">
        <v>17.442293454883298</v>
      </c>
      <c r="N10" s="3">
        <v>5.1735079717904604</v>
      </c>
      <c r="O10" s="3">
        <v>18.265794568209898</v>
      </c>
      <c r="P10" s="3">
        <v>11.8019176199625</v>
      </c>
      <c r="Q10" s="3">
        <v>13.3064277103783</v>
      </c>
      <c r="R10" s="3">
        <v>15.2816990386636</v>
      </c>
      <c r="S10" s="3">
        <v>10.162240447864299</v>
      </c>
      <c r="T10" s="3">
        <v>12.665717472514199</v>
      </c>
      <c r="U10" s="3">
        <v>12.673016311758699</v>
      </c>
      <c r="V10" s="3" t="e">
        <v>#N/A</v>
      </c>
    </row>
    <row r="11" spans="1:22" x14ac:dyDescent="0.35">
      <c r="A11" s="2">
        <v>42132</v>
      </c>
      <c r="B11" s="3" t="e">
        <v>#N/A</v>
      </c>
      <c r="C11" s="3">
        <v>14.317682503287299</v>
      </c>
      <c r="D11" s="3">
        <v>15.1490638111494</v>
      </c>
      <c r="E11" s="3">
        <v>18.019627290725801</v>
      </c>
      <c r="F11" s="3">
        <v>14.8838531159601</v>
      </c>
      <c r="G11" s="3">
        <v>13.2861435703147</v>
      </c>
      <c r="H11" s="3">
        <v>15.743405845743</v>
      </c>
      <c r="I11" s="3">
        <v>12.802651659689401</v>
      </c>
      <c r="J11" s="3" t="e">
        <v>#N/A</v>
      </c>
      <c r="K11" s="3">
        <v>9.9408106650886001</v>
      </c>
      <c r="L11" s="3">
        <v>14.603637223807899</v>
      </c>
      <c r="M11" s="3">
        <v>17.0757160627312</v>
      </c>
      <c r="N11" s="3">
        <v>5.3507787430558897</v>
      </c>
      <c r="O11" s="3">
        <v>17.103911169770999</v>
      </c>
      <c r="P11" s="3">
        <v>11.9097038511685</v>
      </c>
      <c r="Q11" s="3">
        <v>13.816841510142799</v>
      </c>
      <c r="R11" s="3">
        <v>15.650974277737999</v>
      </c>
      <c r="S11" s="3">
        <v>10.308174895330501</v>
      </c>
      <c r="T11" s="3">
        <v>13.820235258314201</v>
      </c>
      <c r="U11" s="3">
        <v>13.6452781018222</v>
      </c>
      <c r="V11" s="3" t="e">
        <v>#N/A</v>
      </c>
    </row>
    <row r="12" spans="1:22" x14ac:dyDescent="0.35">
      <c r="A12" s="2">
        <v>42164</v>
      </c>
      <c r="B12" s="3" t="e">
        <v>#N/A</v>
      </c>
      <c r="C12" s="3">
        <v>13.5356437552543</v>
      </c>
      <c r="D12" s="3">
        <v>14.2935965472553</v>
      </c>
      <c r="E12" s="3">
        <v>16.903899919996501</v>
      </c>
      <c r="F12" s="3">
        <v>13.474912557321201</v>
      </c>
      <c r="G12" s="3">
        <v>13.7816395081531</v>
      </c>
      <c r="H12" s="3">
        <v>15.3665489774764</v>
      </c>
      <c r="I12" s="3">
        <v>12.3665208375378</v>
      </c>
      <c r="J12" s="3" t="e">
        <v>#N/A</v>
      </c>
      <c r="K12" s="3">
        <v>9.5503010941964206</v>
      </c>
      <c r="L12" s="3">
        <v>13.3123089989192</v>
      </c>
      <c r="M12" s="3">
        <v>15.8354549603292</v>
      </c>
      <c r="N12" s="3">
        <v>5.1354533310367696</v>
      </c>
      <c r="O12" s="3">
        <v>16.917823509527899</v>
      </c>
      <c r="P12" s="3">
        <v>11.365639664946301</v>
      </c>
      <c r="Q12" s="3">
        <v>13.2232463993673</v>
      </c>
      <c r="R12" s="3">
        <v>15.1490050525796</v>
      </c>
      <c r="S12" s="3">
        <v>9.5134460786632502</v>
      </c>
      <c r="T12" s="3">
        <v>13.1059480073821</v>
      </c>
      <c r="U12" s="3">
        <v>13.729314076447</v>
      </c>
      <c r="V12" s="3" t="e">
        <v>#N/A</v>
      </c>
    </row>
    <row r="13" spans="1:22" x14ac:dyDescent="0.35">
      <c r="A13" s="2">
        <v>42194</v>
      </c>
      <c r="B13" s="3" t="e">
        <v>#N/A</v>
      </c>
      <c r="C13" s="3">
        <v>12.7060430527834</v>
      </c>
      <c r="D13" s="3">
        <v>14.1953792503394</v>
      </c>
      <c r="E13" s="3">
        <v>17.0805064411323</v>
      </c>
      <c r="F13" s="3">
        <v>12.634893865153799</v>
      </c>
      <c r="G13" s="3">
        <v>13.2714485666143</v>
      </c>
      <c r="H13" s="3">
        <v>15.057861239632899</v>
      </c>
      <c r="I13" s="3">
        <v>11.9703482101555</v>
      </c>
      <c r="J13" s="3" t="e">
        <v>#N/A</v>
      </c>
      <c r="K13" s="3">
        <v>9.4013155532606003</v>
      </c>
      <c r="L13" s="3">
        <v>12.615830842682801</v>
      </c>
      <c r="M13" s="3">
        <v>16.000228629354201</v>
      </c>
      <c r="N13" s="3">
        <v>4.8512147030578099</v>
      </c>
      <c r="O13" s="3">
        <v>18.144596977514901</v>
      </c>
      <c r="P13" s="3">
        <v>9.5760873311871109</v>
      </c>
      <c r="Q13" s="3">
        <v>13.120991025370101</v>
      </c>
      <c r="R13" s="3">
        <v>15.057590019012199</v>
      </c>
      <c r="S13" s="3">
        <v>9.9647208325847103</v>
      </c>
      <c r="T13" s="3">
        <v>12.6423506942401</v>
      </c>
      <c r="U13" s="3">
        <v>14.838140294232</v>
      </c>
      <c r="V13" s="3" t="e">
        <v>#N/A</v>
      </c>
    </row>
    <row r="14" spans="1:22" x14ac:dyDescent="0.35">
      <c r="A14" s="2">
        <v>42223</v>
      </c>
      <c r="B14" s="3" t="e">
        <v>#N/A</v>
      </c>
      <c r="C14" s="3">
        <v>12.527598415961799</v>
      </c>
      <c r="D14" s="3">
        <v>14.428007339480899</v>
      </c>
      <c r="E14" s="3">
        <v>17.655028409082401</v>
      </c>
      <c r="F14" s="3">
        <v>12.654513344751599</v>
      </c>
      <c r="G14" s="3">
        <v>12.2097697539616</v>
      </c>
      <c r="H14" s="3">
        <v>14.863606603762999</v>
      </c>
      <c r="I14" s="3">
        <v>11.7848779221373</v>
      </c>
      <c r="J14" s="3" t="e">
        <v>#N/A</v>
      </c>
      <c r="K14" s="3">
        <v>9.5630561636923304</v>
      </c>
      <c r="L14" s="3">
        <v>11.6726382593199</v>
      </c>
      <c r="M14" s="3">
        <v>15.8840560598862</v>
      </c>
      <c r="N14" s="3">
        <v>4.3239787323717396</v>
      </c>
      <c r="O14" s="3">
        <v>18.876390118851901</v>
      </c>
      <c r="P14" s="3">
        <v>9.5060641632374896</v>
      </c>
      <c r="Q14" s="3">
        <v>13.145197047615</v>
      </c>
      <c r="R14" s="3">
        <v>14.5955203205171</v>
      </c>
      <c r="S14" s="3">
        <v>9.3983178112003198</v>
      </c>
      <c r="T14" s="3">
        <v>12.6881230456176</v>
      </c>
      <c r="U14" s="3">
        <v>14.076427882919001</v>
      </c>
      <c r="V14" s="3" t="e">
        <v>#N/A</v>
      </c>
    </row>
    <row r="15" spans="1:22" x14ac:dyDescent="0.35">
      <c r="A15" s="2">
        <v>42256</v>
      </c>
      <c r="B15" s="3" t="e">
        <v>#N/A</v>
      </c>
      <c r="C15" s="3">
        <v>12.501742277477801</v>
      </c>
      <c r="D15" s="3">
        <v>13.220463660395</v>
      </c>
      <c r="E15" s="3">
        <v>16.195805095145801</v>
      </c>
      <c r="F15" s="3">
        <v>12.3691069930846</v>
      </c>
      <c r="G15" s="3">
        <v>11.089057736693601</v>
      </c>
      <c r="H15" s="3">
        <v>14.4469807354954</v>
      </c>
      <c r="I15" s="3">
        <v>11.6940273864435</v>
      </c>
      <c r="J15" s="3" t="e">
        <v>#N/A</v>
      </c>
      <c r="K15" s="3">
        <v>9.4307252418127199</v>
      </c>
      <c r="L15" s="3">
        <v>10.9214484905247</v>
      </c>
      <c r="M15" s="3">
        <v>14.940860997551001</v>
      </c>
      <c r="N15" s="3">
        <v>3.8538612198438602</v>
      </c>
      <c r="O15" s="3">
        <v>17.434013370104498</v>
      </c>
      <c r="P15" s="3">
        <v>9.0212399677389907</v>
      </c>
      <c r="Q15" s="3">
        <v>12.959230478973801</v>
      </c>
      <c r="R15" s="3">
        <v>14.336599362220401</v>
      </c>
      <c r="S15" s="3">
        <v>8.5150108438098897</v>
      </c>
      <c r="T15" s="3">
        <v>11.866828402721</v>
      </c>
      <c r="U15" s="3">
        <v>13.6245827857805</v>
      </c>
      <c r="V15" s="3" t="e">
        <v>#N/A</v>
      </c>
    </row>
    <row r="16" spans="1:22" x14ac:dyDescent="0.35">
      <c r="A16" s="2">
        <v>42286</v>
      </c>
      <c r="B16" s="3" t="e">
        <v>#N/A</v>
      </c>
      <c r="C16" s="3">
        <v>12.825784910487799</v>
      </c>
      <c r="D16" s="3">
        <v>14.376782180730499</v>
      </c>
      <c r="E16" s="3">
        <v>16.7856266708772</v>
      </c>
      <c r="F16" s="3">
        <v>12.418998202288099</v>
      </c>
      <c r="G16" s="3">
        <v>12.223906545043</v>
      </c>
      <c r="H16" s="3">
        <v>15.509161865621101</v>
      </c>
      <c r="I16" s="3">
        <v>11.9920590101648</v>
      </c>
      <c r="J16" s="3" t="e">
        <v>#N/A</v>
      </c>
      <c r="K16" s="3">
        <v>10.037444502069601</v>
      </c>
      <c r="L16" s="3">
        <v>11.706264175667901</v>
      </c>
      <c r="M16" s="3">
        <v>16.1709369639381</v>
      </c>
      <c r="N16" s="3">
        <v>4.3253708715856201</v>
      </c>
      <c r="O16" s="3">
        <v>17.961230448849999</v>
      </c>
      <c r="P16" s="3">
        <v>9.3676467820409197</v>
      </c>
      <c r="Q16" s="3">
        <v>12.807820076520899</v>
      </c>
      <c r="R16" s="3">
        <v>14.409191065637099</v>
      </c>
      <c r="S16" s="3">
        <v>9.3419982688611096</v>
      </c>
      <c r="T16" s="3">
        <v>12.275477505113001</v>
      </c>
      <c r="U16" s="3">
        <v>14.0999281647033</v>
      </c>
      <c r="V16" s="3">
        <v>12.659895555620301</v>
      </c>
    </row>
    <row r="17" spans="1:22" x14ac:dyDescent="0.35">
      <c r="A17" s="2">
        <v>42317</v>
      </c>
      <c r="B17" s="3" t="e">
        <v>#N/A</v>
      </c>
      <c r="C17" s="3">
        <v>13.467830491410201</v>
      </c>
      <c r="D17" s="3">
        <v>14.028425888477299</v>
      </c>
      <c r="E17" s="3">
        <v>16.605149922127602</v>
      </c>
      <c r="F17" s="3">
        <v>11.918374970837901</v>
      </c>
      <c r="G17" s="3">
        <v>7.8583780186591099</v>
      </c>
      <c r="H17" s="3">
        <v>15.315224996423799</v>
      </c>
      <c r="I17" s="3">
        <v>12.324161037964901</v>
      </c>
      <c r="J17" s="3" t="e">
        <v>#N/A</v>
      </c>
      <c r="K17" s="3">
        <v>10.3520019516679</v>
      </c>
      <c r="L17" s="3">
        <v>10.8412181201195</v>
      </c>
      <c r="M17" s="3">
        <v>15.6761015549602</v>
      </c>
      <c r="N17" s="3">
        <v>3.6609283619993098</v>
      </c>
      <c r="O17" s="3">
        <v>17.466733770669201</v>
      </c>
      <c r="P17" s="3">
        <v>9.6520304129666794</v>
      </c>
      <c r="Q17" s="3">
        <v>12.250116806821501</v>
      </c>
      <c r="R17" s="3">
        <v>13.852502165317</v>
      </c>
      <c r="S17" s="3">
        <v>9.6055138238451292</v>
      </c>
      <c r="T17" s="3">
        <v>11.034865226034899</v>
      </c>
      <c r="U17" s="3">
        <v>14.476217215679601</v>
      </c>
      <c r="V17" s="3">
        <v>12.0592384551957</v>
      </c>
    </row>
    <row r="18" spans="1:22" x14ac:dyDescent="0.35">
      <c r="A18" s="2">
        <v>42347</v>
      </c>
      <c r="B18" s="3" t="e">
        <v>#N/A</v>
      </c>
      <c r="C18" s="3">
        <v>12.478461483234801</v>
      </c>
      <c r="D18" s="3">
        <v>14.201766258625399</v>
      </c>
      <c r="E18" s="3">
        <v>15.9255174512598</v>
      </c>
      <c r="F18" s="3">
        <v>11.0914611483744</v>
      </c>
      <c r="G18" s="3">
        <v>7.4873848100770104</v>
      </c>
      <c r="H18" s="3">
        <v>15.3133133317725</v>
      </c>
      <c r="I18" s="3">
        <v>11.687105991830601</v>
      </c>
      <c r="J18" s="3" t="e">
        <v>#N/A</v>
      </c>
      <c r="K18" s="3">
        <v>9.8561891950550091</v>
      </c>
      <c r="L18" s="3">
        <v>11.0947004865506</v>
      </c>
      <c r="M18" s="3">
        <v>14.409859739558399</v>
      </c>
      <c r="N18" s="3">
        <v>3.7464469806476299</v>
      </c>
      <c r="O18" s="3">
        <v>16.635963734774499</v>
      </c>
      <c r="P18" s="3">
        <v>9.20794490555968</v>
      </c>
      <c r="Q18" s="3">
        <v>10.970455776148199</v>
      </c>
      <c r="R18" s="3">
        <v>12.6702716445173</v>
      </c>
      <c r="S18" s="3">
        <v>8.5438938284148893</v>
      </c>
      <c r="T18" s="3">
        <v>9.5616148853781393</v>
      </c>
      <c r="U18" s="3">
        <v>11.718184406446399</v>
      </c>
      <c r="V18" s="3">
        <v>12.6265222624051</v>
      </c>
    </row>
    <row r="19" spans="1:22" x14ac:dyDescent="0.35">
      <c r="A19" s="2">
        <v>42377</v>
      </c>
      <c r="B19" s="3" t="e">
        <v>#N/A</v>
      </c>
      <c r="C19" s="3">
        <v>11.8746844697465</v>
      </c>
      <c r="D19" s="3">
        <v>14.321721400686</v>
      </c>
      <c r="E19" s="3">
        <v>15.2025571349724</v>
      </c>
      <c r="F19" s="3">
        <v>11.808782801346601</v>
      </c>
      <c r="G19" s="3">
        <v>11.3765046654117</v>
      </c>
      <c r="H19" s="3">
        <v>15.246875745078199</v>
      </c>
      <c r="I19" s="3">
        <v>11.168220628660899</v>
      </c>
      <c r="J19" s="3">
        <v>16.014644796885101</v>
      </c>
      <c r="K19" s="3">
        <v>9.8449300780442393</v>
      </c>
      <c r="L19" s="3">
        <v>9.7170683523171508</v>
      </c>
      <c r="M19" s="3">
        <v>13.4797476344775</v>
      </c>
      <c r="N19" s="3">
        <v>9.5453572469791794</v>
      </c>
      <c r="O19" s="3">
        <v>16.636329109476002</v>
      </c>
      <c r="P19" s="3">
        <v>9.4483860639692896</v>
      </c>
      <c r="Q19" s="3">
        <v>10.864058259071401</v>
      </c>
      <c r="R19" s="3">
        <v>11.499034418076301</v>
      </c>
      <c r="S19" s="3">
        <v>7.95817230717621</v>
      </c>
      <c r="T19" s="3">
        <v>11.2220468853781</v>
      </c>
      <c r="U19" s="3">
        <v>11.6574289895179</v>
      </c>
      <c r="V19" s="3">
        <v>11.401778172528999</v>
      </c>
    </row>
    <row r="20" spans="1:22" x14ac:dyDescent="0.35">
      <c r="A20" s="2">
        <v>42409</v>
      </c>
      <c r="B20" s="3" t="e">
        <v>#N/A</v>
      </c>
      <c r="C20" s="3">
        <v>11.9894774384213</v>
      </c>
      <c r="D20" s="3">
        <v>15.087259670367899</v>
      </c>
      <c r="E20" s="3">
        <v>15.348303573207</v>
      </c>
      <c r="F20" s="3">
        <v>12.4038163324328</v>
      </c>
      <c r="G20" s="3">
        <v>12.847747441634301</v>
      </c>
      <c r="H20" s="3">
        <v>15.389740931555799</v>
      </c>
      <c r="I20" s="3">
        <v>11.771869810695099</v>
      </c>
      <c r="J20" s="3">
        <v>16.833732381468501</v>
      </c>
      <c r="K20" s="3">
        <v>10.273844154024999</v>
      </c>
      <c r="L20" s="3">
        <v>10.347164129677299</v>
      </c>
      <c r="M20" s="3">
        <v>13.5885204505866</v>
      </c>
      <c r="N20" s="3">
        <v>7.7191953841979997</v>
      </c>
      <c r="O20" s="3">
        <v>16.378335319909699</v>
      </c>
      <c r="P20" s="3">
        <v>8.8866304267869296</v>
      </c>
      <c r="Q20" s="3">
        <v>11.2761309556992</v>
      </c>
      <c r="R20" s="3">
        <v>13.3875309581185</v>
      </c>
      <c r="S20" s="3">
        <v>8.0678030626087303</v>
      </c>
      <c r="T20" s="3">
        <v>10.7778022020119</v>
      </c>
      <c r="U20" s="3">
        <v>13.692870374152999</v>
      </c>
      <c r="V20" s="3">
        <v>11.4054081561923</v>
      </c>
    </row>
    <row r="21" spans="1:22" x14ac:dyDescent="0.35">
      <c r="A21" s="2">
        <v>42438</v>
      </c>
      <c r="B21" s="3" t="e">
        <v>#N/A</v>
      </c>
      <c r="C21" s="3">
        <v>12.765373418121399</v>
      </c>
      <c r="D21" s="3">
        <v>15.166592739877601</v>
      </c>
      <c r="E21" s="3">
        <v>15.6557630782413</v>
      </c>
      <c r="F21" s="3">
        <v>13.134914232415399</v>
      </c>
      <c r="G21" s="3">
        <v>14.820957213035699</v>
      </c>
      <c r="H21" s="3">
        <v>15.872839049257101</v>
      </c>
      <c r="I21" s="3">
        <v>12.538794110860801</v>
      </c>
      <c r="J21" s="3">
        <v>17.923136755287899</v>
      </c>
      <c r="K21" s="3">
        <v>10.414108122833399</v>
      </c>
      <c r="L21" s="3">
        <v>12.527165329469501</v>
      </c>
      <c r="M21" s="3">
        <v>14.3355649031037</v>
      </c>
      <c r="N21" s="3">
        <v>8.9241868849891492</v>
      </c>
      <c r="O21" s="3">
        <v>17.0943661303079</v>
      </c>
      <c r="P21" s="3">
        <v>9.3491605852312301</v>
      </c>
      <c r="Q21" s="3">
        <v>11.8149663456404</v>
      </c>
      <c r="R21" s="3">
        <v>14.559832463428201</v>
      </c>
      <c r="S21" s="3">
        <v>8.7970974985709898</v>
      </c>
      <c r="T21" s="3">
        <v>12.824332278330299</v>
      </c>
      <c r="U21" s="3">
        <v>15.591543499274801</v>
      </c>
      <c r="V21" s="3">
        <v>12.814585129080401</v>
      </c>
    </row>
    <row r="22" spans="1:22" x14ac:dyDescent="0.35">
      <c r="A22" s="2">
        <v>42468</v>
      </c>
      <c r="B22" s="3" t="e">
        <v>#N/A</v>
      </c>
      <c r="C22" s="3">
        <v>13.2165498582024</v>
      </c>
      <c r="D22" s="3">
        <v>15.0784222456173</v>
      </c>
      <c r="E22" s="3">
        <v>16.809601537858899</v>
      </c>
      <c r="F22" s="3">
        <v>13.136825976196301</v>
      </c>
      <c r="G22" s="3">
        <v>14.583588431622999</v>
      </c>
      <c r="H22" s="3">
        <v>16.2158090055567</v>
      </c>
      <c r="I22" s="3">
        <v>12.5215728207555</v>
      </c>
      <c r="J22" s="3">
        <v>19.295053370711798</v>
      </c>
      <c r="K22" s="3">
        <v>10.387847996311599</v>
      </c>
      <c r="L22" s="3">
        <v>13.3690516855679</v>
      </c>
      <c r="M22" s="3">
        <v>14.7375703844485</v>
      </c>
      <c r="N22" s="3">
        <v>8.7218758846640494</v>
      </c>
      <c r="O22" s="3">
        <v>16.861426876507799</v>
      </c>
      <c r="P22" s="3">
        <v>9.9609084980962308</v>
      </c>
      <c r="Q22" s="3">
        <v>11.851541684743699</v>
      </c>
      <c r="R22" s="3">
        <v>14.126759620969199</v>
      </c>
      <c r="S22" s="3">
        <v>8.9944709037839807</v>
      </c>
      <c r="T22" s="3">
        <v>12.3185637717484</v>
      </c>
      <c r="U22" s="3">
        <v>12.7202598772818</v>
      </c>
      <c r="V22" s="3">
        <v>12.635151369132901</v>
      </c>
    </row>
    <row r="23" spans="1:22" x14ac:dyDescent="0.35">
      <c r="A23" s="2">
        <v>42499</v>
      </c>
      <c r="B23" s="3" t="e">
        <v>#N/A</v>
      </c>
      <c r="C23" s="3">
        <v>13.644227614314101</v>
      </c>
      <c r="D23" s="3">
        <v>14.362191749685101</v>
      </c>
      <c r="E23" s="3">
        <v>15.5945041716568</v>
      </c>
      <c r="F23" s="3">
        <v>12.4114203721112</v>
      </c>
      <c r="G23" s="3">
        <v>15.067925076538801</v>
      </c>
      <c r="H23" s="3">
        <v>15.420849319423599</v>
      </c>
      <c r="I23" s="3">
        <v>11.9050250374302</v>
      </c>
      <c r="J23" s="3">
        <v>19.5584145312727</v>
      </c>
      <c r="K23" s="3">
        <v>10.042714031965399</v>
      </c>
      <c r="L23" s="3">
        <v>12.523521760607</v>
      </c>
      <c r="M23" s="3">
        <v>14.171592746764301</v>
      </c>
      <c r="N23" s="3">
        <v>10.255995225799399</v>
      </c>
      <c r="O23" s="3">
        <v>17.418496190053101</v>
      </c>
      <c r="P23" s="3">
        <v>9.6362473668547803</v>
      </c>
      <c r="Q23" s="3">
        <v>11.7884026877728</v>
      </c>
      <c r="R23" s="3">
        <v>14.280834728365299</v>
      </c>
      <c r="S23" s="3">
        <v>8.5737434478046808</v>
      </c>
      <c r="T23" s="3">
        <v>12.7064696296666</v>
      </c>
      <c r="U23" s="3">
        <v>12.530784363005999</v>
      </c>
      <c r="V23" s="3">
        <v>13.535578742454399</v>
      </c>
    </row>
    <row r="24" spans="1:22" x14ac:dyDescent="0.35">
      <c r="A24" s="2">
        <v>42530</v>
      </c>
      <c r="B24" s="3" t="e">
        <v>#N/A</v>
      </c>
      <c r="C24" s="3">
        <v>13.6938425833556</v>
      </c>
      <c r="D24" s="3">
        <v>14.9777876326557</v>
      </c>
      <c r="E24" s="3">
        <v>16.895523193982001</v>
      </c>
      <c r="F24" s="3">
        <v>11.9402973733417</v>
      </c>
      <c r="G24" s="3">
        <v>14.743145658334999</v>
      </c>
      <c r="H24" s="3">
        <v>16.137366083923499</v>
      </c>
      <c r="I24" s="3">
        <v>13.2003385245605</v>
      </c>
      <c r="J24" s="3">
        <v>18.653123564399699</v>
      </c>
      <c r="K24" s="3">
        <v>10.2480769294352</v>
      </c>
      <c r="L24" s="3">
        <v>12.506333647392999</v>
      </c>
      <c r="M24" s="3">
        <v>14.930098199037101</v>
      </c>
      <c r="N24" s="3">
        <v>10.4190527687376</v>
      </c>
      <c r="O24" s="3">
        <v>17.680314949199701</v>
      </c>
      <c r="P24" s="3">
        <v>11.0552016354278</v>
      </c>
      <c r="Q24" s="3">
        <v>11.804122655085401</v>
      </c>
      <c r="R24" s="3">
        <v>14.6434909055512</v>
      </c>
      <c r="S24" s="3">
        <v>8.4333679600810303</v>
      </c>
      <c r="T24" s="3">
        <v>12.543339878847</v>
      </c>
      <c r="U24" s="3">
        <v>12.5580734321468</v>
      </c>
      <c r="V24" s="3">
        <v>13.8211177827082</v>
      </c>
    </row>
    <row r="25" spans="1:22" x14ac:dyDescent="0.35">
      <c r="A25" s="2">
        <v>42559</v>
      </c>
      <c r="B25" s="3">
        <v>13.5904341010651</v>
      </c>
      <c r="C25" s="3">
        <v>14.672709812443101</v>
      </c>
      <c r="D25" s="3">
        <v>15.421899795855699</v>
      </c>
      <c r="E25" s="3">
        <v>17.395367301617998</v>
      </c>
      <c r="F25" s="3">
        <v>11.061916917081501</v>
      </c>
      <c r="G25" s="3">
        <v>14.6037026222308</v>
      </c>
      <c r="H25" s="3">
        <v>16.181632156315899</v>
      </c>
      <c r="I25" s="3">
        <v>13.0669259055131</v>
      </c>
      <c r="J25" s="3">
        <v>18.2506144305632</v>
      </c>
      <c r="K25" s="3">
        <v>9.8251203820847195</v>
      </c>
      <c r="L25" s="3">
        <v>12.91633583044</v>
      </c>
      <c r="M25" s="3">
        <v>14.5338266789222</v>
      </c>
      <c r="N25" s="3">
        <v>8.4355582734059507</v>
      </c>
      <c r="O25" s="3">
        <v>17.752981938739602</v>
      </c>
      <c r="P25" s="3">
        <v>10.8105510565914</v>
      </c>
      <c r="Q25" s="3">
        <v>11.900106605347901</v>
      </c>
      <c r="R25" s="3">
        <v>14.857551200532599</v>
      </c>
      <c r="S25" s="3">
        <v>8.3929822915733094</v>
      </c>
      <c r="T25" s="3">
        <v>12.755147069503399</v>
      </c>
      <c r="U25" s="3">
        <v>12.293762440018201</v>
      </c>
      <c r="V25" s="3">
        <v>13.354920585703001</v>
      </c>
    </row>
    <row r="26" spans="1:22" x14ac:dyDescent="0.35">
      <c r="A26" s="2">
        <v>42591</v>
      </c>
      <c r="B26" s="3">
        <v>13.6974379052304</v>
      </c>
      <c r="C26" s="3">
        <v>15.7493845032538</v>
      </c>
      <c r="D26" s="3">
        <v>17.143446772277802</v>
      </c>
      <c r="E26" s="3">
        <v>18.543461401650401</v>
      </c>
      <c r="F26" s="3">
        <v>12.33264023573</v>
      </c>
      <c r="G26" s="3">
        <v>14.4722394569072</v>
      </c>
      <c r="H26" s="3">
        <v>16.497338550816</v>
      </c>
      <c r="I26" s="3">
        <v>13.8088230610122</v>
      </c>
      <c r="J26" s="3">
        <v>18.705478836360999</v>
      </c>
      <c r="K26" s="3">
        <v>10.0866353142869</v>
      </c>
      <c r="L26" s="3">
        <v>13.772499241157</v>
      </c>
      <c r="M26" s="3">
        <v>15.615561347548599</v>
      </c>
      <c r="N26" s="3">
        <v>8.7495440226731809</v>
      </c>
      <c r="O26" s="3">
        <v>18.341010878132799</v>
      </c>
      <c r="P26" s="3">
        <v>11.7167377899244</v>
      </c>
      <c r="Q26" s="3">
        <v>13.1168365869844</v>
      </c>
      <c r="R26" s="3">
        <v>15.577139764305899</v>
      </c>
      <c r="S26" s="3">
        <v>8.3925901090526391</v>
      </c>
      <c r="T26" s="3">
        <v>12.5237835695999</v>
      </c>
      <c r="U26" s="3">
        <v>11.469797076839701</v>
      </c>
      <c r="V26" s="3">
        <v>13.079086113765101</v>
      </c>
    </row>
    <row r="27" spans="1:22" x14ac:dyDescent="0.35">
      <c r="A27" s="2">
        <v>42622</v>
      </c>
      <c r="B27" s="3">
        <v>13.961436619234901</v>
      </c>
      <c r="C27" s="3">
        <v>15.434523285087799</v>
      </c>
      <c r="D27" s="3">
        <v>16.031229149594498</v>
      </c>
      <c r="E27" s="3">
        <v>17.7072530363182</v>
      </c>
      <c r="F27" s="3">
        <v>11.694586138035801</v>
      </c>
      <c r="G27" s="3">
        <v>13.8410657166422</v>
      </c>
      <c r="H27" s="3">
        <v>16.892022265377499</v>
      </c>
      <c r="I27" s="3">
        <v>13.6180953215695</v>
      </c>
      <c r="J27" s="3">
        <v>17.7598438609247</v>
      </c>
      <c r="K27" s="3">
        <v>10.1661879927761</v>
      </c>
      <c r="L27" s="3">
        <v>13.8487872477164</v>
      </c>
      <c r="M27" s="3">
        <v>15.2113808733332</v>
      </c>
      <c r="N27" s="3">
        <v>8.6253546822782603</v>
      </c>
      <c r="O27" s="3">
        <v>18.1990712486189</v>
      </c>
      <c r="P27" s="3">
        <v>12.6287044484672</v>
      </c>
      <c r="Q27" s="3">
        <v>12.7684147418198</v>
      </c>
      <c r="R27" s="3">
        <v>14.2043694234945</v>
      </c>
      <c r="S27" s="3">
        <v>8.4077098686511391</v>
      </c>
      <c r="T27" s="3">
        <v>12.0576207129953</v>
      </c>
      <c r="U27" s="3">
        <v>11.685587922897099</v>
      </c>
      <c r="V27" s="3">
        <v>12.582294084446801</v>
      </c>
    </row>
    <row r="28" spans="1:22" x14ac:dyDescent="0.35">
      <c r="A28" s="2">
        <v>42650</v>
      </c>
      <c r="B28" s="3">
        <v>13.5377681798276</v>
      </c>
      <c r="C28" s="3">
        <v>15.6507570845939</v>
      </c>
      <c r="D28" s="3">
        <v>16.477418700726499</v>
      </c>
      <c r="E28" s="3">
        <v>16.8627840573821</v>
      </c>
      <c r="F28" s="3">
        <v>11.708113528726599</v>
      </c>
      <c r="G28" s="3">
        <v>12.957218211118899</v>
      </c>
      <c r="H28" s="3">
        <v>16.757383782795198</v>
      </c>
      <c r="I28" s="3">
        <v>13.729042995096201</v>
      </c>
      <c r="J28" s="3">
        <v>17.9308840268266</v>
      </c>
      <c r="K28" s="3">
        <v>9.9875494577501698</v>
      </c>
      <c r="L28" s="3">
        <v>14.1648174727725</v>
      </c>
      <c r="M28" s="3">
        <v>14.846577614106501</v>
      </c>
      <c r="N28" s="3">
        <v>8.9751991467814491</v>
      </c>
      <c r="O28" s="3">
        <v>17.828342026691001</v>
      </c>
      <c r="P28" s="3">
        <v>12.4942324456536</v>
      </c>
      <c r="Q28" s="3">
        <v>12.6988612821026</v>
      </c>
      <c r="R28" s="3">
        <v>14.717737732134101</v>
      </c>
      <c r="S28" s="3">
        <v>8.3417707836932795</v>
      </c>
      <c r="T28" s="3">
        <v>12.527658299965299</v>
      </c>
      <c r="U28" s="3">
        <v>13.5802085955648</v>
      </c>
      <c r="V28" s="3">
        <v>11.7722487644712</v>
      </c>
    </row>
    <row r="29" spans="1:22" x14ac:dyDescent="0.35">
      <c r="A29" s="2">
        <v>42683</v>
      </c>
      <c r="B29" s="3">
        <v>13.771206649145601</v>
      </c>
      <c r="C29" s="3">
        <v>16.857725296507901</v>
      </c>
      <c r="D29" s="3">
        <v>15.9862295265353</v>
      </c>
      <c r="E29" s="3">
        <v>15.8172938821826</v>
      </c>
      <c r="F29" s="3">
        <v>11.662629997847899</v>
      </c>
      <c r="G29" s="3">
        <v>12.0207737867287</v>
      </c>
      <c r="H29" s="3">
        <v>16.471987427845999</v>
      </c>
      <c r="I29" s="3">
        <v>12.9696956337402</v>
      </c>
      <c r="J29" s="3">
        <v>17.749870189658701</v>
      </c>
      <c r="K29" s="3">
        <v>9.6435854248176103</v>
      </c>
      <c r="L29" s="3">
        <v>14.331569684447899</v>
      </c>
      <c r="M29" s="3">
        <v>14.478955155942799</v>
      </c>
      <c r="N29" s="3">
        <v>8.5484643767638708</v>
      </c>
      <c r="O29" s="3">
        <v>16.873515897015299</v>
      </c>
      <c r="P29" s="3">
        <v>11.752554627191399</v>
      </c>
      <c r="Q29" s="3">
        <v>12.557506511213299</v>
      </c>
      <c r="R29" s="3">
        <v>14.803987870318499</v>
      </c>
      <c r="S29" s="3">
        <v>7.8175815671607998</v>
      </c>
      <c r="T29" s="3">
        <v>11.790021680482001</v>
      </c>
      <c r="U29" s="3">
        <v>12.316389252195901</v>
      </c>
      <c r="V29" s="3">
        <v>13.015477615902499</v>
      </c>
    </row>
    <row r="30" spans="1:22" x14ac:dyDescent="0.35">
      <c r="A30" s="2">
        <v>42713</v>
      </c>
      <c r="B30" s="3">
        <v>14.077812651665999</v>
      </c>
      <c r="C30" s="3">
        <v>16.145329547040198</v>
      </c>
      <c r="D30" s="3">
        <v>15.3427617614703</v>
      </c>
      <c r="E30" s="3">
        <v>15.763649960674501</v>
      </c>
      <c r="F30" s="3">
        <v>12.011336908529399</v>
      </c>
      <c r="G30" s="3">
        <v>11.7459168099893</v>
      </c>
      <c r="H30" s="3">
        <v>16.4350333925981</v>
      </c>
      <c r="I30" s="3">
        <v>13.260325693559899</v>
      </c>
      <c r="J30" s="3">
        <v>16.825948224949499</v>
      </c>
      <c r="K30" s="3">
        <v>9.9346674258419299</v>
      </c>
      <c r="L30" s="3">
        <v>12.9747502587271</v>
      </c>
      <c r="M30" s="3">
        <v>14.330106314441201</v>
      </c>
      <c r="N30" s="3">
        <v>9.8435712630941694</v>
      </c>
      <c r="O30" s="3">
        <v>16.521318763310301</v>
      </c>
      <c r="P30" s="3">
        <v>11.827294823403101</v>
      </c>
      <c r="Q30" s="3">
        <v>12.415729991923399</v>
      </c>
      <c r="R30" s="3">
        <v>14.808745722884501</v>
      </c>
      <c r="S30" s="3">
        <v>7.5077896097885599</v>
      </c>
      <c r="T30" s="3">
        <v>11.7785506056165</v>
      </c>
      <c r="U30" s="3">
        <v>12.3862602666697</v>
      </c>
      <c r="V30" s="3">
        <v>14.280733247771</v>
      </c>
    </row>
    <row r="31" spans="1:22" x14ac:dyDescent="0.35">
      <c r="A31" s="2">
        <v>42744</v>
      </c>
      <c r="B31" s="3">
        <v>13.284402682967</v>
      </c>
      <c r="C31" s="3">
        <v>15.3538265429858</v>
      </c>
      <c r="D31" s="3">
        <v>15.3589739364804</v>
      </c>
      <c r="E31" s="3">
        <v>16.6199771432352</v>
      </c>
      <c r="F31" s="3">
        <v>12.153323776165699</v>
      </c>
      <c r="G31" s="3">
        <v>11.9761751206873</v>
      </c>
      <c r="H31" s="3">
        <v>16.597843332572701</v>
      </c>
      <c r="I31" s="3">
        <v>13.009022784661999</v>
      </c>
      <c r="J31" s="3">
        <v>15.956079739515401</v>
      </c>
      <c r="K31" s="3">
        <v>9.6901976468413995</v>
      </c>
      <c r="L31" s="3">
        <v>12.8983761001811</v>
      </c>
      <c r="M31" s="3">
        <v>14.751680974249</v>
      </c>
      <c r="N31" s="3">
        <v>9.0564071150311207</v>
      </c>
      <c r="O31" s="3">
        <v>16.3347484681304</v>
      </c>
      <c r="P31" s="3">
        <v>11.6520326367461</v>
      </c>
      <c r="Q31" s="3">
        <v>13.63551731575</v>
      </c>
      <c r="R31" s="3">
        <v>15.103170701070701</v>
      </c>
      <c r="S31" s="3">
        <v>7.5883809601611798</v>
      </c>
      <c r="T31" s="3">
        <v>12.250870336037901</v>
      </c>
      <c r="U31" s="3">
        <v>12.7327626517287</v>
      </c>
      <c r="V31" s="3">
        <v>14.1677344994183</v>
      </c>
    </row>
    <row r="32" spans="1:22" x14ac:dyDescent="0.35">
      <c r="A32" s="2">
        <v>42775</v>
      </c>
      <c r="B32" s="3">
        <v>13.0838599668049</v>
      </c>
      <c r="C32" s="3">
        <v>15.843069396446401</v>
      </c>
      <c r="D32" s="3">
        <v>15.319801534666601</v>
      </c>
      <c r="E32" s="3">
        <v>16.623855020502099</v>
      </c>
      <c r="F32" s="3">
        <v>12.678552307852399</v>
      </c>
      <c r="G32" s="3">
        <v>13.5018161729864</v>
      </c>
      <c r="H32" s="3">
        <v>16.652343423498799</v>
      </c>
      <c r="I32" s="3">
        <v>13.1782315273376</v>
      </c>
      <c r="J32" s="3">
        <v>16.449481062190198</v>
      </c>
      <c r="K32" s="3">
        <v>9.4275568130304794</v>
      </c>
      <c r="L32" s="3">
        <v>13.196784329815801</v>
      </c>
      <c r="M32" s="3">
        <v>14.8286676247921</v>
      </c>
      <c r="N32" s="3">
        <v>8.2398619100927206</v>
      </c>
      <c r="O32" s="3">
        <v>17.3784444610294</v>
      </c>
      <c r="P32" s="3">
        <v>12.2250607751213</v>
      </c>
      <c r="Q32" s="3">
        <v>13.2175502213894</v>
      </c>
      <c r="R32" s="3">
        <v>15.1577960875789</v>
      </c>
      <c r="S32" s="3">
        <v>8.6218135910459903</v>
      </c>
      <c r="T32" s="3">
        <v>12.252978631723</v>
      </c>
      <c r="U32" s="3">
        <v>13.1058694564958</v>
      </c>
      <c r="V32" s="3">
        <v>14.170780270378</v>
      </c>
    </row>
    <row r="33" spans="1:22" x14ac:dyDescent="0.35">
      <c r="A33" s="2">
        <v>42803</v>
      </c>
      <c r="B33" s="3">
        <v>13.1559823135133</v>
      </c>
      <c r="C33" s="3">
        <v>16.0525201890133</v>
      </c>
      <c r="D33" s="3">
        <v>15.075090770704399</v>
      </c>
      <c r="E33" s="3">
        <v>16.9059435405666</v>
      </c>
      <c r="F33" s="3">
        <v>12.4623516957839</v>
      </c>
      <c r="G33" s="3">
        <v>12.7146044093837</v>
      </c>
      <c r="H33" s="3">
        <v>16.7684422731224</v>
      </c>
      <c r="I33" s="3">
        <v>12.908130392143701</v>
      </c>
      <c r="J33" s="3">
        <v>16.3725089074298</v>
      </c>
      <c r="K33" s="3">
        <v>9.4766612635644893</v>
      </c>
      <c r="L33" s="3">
        <v>12.952714382933101</v>
      </c>
      <c r="M33" s="3">
        <v>15.4047036607523</v>
      </c>
      <c r="N33" s="3">
        <v>9.1622013172952208</v>
      </c>
      <c r="O33" s="3">
        <v>17.588224821749499</v>
      </c>
      <c r="P33" s="3">
        <v>12.218733854733699</v>
      </c>
      <c r="Q33" s="3">
        <v>12.900126594901799</v>
      </c>
      <c r="R33" s="3">
        <v>14.790311828873699</v>
      </c>
      <c r="S33" s="3">
        <v>8.4556945807001203</v>
      </c>
      <c r="T33" s="3">
        <v>11.788772936758701</v>
      </c>
      <c r="U33" s="3">
        <v>13.041177666710199</v>
      </c>
      <c r="V33" s="3">
        <v>13.871359293027901</v>
      </c>
    </row>
    <row r="34" spans="1:22" x14ac:dyDescent="0.35">
      <c r="A34" s="2">
        <v>42832</v>
      </c>
      <c r="B34" s="3">
        <v>13.584190989391599</v>
      </c>
      <c r="C34" s="3">
        <v>17.370211682164999</v>
      </c>
      <c r="D34" s="3">
        <v>15.589818620038701</v>
      </c>
      <c r="E34" s="3">
        <v>17.424914276015599</v>
      </c>
      <c r="F34" s="3">
        <v>12.3496200626968</v>
      </c>
      <c r="G34" s="3">
        <v>12.3407487153342</v>
      </c>
      <c r="H34" s="3">
        <v>16.8490154196273</v>
      </c>
      <c r="I34" s="3">
        <v>13.1059763742303</v>
      </c>
      <c r="J34" s="3">
        <v>17.066861488936599</v>
      </c>
      <c r="K34" s="3">
        <v>9.3044406659600103</v>
      </c>
      <c r="L34" s="3">
        <v>12.615098199397099</v>
      </c>
      <c r="M34" s="3">
        <v>15.5825214123237</v>
      </c>
      <c r="N34" s="3">
        <v>10.911603371814101</v>
      </c>
      <c r="O34" s="3">
        <v>18.024404887795399</v>
      </c>
      <c r="P34" s="3">
        <v>12.494377764823099</v>
      </c>
      <c r="Q34" s="3">
        <v>12.8231649229028</v>
      </c>
      <c r="R34" s="3">
        <v>15.052471668665</v>
      </c>
      <c r="S34" s="3">
        <v>8.2584965044928698</v>
      </c>
      <c r="T34" s="3">
        <v>12.2495064087259</v>
      </c>
      <c r="U34" s="3">
        <v>14.195005901300201</v>
      </c>
      <c r="V34" s="3">
        <v>14.0090053861213</v>
      </c>
    </row>
    <row r="35" spans="1:22" x14ac:dyDescent="0.35">
      <c r="A35" s="2">
        <v>42864</v>
      </c>
      <c r="B35" s="3">
        <v>13.0849034078235</v>
      </c>
      <c r="C35" s="3">
        <v>16.9779481583282</v>
      </c>
      <c r="D35" s="3">
        <v>15.794239209949099</v>
      </c>
      <c r="E35" s="3">
        <v>17.937000841523901</v>
      </c>
      <c r="F35" s="3">
        <v>12.9050505086513</v>
      </c>
      <c r="G35" s="3">
        <v>10.9329540065114</v>
      </c>
      <c r="H35" s="3">
        <v>17.0041662084999</v>
      </c>
      <c r="I35" s="3">
        <v>13.3425812842924</v>
      </c>
      <c r="J35" s="3">
        <v>16.804922377619999</v>
      </c>
      <c r="K35" s="3">
        <v>9.4582672960239105</v>
      </c>
      <c r="L35" s="3">
        <v>12.818067511317899</v>
      </c>
      <c r="M35" s="3">
        <v>16.2022716431158</v>
      </c>
      <c r="N35" s="3">
        <v>13.214933191182</v>
      </c>
      <c r="O35" s="3">
        <v>18.092111210236101</v>
      </c>
      <c r="P35" s="3">
        <v>12.684194046910701</v>
      </c>
      <c r="Q35" s="3">
        <v>12.7114599622941</v>
      </c>
      <c r="R35" s="3">
        <v>14.650203639800599</v>
      </c>
      <c r="S35" s="3">
        <v>8.6908177261249406</v>
      </c>
      <c r="T35" s="3">
        <v>11.892124711214899</v>
      </c>
      <c r="U35" s="3">
        <v>14.9529189219272</v>
      </c>
      <c r="V35" s="3">
        <v>13.381166555894</v>
      </c>
    </row>
    <row r="36" spans="1:22" x14ac:dyDescent="0.35">
      <c r="A36" s="2">
        <v>42895</v>
      </c>
      <c r="B36" s="3">
        <v>14.0065740728599</v>
      </c>
      <c r="C36" s="3">
        <v>16.821825386707602</v>
      </c>
      <c r="D36" s="3">
        <v>15.351596559288</v>
      </c>
      <c r="E36" s="3">
        <v>17.920894555125098</v>
      </c>
      <c r="F36" s="3">
        <v>12.5707671426575</v>
      </c>
      <c r="G36" s="3">
        <v>12.100138126064</v>
      </c>
      <c r="H36" s="3">
        <v>16.773694745058702</v>
      </c>
      <c r="I36" s="3">
        <v>13.615728012026301</v>
      </c>
      <c r="J36" s="3">
        <v>16.4716122628809</v>
      </c>
      <c r="K36" s="3">
        <v>9.6275806667318502</v>
      </c>
      <c r="L36" s="3">
        <v>11.862085749557201</v>
      </c>
      <c r="M36" s="3">
        <v>15.2066800246751</v>
      </c>
      <c r="N36" s="3">
        <v>13.392052671186001</v>
      </c>
      <c r="O36" s="3">
        <v>18.310308147448399</v>
      </c>
      <c r="P36" s="3">
        <v>13.130127931663999</v>
      </c>
      <c r="Q36" s="3">
        <v>12.18882665396</v>
      </c>
      <c r="R36" s="3">
        <v>14.690881542170301</v>
      </c>
      <c r="S36" s="3">
        <v>8.6710942292326791</v>
      </c>
      <c r="T36" s="3">
        <v>11.2477127249637</v>
      </c>
      <c r="U36" s="3">
        <v>14.583272870038099</v>
      </c>
      <c r="V36" s="3">
        <v>13.719624218577</v>
      </c>
    </row>
    <row r="37" spans="1:22" x14ac:dyDescent="0.35">
      <c r="A37" s="2">
        <v>42923</v>
      </c>
      <c r="B37" s="3">
        <v>14.155464844290099</v>
      </c>
      <c r="C37" s="3">
        <v>17.134387422389999</v>
      </c>
      <c r="D37" s="3">
        <v>15.6946583737659</v>
      </c>
      <c r="E37" s="3">
        <v>17.181104954314399</v>
      </c>
      <c r="F37" s="3">
        <v>12.403196127956599</v>
      </c>
      <c r="G37" s="3">
        <v>11.8012143594653</v>
      </c>
      <c r="H37" s="3">
        <v>16.408491073191001</v>
      </c>
      <c r="I37" s="3">
        <v>13.770779495646</v>
      </c>
      <c r="J37" s="3">
        <v>16.725932903157702</v>
      </c>
      <c r="K37" s="3">
        <v>9.4119327432548303</v>
      </c>
      <c r="L37" s="3">
        <v>11.7855172154256</v>
      </c>
      <c r="M37" s="3">
        <v>14.8805775251437</v>
      </c>
      <c r="N37" s="3">
        <v>12.866311337080701</v>
      </c>
      <c r="O37" s="3">
        <v>18.186956658259302</v>
      </c>
      <c r="P37" s="3">
        <v>12.710363296592099</v>
      </c>
      <c r="Q37" s="3">
        <v>11.641885691698199</v>
      </c>
      <c r="R37" s="3">
        <v>14.6245556068467</v>
      </c>
      <c r="S37" s="3">
        <v>8.5548635494146108</v>
      </c>
      <c r="T37" s="3">
        <v>11.1428082779221</v>
      </c>
      <c r="U37" s="3">
        <v>15.813611949072801</v>
      </c>
      <c r="V37" s="3">
        <v>14.3946475158669</v>
      </c>
    </row>
    <row r="38" spans="1:22" x14ac:dyDescent="0.35">
      <c r="A38" s="2">
        <v>42956</v>
      </c>
      <c r="B38" s="3">
        <v>13.965634958429</v>
      </c>
      <c r="C38" s="3">
        <v>17.574466388361198</v>
      </c>
      <c r="D38" s="3">
        <v>15.712776921797699</v>
      </c>
      <c r="E38" s="3">
        <v>16.493923956481702</v>
      </c>
      <c r="F38" s="3">
        <v>12.7490202367373</v>
      </c>
      <c r="G38" s="3">
        <v>12.834666825854599</v>
      </c>
      <c r="H38" s="3">
        <v>16.364487805477101</v>
      </c>
      <c r="I38" s="3">
        <v>14.0023495334832</v>
      </c>
      <c r="J38" s="3">
        <v>17.172458865465799</v>
      </c>
      <c r="K38" s="3">
        <v>9.2014139152238297</v>
      </c>
      <c r="L38" s="3">
        <v>12.923873759943399</v>
      </c>
      <c r="M38" s="3">
        <v>15.9115747859632</v>
      </c>
      <c r="N38" s="3">
        <v>12.702080743830001</v>
      </c>
      <c r="O38" s="3">
        <v>18.712270297922899</v>
      </c>
      <c r="P38" s="3">
        <v>13.7905332680635</v>
      </c>
      <c r="Q38" s="3">
        <v>12.409284501776099</v>
      </c>
      <c r="R38" s="3">
        <v>14.685228780118299</v>
      </c>
      <c r="S38" s="3">
        <v>8.7770895082353899</v>
      </c>
      <c r="T38" s="3">
        <v>11.868818027451301</v>
      </c>
      <c r="U38" s="3">
        <v>15.752538281376101</v>
      </c>
      <c r="V38" s="3">
        <v>14.139560130683099</v>
      </c>
    </row>
    <row r="39" spans="1:22" x14ac:dyDescent="0.35">
      <c r="A39" s="2">
        <v>42986</v>
      </c>
      <c r="B39" s="3">
        <v>14.3561224409546</v>
      </c>
      <c r="C39" s="3">
        <v>18.622196208073898</v>
      </c>
      <c r="D39" s="3">
        <v>15.442496832235999</v>
      </c>
      <c r="E39" s="3">
        <v>16.8688543979884</v>
      </c>
      <c r="F39" s="3">
        <v>12.526570283124499</v>
      </c>
      <c r="G39" s="3">
        <v>12.4840667066387</v>
      </c>
      <c r="H39" s="3">
        <v>16.5187639759449</v>
      </c>
      <c r="I39" s="3">
        <v>13.9274134836079</v>
      </c>
      <c r="J39" s="3">
        <v>16.808644545203499</v>
      </c>
      <c r="K39" s="3">
        <v>9.0305230241522398</v>
      </c>
      <c r="L39" s="3">
        <v>13.619567370554501</v>
      </c>
      <c r="M39" s="3">
        <v>15.2965414886961</v>
      </c>
      <c r="N39" s="3">
        <v>11.3978233088629</v>
      </c>
      <c r="O39" s="3">
        <v>18.702986369193201</v>
      </c>
      <c r="P39" s="3">
        <v>13.096938066952299</v>
      </c>
      <c r="Q39" s="3">
        <v>11.143338154455799</v>
      </c>
      <c r="R39" s="3">
        <v>15.219636710120501</v>
      </c>
      <c r="S39" s="3">
        <v>8.5245832204921204</v>
      </c>
      <c r="T39" s="3">
        <v>11.4305532367092</v>
      </c>
      <c r="U39" s="3">
        <v>16.1124129048161</v>
      </c>
      <c r="V39" s="3">
        <v>14.0871574934562</v>
      </c>
    </row>
    <row r="40" spans="1:22" x14ac:dyDescent="0.35">
      <c r="A40" s="2">
        <v>43017</v>
      </c>
      <c r="B40" s="3">
        <v>14.3431712147505</v>
      </c>
      <c r="C40" s="3">
        <v>15.508022675848901</v>
      </c>
      <c r="D40" s="3">
        <v>15.641063844358801</v>
      </c>
      <c r="E40" s="3">
        <v>17.674030097989501</v>
      </c>
      <c r="F40" s="3">
        <v>12.2629215882873</v>
      </c>
      <c r="G40" s="3">
        <v>13.1705495956097</v>
      </c>
      <c r="H40" s="3">
        <v>16.1973623555876</v>
      </c>
      <c r="I40" s="3">
        <v>13.476361401795099</v>
      </c>
      <c r="J40" s="3">
        <v>16.537596792125999</v>
      </c>
      <c r="K40" s="3">
        <v>9.17008062496717</v>
      </c>
      <c r="L40" s="3">
        <v>13.949915734488201</v>
      </c>
      <c r="M40" s="3">
        <v>15.302745456196</v>
      </c>
      <c r="N40" s="3">
        <v>11.8526086501079</v>
      </c>
      <c r="O40" s="3">
        <v>18.539967803124998</v>
      </c>
      <c r="P40" s="3">
        <v>13.8605596306718</v>
      </c>
      <c r="Q40" s="3">
        <v>10.7919395421602</v>
      </c>
      <c r="R40" s="3">
        <v>15.5872338248322</v>
      </c>
      <c r="S40" s="3">
        <v>7.8138552248128397</v>
      </c>
      <c r="T40" s="3">
        <v>11.186775369966201</v>
      </c>
      <c r="U40" s="3">
        <v>15.956222798259001</v>
      </c>
      <c r="V40" s="3">
        <v>13.306907554789399</v>
      </c>
    </row>
    <row r="41" spans="1:22" x14ac:dyDescent="0.35">
      <c r="A41" s="2">
        <v>43048</v>
      </c>
      <c r="B41" s="3">
        <v>14.7090185800245</v>
      </c>
      <c r="C41" s="3">
        <v>14.6781606187257</v>
      </c>
      <c r="D41" s="3">
        <v>15.578957096870401</v>
      </c>
      <c r="E41" s="3">
        <v>18.192617979110398</v>
      </c>
      <c r="F41" s="3">
        <v>12.0069267636748</v>
      </c>
      <c r="G41" s="3">
        <v>13.277229724016101</v>
      </c>
      <c r="H41" s="3">
        <v>15.860192546258601</v>
      </c>
      <c r="I41" s="3">
        <v>13.806223099336</v>
      </c>
      <c r="J41" s="3">
        <v>15.977670757578601</v>
      </c>
      <c r="K41" s="3">
        <v>9.4294223740569993</v>
      </c>
      <c r="L41" s="3">
        <v>13.0300750279597</v>
      </c>
      <c r="M41" s="3">
        <v>15.600466277004999</v>
      </c>
      <c r="N41" s="3">
        <v>12.0134145635827</v>
      </c>
      <c r="O41" s="3">
        <v>18.876284569311501</v>
      </c>
      <c r="P41" s="3">
        <v>14.019007146882901</v>
      </c>
      <c r="Q41" s="3">
        <v>10.766819433174399</v>
      </c>
      <c r="R41" s="3">
        <v>15.6465543985877</v>
      </c>
      <c r="S41" s="3">
        <v>8.33275587739743</v>
      </c>
      <c r="T41" s="3">
        <v>10.9022145659234</v>
      </c>
      <c r="U41" s="3">
        <v>16.2513882461663</v>
      </c>
      <c r="V41" s="3">
        <v>13.0856252947054</v>
      </c>
    </row>
    <row r="42" spans="1:22" x14ac:dyDescent="0.35">
      <c r="A42" s="2">
        <v>43077</v>
      </c>
      <c r="B42" s="3">
        <v>13.814679058791601</v>
      </c>
      <c r="C42" s="3">
        <v>12.6204571616106</v>
      </c>
      <c r="D42" s="3">
        <v>15.158982623207599</v>
      </c>
      <c r="E42" s="3">
        <v>17.0841005931292</v>
      </c>
      <c r="F42" s="3">
        <v>11.615735884474301</v>
      </c>
      <c r="G42" s="3">
        <v>12.226103737776601</v>
      </c>
      <c r="H42" s="3">
        <v>15.850369092585399</v>
      </c>
      <c r="I42" s="3">
        <v>13.099385669501499</v>
      </c>
      <c r="J42" s="3">
        <v>15.5190786577061</v>
      </c>
      <c r="K42" s="3">
        <v>9.1110524522682699</v>
      </c>
      <c r="L42" s="3">
        <v>12.8550870586063</v>
      </c>
      <c r="M42" s="3">
        <v>14.353743499941</v>
      </c>
      <c r="N42" s="3">
        <v>12.7222139623142</v>
      </c>
      <c r="O42" s="3">
        <v>18.646725697595699</v>
      </c>
      <c r="P42" s="3">
        <v>13.227550134499401</v>
      </c>
      <c r="Q42" s="3">
        <v>10.8192026498128</v>
      </c>
      <c r="R42" s="3">
        <v>15.564910449113199</v>
      </c>
      <c r="S42" s="3">
        <v>8.0623649534014792</v>
      </c>
      <c r="T42" s="3">
        <v>10.747643143358999</v>
      </c>
      <c r="U42" s="3">
        <v>18.080725107482401</v>
      </c>
      <c r="V42" s="3">
        <v>13.1891686899917</v>
      </c>
    </row>
    <row r="43" spans="1:22" x14ac:dyDescent="0.35">
      <c r="A43" s="2">
        <v>43109</v>
      </c>
      <c r="B43" s="3">
        <v>14.2510751011873</v>
      </c>
      <c r="C43" s="3">
        <v>14.5771141883772</v>
      </c>
      <c r="D43" s="3">
        <v>15.895232609118301</v>
      </c>
      <c r="E43" s="3">
        <v>18.2770425759525</v>
      </c>
      <c r="F43" s="3">
        <v>12.2388455670642</v>
      </c>
      <c r="G43" s="3">
        <v>13.733043852617</v>
      </c>
      <c r="H43" s="3">
        <v>16.741836034735801</v>
      </c>
      <c r="I43" s="3">
        <v>13.5321202283682</v>
      </c>
      <c r="J43" s="3">
        <v>16.025317570931001</v>
      </c>
      <c r="K43" s="3">
        <v>9.2681172903992302</v>
      </c>
      <c r="L43" s="3">
        <v>13.7105318683984</v>
      </c>
      <c r="M43" s="3">
        <v>15.094912433335599</v>
      </c>
      <c r="N43" s="3">
        <v>14.2841808725485</v>
      </c>
      <c r="O43" s="3">
        <v>19.202079916383699</v>
      </c>
      <c r="P43" s="3">
        <v>14.1163724568055</v>
      </c>
      <c r="Q43" s="3">
        <v>12.245571767447</v>
      </c>
      <c r="R43" s="3">
        <v>16.2428053102647</v>
      </c>
      <c r="S43" s="3">
        <v>8.1352316473673003</v>
      </c>
      <c r="T43" s="3">
        <v>11.521373468405301</v>
      </c>
      <c r="U43" s="3">
        <v>20.1758468462981</v>
      </c>
      <c r="V43" s="3">
        <v>13.527455660290901</v>
      </c>
    </row>
    <row r="44" spans="1:22" x14ac:dyDescent="0.35">
      <c r="A44" s="2">
        <v>43140</v>
      </c>
      <c r="B44" s="3">
        <v>12.736600656458601</v>
      </c>
      <c r="C44" s="3">
        <v>14.014830363394699</v>
      </c>
      <c r="D44" s="3">
        <v>15.3782153882724</v>
      </c>
      <c r="E44" s="3">
        <v>17.019629739812402</v>
      </c>
      <c r="F44" s="3">
        <v>11.580779540241901</v>
      </c>
      <c r="G44" s="3">
        <v>12.839889349912699</v>
      </c>
      <c r="H44" s="3">
        <v>16.5197852005975</v>
      </c>
      <c r="I44" s="3">
        <v>12.9131056418128</v>
      </c>
      <c r="J44" s="3">
        <v>15.290315944770599</v>
      </c>
      <c r="K44" s="3">
        <v>8.6946243009474102</v>
      </c>
      <c r="L44" s="3">
        <v>13.2597571582226</v>
      </c>
      <c r="M44" s="3">
        <v>14.178961477447899</v>
      </c>
      <c r="N44" s="3">
        <v>14.1345746316748</v>
      </c>
      <c r="O44" s="3">
        <v>18.4812762931262</v>
      </c>
      <c r="P44" s="3">
        <v>12.498551699696099</v>
      </c>
      <c r="Q44" s="3">
        <v>11.486845767270999</v>
      </c>
      <c r="R44" s="3">
        <v>15.912134856811599</v>
      </c>
      <c r="S44" s="3">
        <v>7.8358370985705097</v>
      </c>
      <c r="T44" s="3">
        <v>11.2640769597506</v>
      </c>
      <c r="U44" s="3">
        <v>19.154049145310001</v>
      </c>
      <c r="V44" s="3">
        <v>13.5541507451612</v>
      </c>
    </row>
    <row r="45" spans="1:22" x14ac:dyDescent="0.35">
      <c r="A45" s="2">
        <v>43168</v>
      </c>
      <c r="B45" s="3">
        <v>13.4586478616494</v>
      </c>
      <c r="C45" s="3">
        <v>14.314504241856399</v>
      </c>
      <c r="D45" s="3">
        <v>14.9681836153253</v>
      </c>
      <c r="E45" s="3">
        <v>16.952530861463199</v>
      </c>
      <c r="F45" s="3">
        <v>11.423863710175601</v>
      </c>
      <c r="G45" s="3">
        <v>13.867328273885599</v>
      </c>
      <c r="H45" s="3">
        <v>16.280031378044399</v>
      </c>
      <c r="I45" s="3">
        <v>13.512188948138601</v>
      </c>
      <c r="J45" s="3">
        <v>15.6695632291325</v>
      </c>
      <c r="K45" s="3">
        <v>9.0394048526485893</v>
      </c>
      <c r="L45" s="3">
        <v>13.2363577937301</v>
      </c>
      <c r="M45" s="3">
        <v>15.455019454650101</v>
      </c>
      <c r="N45" s="3">
        <v>14.1137913616649</v>
      </c>
      <c r="O45" s="3">
        <v>17.9564508649568</v>
      </c>
      <c r="P45" s="3">
        <v>13.3948717793764</v>
      </c>
      <c r="Q45" s="3">
        <v>10.4226705099094</v>
      </c>
      <c r="R45" s="3">
        <v>15.400592344523799</v>
      </c>
      <c r="S45" s="3">
        <v>7.9658721466278903</v>
      </c>
      <c r="T45" s="3">
        <v>11.1967117106629</v>
      </c>
      <c r="U45" s="3">
        <v>20.8035889016322</v>
      </c>
      <c r="V45" s="3">
        <v>13.8908146363295</v>
      </c>
    </row>
    <row r="46" spans="1:22" x14ac:dyDescent="0.35">
      <c r="A46" s="2">
        <v>43199</v>
      </c>
      <c r="B46" s="3">
        <v>12.5565137457963</v>
      </c>
      <c r="C46" s="3">
        <v>13.726403960029501</v>
      </c>
      <c r="D46" s="3">
        <v>14.694597518992699</v>
      </c>
      <c r="E46" s="3">
        <v>15.896894045912701</v>
      </c>
      <c r="F46" s="3">
        <v>11.1426613497378</v>
      </c>
      <c r="G46" s="3">
        <v>13.7053213108068</v>
      </c>
      <c r="H46" s="3">
        <v>16.324728074077601</v>
      </c>
      <c r="I46" s="3">
        <v>13.4368686301606</v>
      </c>
      <c r="J46" s="3">
        <v>15.5526215684396</v>
      </c>
      <c r="K46" s="3">
        <v>8.8752626496576408</v>
      </c>
      <c r="L46" s="3">
        <v>12.5286161994189</v>
      </c>
      <c r="M46" s="3">
        <v>15.1277058686291</v>
      </c>
      <c r="N46" s="3">
        <v>13.7485161625396</v>
      </c>
      <c r="O46" s="3">
        <v>18.1080674582117</v>
      </c>
      <c r="P46" s="3">
        <v>12.446136558763</v>
      </c>
      <c r="Q46" s="3">
        <v>11.4185454574835</v>
      </c>
      <c r="R46" s="3">
        <v>15.0113037247013</v>
      </c>
      <c r="S46" s="3">
        <v>7.5425884662950802</v>
      </c>
      <c r="T46" s="3">
        <v>11.247739883851199</v>
      </c>
      <c r="U46" s="3">
        <v>21.7362689529002</v>
      </c>
      <c r="V46" s="3">
        <v>14.7946038432046</v>
      </c>
    </row>
    <row r="47" spans="1:22" x14ac:dyDescent="0.35">
      <c r="A47" s="2">
        <v>43229</v>
      </c>
      <c r="B47" s="3">
        <v>11.898028745108</v>
      </c>
      <c r="C47" s="3">
        <v>13.2790416504248</v>
      </c>
      <c r="D47" s="3">
        <v>13.616555747061801</v>
      </c>
      <c r="E47" s="3">
        <v>15.682075617987101</v>
      </c>
      <c r="F47" s="3">
        <v>11.363305598105701</v>
      </c>
      <c r="G47" s="3">
        <v>13.6433036797134</v>
      </c>
      <c r="H47" s="3">
        <v>16.1758135180845</v>
      </c>
      <c r="I47" s="3">
        <v>13.329667342794</v>
      </c>
      <c r="J47" s="3">
        <v>14.7499002311755</v>
      </c>
      <c r="K47" s="3">
        <v>8.7846391430430497</v>
      </c>
      <c r="L47" s="3">
        <v>12.3386789188772</v>
      </c>
      <c r="M47" s="3">
        <v>15.043856062669001</v>
      </c>
      <c r="N47" s="3">
        <v>14.701278253256501</v>
      </c>
      <c r="O47" s="3">
        <v>18.483229556047501</v>
      </c>
      <c r="P47" s="3">
        <v>12.643497053831201</v>
      </c>
      <c r="Q47" s="3">
        <v>11.089046960474599</v>
      </c>
      <c r="R47" s="3">
        <v>15.0002616087649</v>
      </c>
      <c r="S47" s="3">
        <v>6.6346252587332701</v>
      </c>
      <c r="T47" s="3">
        <v>10.5785180901155</v>
      </c>
      <c r="U47" s="3">
        <v>20.422973564693901</v>
      </c>
      <c r="V47" s="3">
        <v>14.3417771718445</v>
      </c>
    </row>
    <row r="48" spans="1:22" x14ac:dyDescent="0.35">
      <c r="A48" s="2">
        <v>43259</v>
      </c>
      <c r="B48" s="3">
        <v>11.719548095842899</v>
      </c>
      <c r="C48" s="3">
        <v>12.3338419375744</v>
      </c>
      <c r="D48" s="3">
        <v>13.366046901976</v>
      </c>
      <c r="E48" s="3">
        <v>16.189840899557499</v>
      </c>
      <c r="F48" s="3">
        <v>10.974958513510501</v>
      </c>
      <c r="G48" s="3">
        <v>13.1647708681576</v>
      </c>
      <c r="H48" s="3">
        <v>16.243873828833198</v>
      </c>
      <c r="I48" s="3">
        <v>13.7702781625516</v>
      </c>
      <c r="J48" s="3">
        <v>14.4207671934559</v>
      </c>
      <c r="K48" s="3">
        <v>8.8906727849606</v>
      </c>
      <c r="L48" s="3">
        <v>10.751798861546799</v>
      </c>
      <c r="M48" s="3">
        <v>14.4624183012416</v>
      </c>
      <c r="N48" s="3">
        <v>14.420115900517301</v>
      </c>
      <c r="O48" s="3">
        <v>18.714176654131599</v>
      </c>
      <c r="P48" s="3">
        <v>12.7122595348219</v>
      </c>
      <c r="Q48" s="3">
        <v>11.5817420638274</v>
      </c>
      <c r="R48" s="3">
        <v>15.009093335618401</v>
      </c>
      <c r="S48" s="3">
        <v>6.2624157270706702</v>
      </c>
      <c r="T48" s="3">
        <v>11.0649849717152</v>
      </c>
      <c r="U48" s="3">
        <v>20.402667106156599</v>
      </c>
      <c r="V48" s="3">
        <v>15.2380129083984</v>
      </c>
    </row>
    <row r="49" spans="1:22" x14ac:dyDescent="0.35">
      <c r="A49" s="2">
        <v>43290</v>
      </c>
      <c r="B49" s="3">
        <v>10.631095440804399</v>
      </c>
      <c r="C49" s="3">
        <v>11.668120196535</v>
      </c>
      <c r="D49" s="3">
        <v>12.687310430076201</v>
      </c>
      <c r="E49" s="3">
        <v>14.694459640352999</v>
      </c>
      <c r="F49" s="3">
        <v>10.3639761740725</v>
      </c>
      <c r="G49" s="3">
        <v>13.604555751562501</v>
      </c>
      <c r="H49" s="3">
        <v>15.224703670986401</v>
      </c>
      <c r="I49" s="3">
        <v>13.1890988139562</v>
      </c>
      <c r="J49" s="3">
        <v>15.637476759597901</v>
      </c>
      <c r="K49" s="3">
        <v>8.3017017040632393</v>
      </c>
      <c r="L49" s="3">
        <v>10.6756719757003</v>
      </c>
      <c r="M49" s="3">
        <v>14.325814975169401</v>
      </c>
      <c r="N49" s="3">
        <v>14.6596520141123</v>
      </c>
      <c r="O49" s="3">
        <v>18.4963605991557</v>
      </c>
      <c r="P49" s="3">
        <v>11.8569663409888</v>
      </c>
      <c r="Q49" s="3">
        <v>11.3729898183926</v>
      </c>
      <c r="R49" s="3">
        <v>14.099981859943499</v>
      </c>
      <c r="S49" s="3">
        <v>6.4688460044938996</v>
      </c>
      <c r="T49" s="3">
        <v>10.947735571498599</v>
      </c>
      <c r="U49" s="3">
        <v>16.3956691268084</v>
      </c>
      <c r="V49" s="3">
        <v>14.928770583958601</v>
      </c>
    </row>
    <row r="50" spans="1:22" x14ac:dyDescent="0.35">
      <c r="A50" s="2">
        <v>43321</v>
      </c>
      <c r="B50" s="3">
        <v>10.215232000512399</v>
      </c>
      <c r="C50" s="3">
        <v>11.7847122264535</v>
      </c>
      <c r="D50" s="3">
        <v>14.003871415307</v>
      </c>
      <c r="E50" s="3">
        <v>15.9408441257746</v>
      </c>
      <c r="F50" s="3">
        <v>11.202808240701501</v>
      </c>
      <c r="G50" s="3">
        <v>14.101095018174799</v>
      </c>
      <c r="H50" s="3">
        <v>16.515830313721199</v>
      </c>
      <c r="I50" s="3">
        <v>13.6017686902763</v>
      </c>
      <c r="J50" s="3">
        <v>15.2528435716542</v>
      </c>
      <c r="K50" s="3">
        <v>8.3259797517876297</v>
      </c>
      <c r="L50" s="3">
        <v>11.140222156051101</v>
      </c>
      <c r="M50" s="3">
        <v>13.9159181422795</v>
      </c>
      <c r="N50" s="3">
        <v>15.330209531511001</v>
      </c>
      <c r="O50" s="3">
        <v>19.660388866820401</v>
      </c>
      <c r="P50" s="3">
        <v>11.6294276764029</v>
      </c>
      <c r="Q50" s="3">
        <v>12.4943764568755</v>
      </c>
      <c r="R50" s="3">
        <v>14.889704425402501</v>
      </c>
      <c r="S50" s="3">
        <v>6.2295168904495002</v>
      </c>
      <c r="T50" s="3">
        <v>11.1665872511446</v>
      </c>
      <c r="U50" s="3">
        <v>17.676914369098199</v>
      </c>
      <c r="V50" s="3">
        <v>14.459641931500199</v>
      </c>
    </row>
    <row r="51" spans="1:22" x14ac:dyDescent="0.35">
      <c r="A51" s="2">
        <v>43350</v>
      </c>
      <c r="B51" s="3">
        <v>10.0889993151327</v>
      </c>
      <c r="C51" s="3">
        <v>11.567922439788701</v>
      </c>
      <c r="D51" s="3">
        <v>13.2446913600192</v>
      </c>
      <c r="E51" s="3">
        <v>14.6958701349972</v>
      </c>
      <c r="F51" s="3">
        <v>10.650731289316299</v>
      </c>
      <c r="G51" s="3">
        <v>12.3800479790788</v>
      </c>
      <c r="H51" s="3">
        <v>16.500757404806901</v>
      </c>
      <c r="I51" s="3">
        <v>13.1563691713437</v>
      </c>
      <c r="J51" s="3">
        <v>14.9970179621114</v>
      </c>
      <c r="K51" s="3">
        <v>8.1903640159787106</v>
      </c>
      <c r="L51" s="3">
        <v>10.621549676507501</v>
      </c>
      <c r="M51" s="3">
        <v>13.220162282689</v>
      </c>
      <c r="N51" s="3">
        <v>13.8992883269842</v>
      </c>
      <c r="O51" s="3">
        <v>20.014452259271099</v>
      </c>
      <c r="P51" s="3">
        <v>10.8797004835161</v>
      </c>
      <c r="Q51" s="3">
        <v>12.5371583307384</v>
      </c>
      <c r="R51" s="3">
        <v>14.608490452958501</v>
      </c>
      <c r="S51" s="3">
        <v>5.9396065207548201</v>
      </c>
      <c r="T51" s="3">
        <v>12.2618601899461</v>
      </c>
      <c r="U51" s="3">
        <v>17.489641754488702</v>
      </c>
      <c r="V51" s="3">
        <v>13.5117054179684</v>
      </c>
    </row>
    <row r="52" spans="1:22" x14ac:dyDescent="0.35">
      <c r="A52" s="2">
        <v>43382</v>
      </c>
      <c r="B52" s="3">
        <v>10.0848958194948</v>
      </c>
      <c r="C52" s="3">
        <v>16.052414379661901</v>
      </c>
      <c r="D52" s="3">
        <v>13.2261742803289</v>
      </c>
      <c r="E52" s="3">
        <v>13.5287391120139</v>
      </c>
      <c r="F52" s="3">
        <v>10.6742567609246</v>
      </c>
      <c r="G52" s="3">
        <v>13.077968681505199</v>
      </c>
      <c r="H52" s="3">
        <v>16.145005869427401</v>
      </c>
      <c r="I52" s="3">
        <v>12.6137601476377</v>
      </c>
      <c r="J52" s="3">
        <v>14.702056899696901</v>
      </c>
      <c r="K52" s="3">
        <v>8.1629460894167192</v>
      </c>
      <c r="L52" s="3">
        <v>11.116736202041499</v>
      </c>
      <c r="M52" s="3">
        <v>12.352976550294199</v>
      </c>
      <c r="N52" s="3">
        <v>12.716170681424799</v>
      </c>
      <c r="O52" s="3">
        <v>17.1943756399248</v>
      </c>
      <c r="P52" s="3">
        <v>10.3747189740567</v>
      </c>
      <c r="Q52" s="3">
        <v>12.3489747773486</v>
      </c>
      <c r="R52" s="3">
        <v>14.4717603508876</v>
      </c>
      <c r="S52" s="3">
        <v>6.0760035170199096</v>
      </c>
      <c r="T52" s="3">
        <v>11.8197092931954</v>
      </c>
      <c r="U52" s="3">
        <v>15.7618330181721</v>
      </c>
      <c r="V52" s="3">
        <v>13.982902315309699</v>
      </c>
    </row>
    <row r="53" spans="1:22" x14ac:dyDescent="0.35">
      <c r="A53" s="2">
        <v>43413</v>
      </c>
      <c r="B53" s="3">
        <v>9.77769415651691</v>
      </c>
      <c r="C53" s="3">
        <v>15.0969721224767</v>
      </c>
      <c r="D53" s="3">
        <v>13.391879741511399</v>
      </c>
      <c r="E53" s="3">
        <v>13.4480659458884</v>
      </c>
      <c r="F53" s="3">
        <v>10.5070537184593</v>
      </c>
      <c r="G53" s="3">
        <v>13.0883556163768</v>
      </c>
      <c r="H53" s="3">
        <v>15.7269475937354</v>
      </c>
      <c r="I53" s="3">
        <v>12.2221251370238</v>
      </c>
      <c r="J53" s="3">
        <v>13.1675445324019</v>
      </c>
      <c r="K53" s="3">
        <v>7.9234991862595203</v>
      </c>
      <c r="L53" s="3">
        <v>11.2970466473152</v>
      </c>
      <c r="M53" s="3">
        <v>12.4650728526041</v>
      </c>
      <c r="N53" s="3">
        <v>12.329926210765199</v>
      </c>
      <c r="O53" s="3">
        <v>17.966154594451801</v>
      </c>
      <c r="P53" s="3">
        <v>10.2732478278699</v>
      </c>
      <c r="Q53" s="3">
        <v>12.8954170756591</v>
      </c>
      <c r="R53" s="3">
        <v>14.308988451354701</v>
      </c>
      <c r="S53" s="3">
        <v>5.6822704595117504</v>
      </c>
      <c r="T53" s="3">
        <v>12.1149891117176</v>
      </c>
      <c r="U53" s="3">
        <v>15.420581925912201</v>
      </c>
      <c r="V53" s="3">
        <v>13.630671985311601</v>
      </c>
    </row>
    <row r="54" spans="1:22" x14ac:dyDescent="0.35">
      <c r="A54" s="2">
        <v>43441</v>
      </c>
      <c r="B54" s="3">
        <v>9.92839756162582</v>
      </c>
      <c r="C54" s="3">
        <v>14.7574750148208</v>
      </c>
      <c r="D54" s="3">
        <v>13.9771852064938</v>
      </c>
      <c r="E54" s="3">
        <v>14.545578011141499</v>
      </c>
      <c r="F54" s="3">
        <v>10.780323609502799</v>
      </c>
      <c r="G54" s="3">
        <v>12.9556507610179</v>
      </c>
      <c r="H54" s="3">
        <v>15.910597856865399</v>
      </c>
      <c r="I54" s="3">
        <v>12.250845699943101</v>
      </c>
      <c r="J54" s="3">
        <v>12.495254191350501</v>
      </c>
      <c r="K54" s="3">
        <v>7.9662172068874098</v>
      </c>
      <c r="L54" s="3">
        <v>11.7271978446311</v>
      </c>
      <c r="M54" s="3">
        <v>12.4131498346797</v>
      </c>
      <c r="N54" s="3">
        <v>12.307280003461701</v>
      </c>
      <c r="O54" s="3">
        <v>17.850788349179901</v>
      </c>
      <c r="P54" s="3">
        <v>10.5221322490181</v>
      </c>
      <c r="Q54" s="3">
        <v>13.1754919763967</v>
      </c>
      <c r="R54" s="3">
        <v>14.2170962510584</v>
      </c>
      <c r="S54" s="3">
        <v>6.0727284571340103</v>
      </c>
      <c r="T54" s="3">
        <v>11.161527220908299</v>
      </c>
      <c r="U54" s="3">
        <v>15.858175394091999</v>
      </c>
      <c r="V54" s="3">
        <v>14.1872138802277</v>
      </c>
    </row>
    <row r="55" spans="1:22" x14ac:dyDescent="0.35">
      <c r="A55" s="2">
        <v>43474</v>
      </c>
      <c r="B55" s="3">
        <v>9.6443600754617798</v>
      </c>
      <c r="C55" s="3">
        <v>9.1645884856699702</v>
      </c>
      <c r="D55" s="3">
        <v>14.2791073659414</v>
      </c>
      <c r="E55" s="3">
        <v>15.845446175389901</v>
      </c>
      <c r="F55" s="3">
        <v>10.8029044427958</v>
      </c>
      <c r="G55" s="3">
        <v>13.6847182901808</v>
      </c>
      <c r="H55" s="3">
        <v>15.898929075542799</v>
      </c>
      <c r="I55" s="3">
        <v>12.639908192477399</v>
      </c>
      <c r="J55" s="3">
        <v>13.042155872612099</v>
      </c>
      <c r="K55" s="3">
        <v>8.6864350010170295</v>
      </c>
      <c r="L55" s="3">
        <v>12.536603206893901</v>
      </c>
      <c r="M55" s="3">
        <v>12.820258782838099</v>
      </c>
      <c r="N55" s="3">
        <v>11.296784368554601</v>
      </c>
      <c r="O55" s="3">
        <v>17.7969770165938</v>
      </c>
      <c r="P55" s="3">
        <v>10.4835570109842</v>
      </c>
      <c r="Q55" s="3">
        <v>13.118517379434</v>
      </c>
      <c r="R55" s="3">
        <v>13.8106431318554</v>
      </c>
      <c r="S55" s="3">
        <v>6.0464060828826298</v>
      </c>
      <c r="T55" s="3">
        <v>11.048075294049699</v>
      </c>
      <c r="U55" s="3">
        <v>14.908305107193099</v>
      </c>
      <c r="V55" s="3">
        <v>14.9615108111092</v>
      </c>
    </row>
    <row r="56" spans="1:22" x14ac:dyDescent="0.35">
      <c r="A56" s="2">
        <v>43504</v>
      </c>
      <c r="B56" s="3">
        <v>10.2145521305833</v>
      </c>
      <c r="C56" s="3">
        <v>8.8599259166194102</v>
      </c>
      <c r="D56" s="3">
        <v>14.7515494748775</v>
      </c>
      <c r="E56" s="3">
        <v>15.6537647849892</v>
      </c>
      <c r="F56" s="3">
        <v>10.770557664767001</v>
      </c>
      <c r="G56" s="3">
        <v>15.7004663051304</v>
      </c>
      <c r="H56" s="3">
        <v>16.216282488899601</v>
      </c>
      <c r="I56" s="3">
        <v>13.5442639121823</v>
      </c>
      <c r="J56" s="3">
        <v>13.055453784367</v>
      </c>
      <c r="K56" s="3">
        <v>10.0657981442218</v>
      </c>
      <c r="L56" s="3">
        <v>12.7009184668341</v>
      </c>
      <c r="M56" s="3">
        <v>12.803640504164701</v>
      </c>
      <c r="N56" s="3">
        <v>11.453486801708401</v>
      </c>
      <c r="O56" s="3">
        <v>18.355136764267701</v>
      </c>
      <c r="P56" s="3">
        <v>11.097391832245</v>
      </c>
      <c r="Q56" s="3">
        <v>13.102312720375901</v>
      </c>
      <c r="R56" s="3">
        <v>14.638920920747699</v>
      </c>
      <c r="S56" s="3">
        <v>7.0785462535969597</v>
      </c>
      <c r="T56" s="3">
        <v>11.022895449912101</v>
      </c>
      <c r="U56" s="3">
        <v>15.0596988679156</v>
      </c>
      <c r="V56" s="3">
        <v>16.1648010892999</v>
      </c>
    </row>
    <row r="57" spans="1:22" x14ac:dyDescent="0.35">
      <c r="A57" s="2">
        <v>43532</v>
      </c>
      <c r="B57" s="3">
        <v>11.241062559551599</v>
      </c>
      <c r="C57" s="3">
        <v>8.8567653016233407</v>
      </c>
      <c r="D57" s="3">
        <v>14.272439768710299</v>
      </c>
      <c r="E57" s="3">
        <v>15.1565479269925</v>
      </c>
      <c r="F57" s="3">
        <v>10.5349831753496</v>
      </c>
      <c r="G57" s="3">
        <v>15.225292008932399</v>
      </c>
      <c r="H57" s="3">
        <v>16.421799803957001</v>
      </c>
      <c r="I57" s="3">
        <v>14.0593341164726</v>
      </c>
      <c r="J57" s="3">
        <v>12.4889192955662</v>
      </c>
      <c r="K57" s="3">
        <v>10.117183396875101</v>
      </c>
      <c r="L57" s="3">
        <v>12.153870909628999</v>
      </c>
      <c r="M57" s="3">
        <v>12.775033747086701</v>
      </c>
      <c r="N57" s="3">
        <v>12.5967530571035</v>
      </c>
      <c r="O57" s="3">
        <v>18.456425543509798</v>
      </c>
      <c r="P57" s="3">
        <v>11.3827060574123</v>
      </c>
      <c r="Q57" s="3">
        <v>12.2304653185332</v>
      </c>
      <c r="R57" s="3">
        <v>14.786144288659001</v>
      </c>
      <c r="S57" s="3">
        <v>7.1762358458132596</v>
      </c>
      <c r="T57" s="3">
        <v>11.6038510561587</v>
      </c>
      <c r="U57" s="3">
        <v>16.9796768785409</v>
      </c>
      <c r="V57" s="3">
        <v>15.987708583435101</v>
      </c>
    </row>
    <row r="58" spans="1:22" x14ac:dyDescent="0.35">
      <c r="A58" s="2">
        <v>43564</v>
      </c>
      <c r="B58" s="3">
        <v>12.3117403261058</v>
      </c>
      <c r="C58" s="3">
        <v>8.5320301868493296</v>
      </c>
      <c r="D58" s="3">
        <v>14.2881780811606</v>
      </c>
      <c r="E58" s="3">
        <v>15.2769232389333</v>
      </c>
      <c r="F58" s="3">
        <v>11.239990005463699</v>
      </c>
      <c r="G58" s="3">
        <v>15.5560526362208</v>
      </c>
      <c r="H58" s="3">
        <v>16.125336448797601</v>
      </c>
      <c r="I58" s="3">
        <v>15.0278593841945</v>
      </c>
      <c r="J58" s="3">
        <v>13.628734786091099</v>
      </c>
      <c r="K58" s="3">
        <v>11.179509165354199</v>
      </c>
      <c r="L58" s="3">
        <v>11.853449664272199</v>
      </c>
      <c r="M58" s="3">
        <v>13.379236516687699</v>
      </c>
      <c r="N58" s="3">
        <v>13.7642923419493</v>
      </c>
      <c r="O58" s="3">
        <v>19.009652577808801</v>
      </c>
      <c r="P58" s="3">
        <v>12.353463356447101</v>
      </c>
      <c r="Q58" s="3">
        <v>12.7903133881139</v>
      </c>
      <c r="R58" s="3">
        <v>14.9439500067796</v>
      </c>
      <c r="S58" s="3">
        <v>6.4438732739304196</v>
      </c>
      <c r="T58" s="3">
        <v>11.7898708543118</v>
      </c>
      <c r="U58" s="3">
        <v>18.0132582782417</v>
      </c>
      <c r="V58" s="3">
        <v>17.072852535086302</v>
      </c>
    </row>
    <row r="59" spans="1:22" x14ac:dyDescent="0.35">
      <c r="A59" s="2">
        <v>43594</v>
      </c>
      <c r="B59" s="3">
        <v>10.8428517193499</v>
      </c>
      <c r="C59" s="3">
        <v>9.1056512120002697</v>
      </c>
      <c r="D59" s="3">
        <v>13.3730915477029</v>
      </c>
      <c r="E59" s="3">
        <v>14.8756832956932</v>
      </c>
      <c r="F59" s="3">
        <v>10.311965431646</v>
      </c>
      <c r="G59" s="3">
        <v>13.5458381951956</v>
      </c>
      <c r="H59" s="3">
        <v>15.7972979032628</v>
      </c>
      <c r="I59" s="3">
        <v>14.952996947147</v>
      </c>
      <c r="J59" s="3">
        <v>13.0332292292722</v>
      </c>
      <c r="K59" s="3">
        <v>10.804714453229</v>
      </c>
      <c r="L59" s="3">
        <v>11.534096366275</v>
      </c>
      <c r="M59" s="3">
        <v>13.139436795179501</v>
      </c>
      <c r="N59" s="3">
        <v>13.052048544891999</v>
      </c>
      <c r="O59" s="3">
        <v>18.3002644798846</v>
      </c>
      <c r="P59" s="3">
        <v>11.456343803026099</v>
      </c>
      <c r="Q59" s="3">
        <v>12.650869449513101</v>
      </c>
      <c r="R59" s="3">
        <v>14.8819041147104</v>
      </c>
      <c r="S59" s="3">
        <v>5.7389916625591297</v>
      </c>
      <c r="T59" s="3">
        <v>11.241288844459801</v>
      </c>
      <c r="U59" s="3">
        <v>17.306957432155698</v>
      </c>
      <c r="V59" s="3">
        <v>16.509923589415902</v>
      </c>
    </row>
    <row r="60" spans="1:22" x14ac:dyDescent="0.35">
      <c r="A60" s="2">
        <v>43623</v>
      </c>
      <c r="B60" s="3">
        <v>11.0693923952657</v>
      </c>
      <c r="C60" s="3">
        <v>8.3158088095777103</v>
      </c>
      <c r="D60" s="3">
        <v>13.669939102192901</v>
      </c>
      <c r="E60" s="3">
        <v>15.4288136501509</v>
      </c>
      <c r="F60" s="3">
        <v>10.616492167740001</v>
      </c>
      <c r="G60" s="3">
        <v>13.3468586599856</v>
      </c>
      <c r="H60" s="3">
        <v>16.511918240963301</v>
      </c>
      <c r="I60" s="3">
        <v>14.4016229240372</v>
      </c>
      <c r="J60" s="3">
        <v>13.014999568157799</v>
      </c>
      <c r="K60" s="3">
        <v>10.7800237466742</v>
      </c>
      <c r="L60" s="3">
        <v>12.1267569927916</v>
      </c>
      <c r="M60" s="3">
        <v>13.1545553172098</v>
      </c>
      <c r="N60" s="3">
        <v>13.616315752287599</v>
      </c>
      <c r="O60" s="3">
        <v>19.161146797992199</v>
      </c>
      <c r="P60" s="3">
        <v>10.867812748591</v>
      </c>
      <c r="Q60" s="3">
        <v>12.997447701848399</v>
      </c>
      <c r="R60" s="3">
        <v>15.1022547001358</v>
      </c>
      <c r="S60" s="3">
        <v>6.1775585533968096</v>
      </c>
      <c r="T60" s="3">
        <v>11.745992885665</v>
      </c>
      <c r="U60" s="3">
        <v>17.023646999113598</v>
      </c>
      <c r="V60" s="3">
        <v>15.977832627089199</v>
      </c>
    </row>
    <row r="61" spans="1:22" x14ac:dyDescent="0.35">
      <c r="A61" s="2">
        <v>43655</v>
      </c>
      <c r="B61" s="3">
        <v>11.635152740349501</v>
      </c>
      <c r="C61" s="3">
        <v>8.8311842623412993</v>
      </c>
      <c r="D61" s="3">
        <v>14.2724983959691</v>
      </c>
      <c r="E61" s="3">
        <v>15.4452823902212</v>
      </c>
      <c r="F61" s="3">
        <v>10.774810790254101</v>
      </c>
      <c r="G61" s="3">
        <v>13.612817219181901</v>
      </c>
      <c r="H61" s="3">
        <v>16.765562247780199</v>
      </c>
      <c r="I61" s="3">
        <v>14.913651039034299</v>
      </c>
      <c r="J61" s="3">
        <v>12.906397936318699</v>
      </c>
      <c r="K61" s="3">
        <v>11.038164203735301</v>
      </c>
      <c r="L61" s="3">
        <v>12.741260316275</v>
      </c>
      <c r="M61" s="3">
        <v>12.815386463724501</v>
      </c>
      <c r="N61" s="3">
        <v>13.9318906834001</v>
      </c>
      <c r="O61" s="3">
        <v>18.4166614402669</v>
      </c>
      <c r="P61" s="3">
        <v>11.3219347560511</v>
      </c>
      <c r="Q61" s="3">
        <v>13.142076135473401</v>
      </c>
      <c r="R61" s="3">
        <v>15.727225674245799</v>
      </c>
      <c r="S61" s="3">
        <v>6.29099003525259</v>
      </c>
      <c r="T61" s="3">
        <v>12.2799696064244</v>
      </c>
      <c r="U61" s="3">
        <v>16.486722153931101</v>
      </c>
      <c r="V61" s="3">
        <v>16.3115605743752</v>
      </c>
    </row>
    <row r="62" spans="1:22" x14ac:dyDescent="0.35">
      <c r="A62" s="2">
        <v>43686</v>
      </c>
      <c r="B62" s="3">
        <v>11.0060162491688</v>
      </c>
      <c r="C62" s="3">
        <v>8.7625789388589403</v>
      </c>
      <c r="D62" s="3">
        <v>14.6632004749149</v>
      </c>
      <c r="E62" s="3">
        <v>14.848885171201999</v>
      </c>
      <c r="F62" s="3">
        <v>9.78955048198908</v>
      </c>
      <c r="G62" s="3">
        <v>14.459485388230201</v>
      </c>
      <c r="H62" s="3">
        <v>16.085921746780102</v>
      </c>
      <c r="I62" s="3">
        <v>14.539500514497</v>
      </c>
      <c r="J62" s="3">
        <v>12.440383374062201</v>
      </c>
      <c r="K62" s="3">
        <v>10.524632365838899</v>
      </c>
      <c r="L62" s="3">
        <v>12.9395675249283</v>
      </c>
      <c r="M62" s="3">
        <v>12.1736443738167</v>
      </c>
      <c r="N62" s="3">
        <v>12.752148648039499</v>
      </c>
      <c r="O62" s="3">
        <v>18.218794745297998</v>
      </c>
      <c r="P62" s="3">
        <v>10.7908499679119</v>
      </c>
      <c r="Q62" s="3">
        <v>12.529476639360899</v>
      </c>
      <c r="R62" s="3">
        <v>15.146410465552</v>
      </c>
      <c r="S62" s="3">
        <v>6.4229318119965804</v>
      </c>
      <c r="T62" s="3">
        <v>12.289419178443801</v>
      </c>
      <c r="U62" s="3">
        <v>15.266402739669299</v>
      </c>
      <c r="V62" s="3">
        <v>16.666718655604502</v>
      </c>
    </row>
    <row r="63" spans="1:22" x14ac:dyDescent="0.35">
      <c r="A63" s="2">
        <v>43717</v>
      </c>
      <c r="B63" s="3">
        <v>12.088135395275399</v>
      </c>
      <c r="C63" s="3">
        <v>8.9439110639344008</v>
      </c>
      <c r="D63" s="3">
        <v>14.735437988244099</v>
      </c>
      <c r="E63" s="3">
        <v>14.0215964491398</v>
      </c>
      <c r="F63" s="3">
        <v>9.9300851119821605</v>
      </c>
      <c r="G63" s="3">
        <v>14.096167568215</v>
      </c>
      <c r="H63" s="3">
        <v>16.1299550342301</v>
      </c>
      <c r="I63" s="3">
        <v>15.121834140010501</v>
      </c>
      <c r="J63" s="3">
        <v>13.2614935754205</v>
      </c>
      <c r="K63" s="3">
        <v>10.8877294667292</v>
      </c>
      <c r="L63" s="3">
        <v>12.8612626582537</v>
      </c>
      <c r="M63" s="3">
        <v>12.1147515022818</v>
      </c>
      <c r="N63" s="3">
        <v>13.876564647491699</v>
      </c>
      <c r="O63" s="3">
        <v>18.1756256934292</v>
      </c>
      <c r="P63" s="3">
        <v>11.485322538338099</v>
      </c>
      <c r="Q63" s="3">
        <v>13.2050752803459</v>
      </c>
      <c r="R63" s="3">
        <v>15.6826271862538</v>
      </c>
      <c r="S63" s="3">
        <v>6.3452787210111898</v>
      </c>
      <c r="T63" s="3">
        <v>12.6553630731322</v>
      </c>
      <c r="U63" s="3">
        <v>14.1190639178014</v>
      </c>
      <c r="V63" s="3">
        <v>16.947564812070301</v>
      </c>
    </row>
    <row r="64" spans="1:22" x14ac:dyDescent="0.35">
      <c r="A64" s="2">
        <v>43747</v>
      </c>
      <c r="B64" s="3">
        <v>11.5783408110991</v>
      </c>
      <c r="C64" s="3">
        <v>9.1792013102131893</v>
      </c>
      <c r="D64" s="3">
        <v>13.964839822410401</v>
      </c>
      <c r="E64" s="3">
        <v>13.503271499056</v>
      </c>
      <c r="F64" s="3">
        <v>9.6183180269563593</v>
      </c>
      <c r="G64" s="3">
        <v>13.35958969909</v>
      </c>
      <c r="H64" s="3">
        <v>15.5580917605413</v>
      </c>
      <c r="I64" s="3">
        <v>15.101870934956599</v>
      </c>
      <c r="J64" s="3">
        <v>13.268501089604101</v>
      </c>
      <c r="K64" s="3">
        <v>10.879079476613301</v>
      </c>
      <c r="L64" s="3">
        <v>12.5433527572218</v>
      </c>
      <c r="M64" s="3">
        <v>11.4830176800163</v>
      </c>
      <c r="N64" s="3">
        <v>12.2777766181442</v>
      </c>
      <c r="O64" s="3">
        <v>17.968838467298301</v>
      </c>
      <c r="P64" s="3">
        <v>10.898419702595801</v>
      </c>
      <c r="Q64" s="3">
        <v>13.359069174793801</v>
      </c>
      <c r="R64" s="3">
        <v>15.103137790672999</v>
      </c>
      <c r="S64" s="3">
        <v>6.1290197125738404</v>
      </c>
      <c r="T64" s="3">
        <v>12.814957565592101</v>
      </c>
      <c r="U64" s="3">
        <v>14.2136485814527</v>
      </c>
      <c r="V64" s="3">
        <v>16.3032557157436</v>
      </c>
    </row>
    <row r="65" spans="1:22" x14ac:dyDescent="0.35">
      <c r="A65" s="2">
        <v>43777</v>
      </c>
      <c r="B65" s="3">
        <v>11.8159066139118</v>
      </c>
      <c r="C65" s="3">
        <v>8.2357680232883492</v>
      </c>
      <c r="D65" s="3">
        <v>14.624719341744701</v>
      </c>
      <c r="E65" s="3">
        <v>14.090949579147701</v>
      </c>
      <c r="F65" s="3">
        <v>10.385946230631999</v>
      </c>
      <c r="G65" s="3">
        <v>13.9942788948554</v>
      </c>
      <c r="H65" s="3">
        <v>16.111279560529301</v>
      </c>
      <c r="I65" s="3">
        <v>15.868075325860801</v>
      </c>
      <c r="J65" s="3">
        <v>13.782081936506501</v>
      </c>
      <c r="K65" s="3">
        <v>11.437933660375901</v>
      </c>
      <c r="L65" s="3">
        <v>13.3799849408674</v>
      </c>
      <c r="M65" s="3">
        <v>11.8334883480548</v>
      </c>
      <c r="N65" s="3">
        <v>11.4856462071122</v>
      </c>
      <c r="O65" s="3">
        <v>19.2380717465084</v>
      </c>
      <c r="P65" s="3">
        <v>11.511357356999399</v>
      </c>
      <c r="Q65" s="3">
        <v>13.274953889271099</v>
      </c>
      <c r="R65" s="3">
        <v>15.846253576419199</v>
      </c>
      <c r="S65" s="3">
        <v>6.2890827404554601</v>
      </c>
      <c r="T65" s="3">
        <v>13.2044289210597</v>
      </c>
      <c r="U65" s="3">
        <v>14.647851460484601</v>
      </c>
      <c r="V65" s="3">
        <v>16.4719066289158</v>
      </c>
    </row>
    <row r="66" spans="1:22" x14ac:dyDescent="0.35">
      <c r="A66" s="2">
        <v>43808</v>
      </c>
      <c r="B66" s="3">
        <v>12.2021509084384</v>
      </c>
      <c r="C66" s="3">
        <v>8.1224258495127692</v>
      </c>
      <c r="D66" s="3">
        <v>14.840697019159</v>
      </c>
      <c r="E66" s="3">
        <v>14.062312605065401</v>
      </c>
      <c r="F66" s="3">
        <v>9.7946642893994404</v>
      </c>
      <c r="G66" s="3">
        <v>13.6203268846642</v>
      </c>
      <c r="H66" s="3">
        <v>15.790621121607201</v>
      </c>
      <c r="I66" s="3">
        <v>15.433677655216099</v>
      </c>
      <c r="J66" s="3">
        <v>13.336869100243501</v>
      </c>
      <c r="K66" s="3">
        <v>10.9903909684698</v>
      </c>
      <c r="L66" s="3">
        <v>13.687460173611999</v>
      </c>
      <c r="M66" s="3">
        <v>11.897263375901</v>
      </c>
      <c r="N66" s="3">
        <v>11.022679702120801</v>
      </c>
      <c r="O66" s="3">
        <v>19.017000554868201</v>
      </c>
      <c r="P66" s="3">
        <v>11.617084715885101</v>
      </c>
      <c r="Q66" s="3">
        <v>13.184321962400301</v>
      </c>
      <c r="R66" s="3">
        <v>15.118307994872699</v>
      </c>
      <c r="S66" s="3">
        <v>6.2514870745328404</v>
      </c>
      <c r="T66" s="3">
        <v>12.7898195941714</v>
      </c>
      <c r="U66" s="3">
        <v>14.6821566558506</v>
      </c>
      <c r="V66" s="3">
        <v>16.679640731710599</v>
      </c>
    </row>
    <row r="67" spans="1:22" x14ac:dyDescent="0.35">
      <c r="A67" s="2">
        <v>43839</v>
      </c>
      <c r="B67" s="3">
        <v>12.886920204757001</v>
      </c>
      <c r="C67" s="3">
        <v>9.1979117193512199</v>
      </c>
      <c r="D67" s="3">
        <v>15.341232994678601</v>
      </c>
      <c r="E67" s="3">
        <v>13.866040892665</v>
      </c>
      <c r="F67" s="3">
        <v>10.468848242547001</v>
      </c>
      <c r="G67" s="3">
        <v>14.5564852342193</v>
      </c>
      <c r="H67" s="3">
        <v>16.056909054268399</v>
      </c>
      <c r="I67" s="3">
        <v>15.4623991632646</v>
      </c>
      <c r="J67" s="3">
        <v>14.1136753309912</v>
      </c>
      <c r="K67" s="3">
        <v>11.30481337152</v>
      </c>
      <c r="L67" s="3">
        <v>14.4500188872807</v>
      </c>
      <c r="M67" s="3">
        <v>12.239014724483299</v>
      </c>
      <c r="N67" s="3">
        <v>11.5881781607284</v>
      </c>
      <c r="O67" s="3">
        <v>19.152357900410301</v>
      </c>
      <c r="P67" s="3">
        <v>12.544309020408599</v>
      </c>
      <c r="Q67" s="3">
        <v>13.8241667731095</v>
      </c>
      <c r="R67" s="3">
        <v>15.4559810745462</v>
      </c>
      <c r="S67" s="3">
        <v>6.5733037852159697</v>
      </c>
      <c r="T67" s="3">
        <v>13.5488814180299</v>
      </c>
      <c r="U67" s="3">
        <v>14.025627832239101</v>
      </c>
      <c r="V67" s="3">
        <v>16.859224923972398</v>
      </c>
    </row>
    <row r="68" spans="1:22" x14ac:dyDescent="0.35">
      <c r="A68" s="2">
        <v>43868</v>
      </c>
      <c r="B68" s="3">
        <v>12.2033738497018</v>
      </c>
      <c r="C68" s="3">
        <v>8.7726380980776693</v>
      </c>
      <c r="D68" s="3">
        <v>14.9017915561513</v>
      </c>
      <c r="E68" s="3">
        <v>13.4184554765196</v>
      </c>
      <c r="F68" s="3">
        <v>10.412784238337199</v>
      </c>
      <c r="G68" s="3">
        <v>14.381832056747699</v>
      </c>
      <c r="H68" s="3">
        <v>15.642777833015399</v>
      </c>
      <c r="I68" s="3">
        <v>15.0015281798812</v>
      </c>
      <c r="J68" s="3">
        <v>14.132050215373299</v>
      </c>
      <c r="K68" s="3">
        <v>11.369982045183001</v>
      </c>
      <c r="L68" s="3">
        <v>14.0269735891194</v>
      </c>
      <c r="M68" s="3">
        <v>11.8489675075832</v>
      </c>
      <c r="N68" s="3">
        <v>10.8471128328103</v>
      </c>
      <c r="O68" s="3">
        <v>19.182803285479</v>
      </c>
      <c r="P68" s="3">
        <v>12.1156892172</v>
      </c>
      <c r="Q68" s="3">
        <v>13.5064289867681</v>
      </c>
      <c r="R68" s="3">
        <v>15.313048378964799</v>
      </c>
      <c r="S68" s="3">
        <v>6.7056611811317302</v>
      </c>
      <c r="T68" s="3">
        <v>12.839145605005299</v>
      </c>
      <c r="U68" s="3">
        <v>13.266021232015801</v>
      </c>
      <c r="V68" s="3">
        <v>16.141745076948901</v>
      </c>
    </row>
    <row r="69" spans="1:22" x14ac:dyDescent="0.35">
      <c r="A69" s="2">
        <v>43899</v>
      </c>
      <c r="B69" s="3">
        <v>12.5533081444992</v>
      </c>
      <c r="C69" s="3">
        <v>7.5053385070894398</v>
      </c>
      <c r="D69" s="3">
        <v>12.4560863766871</v>
      </c>
      <c r="E69" s="3">
        <v>11.4076727355181</v>
      </c>
      <c r="F69" s="3">
        <v>8.5896024131997297</v>
      </c>
      <c r="G69" s="3">
        <v>12.465209072019301</v>
      </c>
      <c r="H69" s="3">
        <v>15.065980216040099</v>
      </c>
      <c r="I69" s="3">
        <v>14.147741409072699</v>
      </c>
      <c r="J69" s="3">
        <v>12.181707457052299</v>
      </c>
      <c r="K69" s="3">
        <v>9.9215339897640202</v>
      </c>
      <c r="L69" s="3">
        <v>10.896852720150999</v>
      </c>
      <c r="M69" s="3">
        <v>9.6131024522074107</v>
      </c>
      <c r="N69" s="3">
        <v>6.9164221602807103</v>
      </c>
      <c r="O69" s="3">
        <v>16.563142584107499</v>
      </c>
      <c r="P69" s="3">
        <v>11.5599948058944</v>
      </c>
      <c r="Q69" s="3">
        <v>10.9973389873036</v>
      </c>
      <c r="R69" s="3">
        <v>13.2290060307019</v>
      </c>
      <c r="S69" s="3">
        <v>5.8021836872782204</v>
      </c>
      <c r="T69" s="3">
        <v>10.1387734237448</v>
      </c>
      <c r="U69" s="3">
        <v>12.4873529262043</v>
      </c>
      <c r="V69" s="3">
        <v>13.1979919189112</v>
      </c>
    </row>
    <row r="70" spans="1:22" x14ac:dyDescent="0.35">
      <c r="A70" s="2">
        <v>43930</v>
      </c>
      <c r="B70" s="3">
        <v>12.2436042137779</v>
      </c>
      <c r="C70" s="3">
        <v>7.6459456247764503</v>
      </c>
      <c r="D70" s="3">
        <v>11.0514865159602</v>
      </c>
      <c r="E70" s="3">
        <v>10.5795745928781</v>
      </c>
      <c r="F70" s="3">
        <v>9.7723868149372493</v>
      </c>
      <c r="G70" s="3">
        <v>10.399383426582901</v>
      </c>
      <c r="H70" s="3">
        <v>15.205248969401501</v>
      </c>
      <c r="I70" s="3">
        <v>14.058207973788001</v>
      </c>
      <c r="J70" s="3">
        <v>11.0799082819966</v>
      </c>
      <c r="K70" s="3">
        <v>10.2100474892561</v>
      </c>
      <c r="L70" s="3">
        <v>11.7309738513918</v>
      </c>
      <c r="M70" s="3">
        <v>9.2439273445228292</v>
      </c>
      <c r="N70" s="3">
        <v>7.7583998474208702</v>
      </c>
      <c r="O70" s="3">
        <v>15.660806749867699</v>
      </c>
      <c r="P70" s="3">
        <v>12.041426365238101</v>
      </c>
      <c r="Q70" s="3">
        <v>12.534639505020801</v>
      </c>
      <c r="R70" s="3">
        <v>14.3158182760969</v>
      </c>
      <c r="S70" s="3">
        <v>5.5882428299942601</v>
      </c>
      <c r="T70" s="3">
        <v>11.1516190503077</v>
      </c>
      <c r="U70" s="3">
        <v>13.2499731328676</v>
      </c>
      <c r="V70" s="3">
        <v>15.908837975484801</v>
      </c>
    </row>
    <row r="71" spans="1:22" x14ac:dyDescent="0.35">
      <c r="A71" s="2">
        <v>43959</v>
      </c>
      <c r="B71" s="3">
        <v>13.314534758489099</v>
      </c>
      <c r="C71" s="3">
        <v>-22.5227483571684</v>
      </c>
      <c r="D71" s="3">
        <v>11.9309373987867</v>
      </c>
      <c r="E71" s="3">
        <v>12.242546923354601</v>
      </c>
      <c r="F71" s="3">
        <v>11.6674182078412</v>
      </c>
      <c r="G71" s="3">
        <v>14.5483734677433</v>
      </c>
      <c r="H71" s="3">
        <v>16.079675966919801</v>
      </c>
      <c r="I71" s="3">
        <v>15.2623768762297</v>
      </c>
      <c r="J71" s="3">
        <v>15.490884733366901</v>
      </c>
      <c r="K71" s="3">
        <v>11.5818575624789</v>
      </c>
      <c r="L71" s="3">
        <v>14.374862856970701</v>
      </c>
      <c r="M71" s="3">
        <v>10.6359471912705</v>
      </c>
      <c r="N71" s="3">
        <v>9.8314350672670905</v>
      </c>
      <c r="O71" s="3">
        <v>18.0737459376994</v>
      </c>
      <c r="P71" s="3">
        <v>12.6179906924615</v>
      </c>
      <c r="Q71" s="3">
        <v>13.4594034486589</v>
      </c>
      <c r="R71" s="3">
        <v>16.574249102722199</v>
      </c>
      <c r="S71" s="3">
        <v>6.4001866018881497</v>
      </c>
      <c r="T71" s="3">
        <v>15.9938425879331</v>
      </c>
      <c r="U71" s="3">
        <v>15.088485298219901</v>
      </c>
      <c r="V71" s="3">
        <v>17.151807961966</v>
      </c>
    </row>
    <row r="72" spans="1:22" x14ac:dyDescent="0.35">
      <c r="A72" s="2">
        <v>43991</v>
      </c>
      <c r="B72" s="3">
        <v>13.838881363963299</v>
      </c>
      <c r="C72" s="3">
        <v>14.577082551680499</v>
      </c>
      <c r="D72" s="3">
        <v>15.739663203573199</v>
      </c>
      <c r="E72" s="3">
        <v>16.3835242915763</v>
      </c>
      <c r="F72" s="3">
        <v>13.5010900680668</v>
      </c>
      <c r="G72" s="3">
        <v>18.552265782705199</v>
      </c>
      <c r="H72" s="3">
        <v>20.007431944257998</v>
      </c>
      <c r="I72" s="3">
        <v>16.419156075444601</v>
      </c>
      <c r="J72" s="3">
        <v>17.414811921491001</v>
      </c>
      <c r="K72" s="3">
        <v>13.038875098006001</v>
      </c>
      <c r="L72" s="3">
        <v>18.495437171615901</v>
      </c>
      <c r="M72" s="3">
        <v>11.5151383948134</v>
      </c>
      <c r="N72" s="3">
        <v>12.3926248378894</v>
      </c>
      <c r="O72" s="3">
        <v>21.1553773090763</v>
      </c>
      <c r="P72" s="3">
        <v>13.808460892409601</v>
      </c>
      <c r="Q72" s="3">
        <v>14.6284840028791</v>
      </c>
      <c r="R72" s="3">
        <v>19.777620526890399</v>
      </c>
      <c r="S72" s="3">
        <v>7.9429978324782597</v>
      </c>
      <c r="T72" s="3">
        <v>14.805300146464299</v>
      </c>
      <c r="U72" s="3">
        <v>16.085752626890699</v>
      </c>
      <c r="V72" s="3">
        <v>19.696265800056299</v>
      </c>
    </row>
    <row r="73" spans="1:22" x14ac:dyDescent="0.35">
      <c r="A73" s="2">
        <v>44021</v>
      </c>
      <c r="B73" s="3">
        <v>16.510321731917799</v>
      </c>
      <c r="C73" s="3">
        <v>15.0579839628546</v>
      </c>
      <c r="D73" s="3">
        <v>16.4636122595575</v>
      </c>
      <c r="E73" s="3">
        <v>15.592645792712</v>
      </c>
      <c r="F73" s="3">
        <v>12.4403790693137</v>
      </c>
      <c r="G73" s="3">
        <v>19.785253353696302</v>
      </c>
      <c r="H73" s="3">
        <v>19.988956531804</v>
      </c>
      <c r="I73" s="3">
        <v>17.042434466310599</v>
      </c>
      <c r="J73" s="3">
        <v>16.437136173508499</v>
      </c>
      <c r="K73" s="3">
        <v>12.6706313308371</v>
      </c>
      <c r="L73" s="3">
        <v>26.0493578264131</v>
      </c>
      <c r="M73" s="3">
        <v>11.735090548445701</v>
      </c>
      <c r="N73" s="3">
        <v>13.260145520475501</v>
      </c>
      <c r="O73" s="3">
        <v>23.2069891350991</v>
      </c>
      <c r="P73" s="3">
        <v>15.8265297089469</v>
      </c>
      <c r="Q73" s="3">
        <v>14.9143859518867</v>
      </c>
      <c r="R73" s="3">
        <v>19.660314485739502</v>
      </c>
      <c r="S73" s="3">
        <v>8.3801529604491893</v>
      </c>
      <c r="T73" s="3">
        <v>16.546108146954602</v>
      </c>
      <c r="U73" s="3">
        <v>15.1423501632807</v>
      </c>
      <c r="V73" s="3">
        <v>19.434179372951199</v>
      </c>
    </row>
    <row r="74" spans="1:22" x14ac:dyDescent="0.35">
      <c r="A74" s="2">
        <v>44050</v>
      </c>
      <c r="B74" s="3">
        <v>16.044838791927699</v>
      </c>
      <c r="C74" s="3">
        <v>15.7915111312583</v>
      </c>
      <c r="D74" s="3">
        <v>16.505020977327501</v>
      </c>
      <c r="E74" s="3">
        <v>15.1031952398888</v>
      </c>
      <c r="F74" s="3">
        <v>12.3490452862256</v>
      </c>
      <c r="G74" s="3">
        <v>21.657119295163799</v>
      </c>
      <c r="H74" s="3">
        <v>19.056294799952202</v>
      </c>
      <c r="I74" s="3">
        <v>17.062495259314701</v>
      </c>
      <c r="J74" s="3">
        <v>17.176278055464099</v>
      </c>
      <c r="K74" s="3">
        <v>13.274562527288399</v>
      </c>
      <c r="L74" s="3">
        <v>25.529490617061001</v>
      </c>
      <c r="M74" s="3">
        <v>11.396000708198301</v>
      </c>
      <c r="N74" s="3">
        <v>12.494622467566799</v>
      </c>
      <c r="O74" s="3">
        <v>23.811605451887999</v>
      </c>
      <c r="P74" s="3">
        <v>14.975733187782</v>
      </c>
      <c r="Q74" s="3">
        <v>15.144466017541699</v>
      </c>
      <c r="R74" s="3">
        <v>19.282126163224099</v>
      </c>
      <c r="S74" s="3">
        <v>7.3705688186787999</v>
      </c>
      <c r="T74" s="3">
        <v>13.089571768311201</v>
      </c>
      <c r="U74" s="3">
        <v>14.7818050192451</v>
      </c>
      <c r="V74" s="3">
        <v>19.500238000626801</v>
      </c>
    </row>
    <row r="75" spans="1:22" x14ac:dyDescent="0.35">
      <c r="A75" s="2">
        <v>44083</v>
      </c>
      <c r="B75" s="3">
        <v>15.7197246596598</v>
      </c>
      <c r="C75" s="3">
        <v>14.5907141131375</v>
      </c>
      <c r="D75" s="3">
        <v>16.410813931479002</v>
      </c>
      <c r="E75" s="3">
        <v>15.859824664521399</v>
      </c>
      <c r="F75" s="3">
        <v>11.996678990357101</v>
      </c>
      <c r="G75" s="3">
        <v>21.949914738735099</v>
      </c>
      <c r="H75" s="3">
        <v>18.071079677680999</v>
      </c>
      <c r="I75" s="3">
        <v>15.509993929378799</v>
      </c>
      <c r="J75" s="3">
        <v>15.5053713133412</v>
      </c>
      <c r="K75" s="3">
        <v>12.7652081224761</v>
      </c>
      <c r="L75" s="3">
        <v>22.181600834655399</v>
      </c>
      <c r="M75" s="3">
        <v>11.0064658034402</v>
      </c>
      <c r="N75" s="3">
        <v>11.749553748100301</v>
      </c>
      <c r="O75" s="3">
        <v>22.671607482598802</v>
      </c>
      <c r="P75" s="3">
        <v>14.832161513613</v>
      </c>
      <c r="Q75" s="3">
        <v>14.8902557060315</v>
      </c>
      <c r="R75" s="3">
        <v>18.856372852788699</v>
      </c>
      <c r="S75" s="3">
        <v>7.5626958500365697</v>
      </c>
      <c r="T75" s="3">
        <v>13.299932144700501</v>
      </c>
      <c r="U75" s="3">
        <v>15.5134499070488</v>
      </c>
      <c r="V75" s="3">
        <v>20.932262670359702</v>
      </c>
    </row>
    <row r="76" spans="1:22" x14ac:dyDescent="0.35">
      <c r="A76" s="2">
        <v>44113</v>
      </c>
      <c r="B76" s="3">
        <v>15.9494993344234</v>
      </c>
      <c r="C76" s="3">
        <v>13.935939047577399</v>
      </c>
      <c r="D76" s="3">
        <v>15.5837384944624</v>
      </c>
      <c r="E76" s="3">
        <v>15.779824248913201</v>
      </c>
      <c r="F76" s="3">
        <v>11.8916800614896</v>
      </c>
      <c r="G76" s="3">
        <v>20.618522331258099</v>
      </c>
      <c r="H76" s="3">
        <v>17.541538550608301</v>
      </c>
      <c r="I76" s="3">
        <v>15.4346281649623</v>
      </c>
      <c r="J76" s="3">
        <v>15.5973720806477</v>
      </c>
      <c r="K76" s="3">
        <v>12.454135071087</v>
      </c>
      <c r="L76" s="3">
        <v>17.006727490258399</v>
      </c>
      <c r="M76" s="3">
        <v>10.381338988458401</v>
      </c>
      <c r="N76" s="3">
        <v>11.4854094866047</v>
      </c>
      <c r="O76" s="3">
        <v>23.361785327994301</v>
      </c>
      <c r="P76" s="3">
        <v>15.1980107941194</v>
      </c>
      <c r="Q76" s="3">
        <v>15.541593384009399</v>
      </c>
      <c r="R76" s="3">
        <v>18.439596269264602</v>
      </c>
      <c r="S76" s="3">
        <v>7.6353727451107201</v>
      </c>
      <c r="T76" s="3">
        <v>12.402350012427799</v>
      </c>
      <c r="U76" s="3">
        <v>15.736972882886199</v>
      </c>
      <c r="V76" s="3">
        <v>21.545568478231701</v>
      </c>
    </row>
    <row r="77" spans="1:22" x14ac:dyDescent="0.35">
      <c r="A77" s="2">
        <v>44144</v>
      </c>
      <c r="B77" s="3">
        <v>16.452480206323401</v>
      </c>
      <c r="C77" s="3">
        <v>14.651065020598599</v>
      </c>
      <c r="D77" s="3">
        <v>16.504433701047301</v>
      </c>
      <c r="E77" s="3">
        <v>17.216138567615602</v>
      </c>
      <c r="F77" s="3">
        <v>13.3947522118567</v>
      </c>
      <c r="G77" s="3">
        <v>18.638663527494</v>
      </c>
      <c r="H77" s="3">
        <v>16.203248298860501</v>
      </c>
      <c r="I77" s="3">
        <v>15.1195694629124</v>
      </c>
      <c r="J77" s="3">
        <v>15.013312343843101</v>
      </c>
      <c r="K77" s="3">
        <v>12.1649910855885</v>
      </c>
      <c r="L77" s="3">
        <v>14.857462189544201</v>
      </c>
      <c r="M77" s="3">
        <v>10.720924653613499</v>
      </c>
      <c r="N77" s="3">
        <v>10.452353142162501</v>
      </c>
      <c r="O77" s="3">
        <v>22.635574212137701</v>
      </c>
      <c r="P77" s="3">
        <v>15.7301482125068</v>
      </c>
      <c r="Q77" s="3">
        <v>15.026637954696399</v>
      </c>
      <c r="R77" s="3">
        <v>17.5932326270954</v>
      </c>
      <c r="S77" s="3">
        <v>7.8686855176942698</v>
      </c>
      <c r="T77" s="3">
        <v>14.994104254326</v>
      </c>
      <c r="U77" s="3">
        <v>15.184495732089401</v>
      </c>
      <c r="V77" s="3">
        <v>21.026647511484299</v>
      </c>
    </row>
    <row r="78" spans="1:22" x14ac:dyDescent="0.35">
      <c r="A78" s="2">
        <v>44174</v>
      </c>
      <c r="B78" s="3">
        <v>16.351178531963502</v>
      </c>
      <c r="C78" s="3">
        <v>14.4852877530234</v>
      </c>
      <c r="D78" s="3">
        <v>17.994456822862102</v>
      </c>
      <c r="E78" s="3">
        <v>16.886164736152299</v>
      </c>
      <c r="F78" s="3">
        <v>14.0897529391187</v>
      </c>
      <c r="G78" s="3">
        <v>16.378201509562199</v>
      </c>
      <c r="H78" s="3">
        <v>15.764984580360199</v>
      </c>
      <c r="I78" s="3">
        <v>15.890038507573101</v>
      </c>
      <c r="J78" s="3">
        <v>15.197963272654899</v>
      </c>
      <c r="K78" s="3">
        <v>13.4314180828357</v>
      </c>
      <c r="L78" s="3">
        <v>13.6112502981444</v>
      </c>
      <c r="M78" s="3">
        <v>9.9253327182643005</v>
      </c>
      <c r="N78" s="3">
        <v>12.513278318352</v>
      </c>
      <c r="O78" s="3">
        <v>24.184767249360899</v>
      </c>
      <c r="P78" s="3">
        <v>15.2765214458035</v>
      </c>
      <c r="Q78" s="3">
        <v>15.2530416204857</v>
      </c>
      <c r="R78" s="3">
        <v>19.764867175323499</v>
      </c>
      <c r="S78" s="3">
        <v>7.7043420604919097</v>
      </c>
      <c r="T78" s="3">
        <v>16.059384549914999</v>
      </c>
      <c r="U78" s="3">
        <v>15.765430276941901</v>
      </c>
      <c r="V78" s="3">
        <v>19.7118156782984</v>
      </c>
    </row>
    <row r="79" spans="1:22" x14ac:dyDescent="0.35">
      <c r="A79" s="2">
        <v>44204</v>
      </c>
      <c r="B79" s="3">
        <v>18.249774944222398</v>
      </c>
      <c r="C79" s="3">
        <v>15.036290655242199</v>
      </c>
      <c r="D79" s="3">
        <v>18.033223803473</v>
      </c>
      <c r="E79" s="3">
        <v>16.793995708943001</v>
      </c>
      <c r="F79" s="3">
        <v>13.7376700811947</v>
      </c>
      <c r="G79" s="3">
        <v>14.6672415348818</v>
      </c>
      <c r="H79" s="3">
        <v>14.8766274932829</v>
      </c>
      <c r="I79" s="3">
        <v>16.652356882965901</v>
      </c>
      <c r="J79" s="3">
        <v>15.641236180248301</v>
      </c>
      <c r="K79" s="3">
        <v>14.8093929388689</v>
      </c>
      <c r="L79" s="3">
        <v>13.1694038728926</v>
      </c>
      <c r="M79" s="3">
        <v>9.9345607342291409</v>
      </c>
      <c r="N79" s="3">
        <v>12.1279416342218</v>
      </c>
      <c r="O79" s="3">
        <v>24.7222760333973</v>
      </c>
      <c r="P79" s="3">
        <v>16.2730135847467</v>
      </c>
      <c r="Q79" s="3">
        <v>14.326785543032599</v>
      </c>
      <c r="R79" s="3">
        <v>20.4181793504372</v>
      </c>
      <c r="S79" s="3">
        <v>8.0923616573729706</v>
      </c>
      <c r="T79" s="3">
        <v>15.2330758333541</v>
      </c>
      <c r="U79" s="3">
        <v>17.376147902585899</v>
      </c>
      <c r="V79" s="3">
        <v>19.1312549444885</v>
      </c>
    </row>
    <row r="80" spans="1:22" x14ac:dyDescent="0.35">
      <c r="A80" s="2">
        <v>44236</v>
      </c>
      <c r="B80" s="3">
        <v>18.6835656732645</v>
      </c>
      <c r="C80" s="3">
        <v>14.4082396983884</v>
      </c>
      <c r="D80" s="3">
        <v>17.340008489721299</v>
      </c>
      <c r="E80" s="3">
        <v>16.361493775407801</v>
      </c>
      <c r="F80" s="3">
        <v>11.0762621839836</v>
      </c>
      <c r="G80" s="3">
        <v>15.3534212813507</v>
      </c>
      <c r="H80" s="3">
        <v>14.258895830360499</v>
      </c>
      <c r="I80" s="3">
        <v>15.8382300470885</v>
      </c>
      <c r="J80" s="3">
        <v>14.647407736137801</v>
      </c>
      <c r="K80" s="3">
        <v>13.851790878392601</v>
      </c>
      <c r="L80" s="3">
        <v>11.126476872895701</v>
      </c>
      <c r="M80" s="3">
        <v>10.3928365478993</v>
      </c>
      <c r="N80" s="3">
        <v>11.1984835928258</v>
      </c>
      <c r="O80" s="3">
        <v>23.848493220584199</v>
      </c>
      <c r="P80" s="3">
        <v>18.400358410735102</v>
      </c>
      <c r="Q80" s="3">
        <v>13.645946466139801</v>
      </c>
      <c r="R80" s="3">
        <v>19.493194567905402</v>
      </c>
      <c r="S80" s="3">
        <v>7.5468120738075903</v>
      </c>
      <c r="T80" s="3">
        <v>15.4846394302813</v>
      </c>
      <c r="U80" s="3">
        <v>16.566211424226701</v>
      </c>
      <c r="V80" s="3">
        <v>18.681944049907401</v>
      </c>
    </row>
    <row r="81" spans="1:22" x14ac:dyDescent="0.35">
      <c r="A81" s="2">
        <v>44264</v>
      </c>
      <c r="B81" s="3">
        <v>15.8914615274546</v>
      </c>
      <c r="C81" s="3">
        <v>15.0374300347294</v>
      </c>
      <c r="D81" s="3">
        <v>16.5632592979285</v>
      </c>
      <c r="E81" s="3">
        <v>15.440287004834101</v>
      </c>
      <c r="F81" s="3">
        <v>11.758803811569299</v>
      </c>
      <c r="G81" s="3">
        <v>15.079028698080601</v>
      </c>
      <c r="H81" s="3">
        <v>14.443537497243801</v>
      </c>
      <c r="I81" s="3">
        <v>15.2257614609206</v>
      </c>
      <c r="J81" s="3">
        <v>14.759725972954399</v>
      </c>
      <c r="K81" s="3">
        <v>13.1119977541792</v>
      </c>
      <c r="L81" s="3">
        <v>9.7958546641896298</v>
      </c>
      <c r="M81" s="3">
        <v>10.362996210452399</v>
      </c>
      <c r="N81" s="3">
        <v>12.362651075280001</v>
      </c>
      <c r="O81" s="3">
        <v>23.6559817053143</v>
      </c>
      <c r="P81" s="3">
        <v>16.482337353929299</v>
      </c>
      <c r="Q81" s="3">
        <v>13.198119232013401</v>
      </c>
      <c r="R81" s="3">
        <v>19.534000501319099</v>
      </c>
      <c r="S81" s="3">
        <v>7.2580825982805797</v>
      </c>
      <c r="T81" s="3">
        <v>14.446407186163301</v>
      </c>
      <c r="U81" s="3">
        <v>16.719974231047399</v>
      </c>
      <c r="V81" s="3">
        <v>19.254843629972999</v>
      </c>
    </row>
    <row r="82" spans="1:22" x14ac:dyDescent="0.35">
      <c r="A82" s="2">
        <v>44295</v>
      </c>
      <c r="B82" s="3">
        <v>16.0545324905817</v>
      </c>
      <c r="C82" s="3">
        <v>14.136308612151501</v>
      </c>
      <c r="D82" s="3">
        <v>16.119797625478899</v>
      </c>
      <c r="E82" s="3">
        <v>14.934183270834</v>
      </c>
      <c r="F82" s="3">
        <v>12.0294331458872</v>
      </c>
      <c r="G82" s="3">
        <v>12.401839030300099</v>
      </c>
      <c r="H82" s="3">
        <v>14.348965220282899</v>
      </c>
      <c r="I82" s="3">
        <v>15.256687218993299</v>
      </c>
      <c r="J82" s="3">
        <v>14.8906361171351</v>
      </c>
      <c r="K82" s="3">
        <v>13.026401168907499</v>
      </c>
      <c r="L82" s="3">
        <v>9.2070455320381193</v>
      </c>
      <c r="M82" s="3">
        <v>9.9300211043596001</v>
      </c>
      <c r="N82" s="3">
        <v>12.282511023925499</v>
      </c>
      <c r="O82" s="3">
        <v>22.919374989482801</v>
      </c>
      <c r="P82" s="3">
        <v>16.015486454782</v>
      </c>
      <c r="Q82" s="3">
        <v>13.818119493585</v>
      </c>
      <c r="R82" s="3">
        <v>19.091596953824698</v>
      </c>
      <c r="S82" s="3">
        <v>6.3479918668936097</v>
      </c>
      <c r="T82" s="3">
        <v>14.071327946119901</v>
      </c>
      <c r="U82" s="3">
        <v>16.603985305813701</v>
      </c>
      <c r="V82" s="3">
        <v>19.350301454241901</v>
      </c>
    </row>
    <row r="83" spans="1:22" x14ac:dyDescent="0.35">
      <c r="A83" s="2">
        <v>44323</v>
      </c>
      <c r="B83" s="3">
        <v>15.7934983886504</v>
      </c>
      <c r="C83" s="3">
        <v>12.871328686232699</v>
      </c>
      <c r="D83" s="3">
        <v>15.629447462768599</v>
      </c>
      <c r="E83" s="3">
        <v>14.454347650281999</v>
      </c>
      <c r="F83" s="3">
        <v>12.785121826461101</v>
      </c>
      <c r="G83" s="3">
        <v>11.333554673515399</v>
      </c>
      <c r="H83" s="3">
        <v>14.069988337967001</v>
      </c>
      <c r="I83" s="3">
        <v>14.4880137474875</v>
      </c>
      <c r="J83" s="3">
        <v>14.8485771280604</v>
      </c>
      <c r="K83" s="3">
        <v>11.3794558987528</v>
      </c>
      <c r="L83" s="3">
        <v>8.9843352039434503</v>
      </c>
      <c r="M83" s="3">
        <v>9.7250266145986703</v>
      </c>
      <c r="N83" s="3">
        <v>12.883519119780701</v>
      </c>
      <c r="O83" s="3">
        <v>22.395019962651102</v>
      </c>
      <c r="P83" s="3">
        <v>15.4384189183865</v>
      </c>
      <c r="Q83" s="3">
        <v>13.955179227763001</v>
      </c>
      <c r="R83" s="3">
        <v>18.561149301314799</v>
      </c>
      <c r="S83" s="3">
        <v>6.2558756730417597</v>
      </c>
      <c r="T83" s="3">
        <v>13.736595485634</v>
      </c>
      <c r="U83" s="3">
        <v>16.3173791847723</v>
      </c>
      <c r="V83" s="3">
        <v>19.067060013983699</v>
      </c>
    </row>
    <row r="84" spans="1:22" x14ac:dyDescent="0.35">
      <c r="A84" s="2">
        <v>44356</v>
      </c>
      <c r="B84" s="3">
        <v>16.632442244100002</v>
      </c>
      <c r="C84" s="3">
        <v>11.416213444427999</v>
      </c>
      <c r="D84" s="3">
        <v>15.909741474179199</v>
      </c>
      <c r="E84" s="3">
        <v>16.673277378850301</v>
      </c>
      <c r="F84" s="3">
        <v>12.710492177963999</v>
      </c>
      <c r="G84" s="3">
        <v>9.3887235767640291</v>
      </c>
      <c r="H84" s="3">
        <v>14.046520839632599</v>
      </c>
      <c r="I84" s="3">
        <v>13.666587900024901</v>
      </c>
      <c r="J84" s="3">
        <v>15.333879623590599</v>
      </c>
      <c r="K84" s="3">
        <v>11.1419781877405</v>
      </c>
      <c r="L84" s="3">
        <v>9.5357166722903699</v>
      </c>
      <c r="M84" s="3">
        <v>9.8593948507690197</v>
      </c>
      <c r="N84" s="3">
        <v>13.113664524936</v>
      </c>
      <c r="O84" s="3">
        <v>23.322574982557601</v>
      </c>
      <c r="P84" s="3">
        <v>15.876458125293899</v>
      </c>
      <c r="Q84" s="3">
        <v>13.416982400009701</v>
      </c>
      <c r="R84" s="3">
        <v>18.116033892216301</v>
      </c>
      <c r="S84" s="3">
        <v>6.1505697777155497</v>
      </c>
      <c r="T84" s="3">
        <v>15.2162152082575</v>
      </c>
      <c r="U84" s="3">
        <v>17.653532540212002</v>
      </c>
      <c r="V84" s="3">
        <v>19.3881397176246</v>
      </c>
    </row>
    <row r="85" spans="1:22" x14ac:dyDescent="0.35">
      <c r="A85" s="2">
        <v>44386</v>
      </c>
      <c r="B85" s="3">
        <v>16.112343724924099</v>
      </c>
      <c r="C85" s="3">
        <v>10.866553823111699</v>
      </c>
      <c r="D85" s="3">
        <v>14.689696939548501</v>
      </c>
      <c r="E85" s="3">
        <v>15.9303882904926</v>
      </c>
      <c r="F85" s="3">
        <v>12.1315533394631</v>
      </c>
      <c r="G85" s="3">
        <v>8.80799974055709</v>
      </c>
      <c r="H85" s="3">
        <v>13.442027378570399</v>
      </c>
      <c r="I85" s="3">
        <v>13.7583736145447</v>
      </c>
      <c r="J85" s="3">
        <v>14.6310553304534</v>
      </c>
      <c r="K85" s="3">
        <v>10.907548590243</v>
      </c>
      <c r="L85" s="3">
        <v>8.8021005823569993</v>
      </c>
      <c r="M85" s="3">
        <v>9.3484897729299199</v>
      </c>
      <c r="N85" s="3">
        <v>11.8587985806973</v>
      </c>
      <c r="O85" s="3">
        <v>22.986972338143801</v>
      </c>
      <c r="P85" s="3">
        <v>15.012059370759101</v>
      </c>
      <c r="Q85" s="3">
        <v>13.3351650802477</v>
      </c>
      <c r="R85" s="3">
        <v>16.905269930787099</v>
      </c>
      <c r="S85" s="3">
        <v>5.6661096639466599</v>
      </c>
      <c r="T85" s="3">
        <v>14.3962027314333</v>
      </c>
      <c r="U85" s="3">
        <v>16.9837088679696</v>
      </c>
      <c r="V85" s="3">
        <v>19.1041811558276</v>
      </c>
    </row>
    <row r="86" spans="1:22" x14ac:dyDescent="0.35">
      <c r="A86" s="2">
        <v>44417</v>
      </c>
      <c r="B86" s="3">
        <v>15.6042978820191</v>
      </c>
      <c r="C86" s="3">
        <v>10.284248258270701</v>
      </c>
      <c r="D86" s="3">
        <v>14.6627479086023</v>
      </c>
      <c r="E86" s="3">
        <v>15.240599321154599</v>
      </c>
      <c r="F86" s="3">
        <v>11.9240152471508</v>
      </c>
      <c r="G86" s="3">
        <v>8.4666043460049796</v>
      </c>
      <c r="H86" s="3">
        <v>13.3556045954598</v>
      </c>
      <c r="I86" s="3">
        <v>13.3486500064186</v>
      </c>
      <c r="J86" s="3">
        <v>14.2964456484787</v>
      </c>
      <c r="K86" s="3">
        <v>10.672293499784701</v>
      </c>
      <c r="L86" s="3">
        <v>8.1756940263791797</v>
      </c>
      <c r="M86" s="3">
        <v>9.522291113644</v>
      </c>
      <c r="N86" s="3">
        <v>11.274439535688201</v>
      </c>
      <c r="O86" s="3">
        <v>23.5024640891756</v>
      </c>
      <c r="P86" s="3">
        <v>14.0905640321555</v>
      </c>
      <c r="Q86" s="3">
        <v>13.184815038275801</v>
      </c>
      <c r="R86" s="3">
        <v>16.634001885082601</v>
      </c>
      <c r="S86" s="3">
        <v>5.5721579998289998</v>
      </c>
      <c r="T86" s="3">
        <v>14.530158511203901</v>
      </c>
      <c r="U86" s="3">
        <v>17.125843850240901</v>
      </c>
      <c r="V86" s="3">
        <v>18.967443550213499</v>
      </c>
    </row>
    <row r="87" spans="1:22" x14ac:dyDescent="0.35">
      <c r="A87" s="2">
        <v>44448</v>
      </c>
      <c r="B87" s="3">
        <v>15.711791892396199</v>
      </c>
      <c r="C87" s="3">
        <v>10.118318583437601</v>
      </c>
      <c r="D87" s="3">
        <v>15.0776199571725</v>
      </c>
      <c r="E87" s="3">
        <v>15.9643589424642</v>
      </c>
      <c r="F87" s="3">
        <v>11.659680435319901</v>
      </c>
      <c r="G87" s="3">
        <v>8.8737443329379602</v>
      </c>
      <c r="H87" s="3">
        <v>13.995727534803899</v>
      </c>
      <c r="I87" s="3">
        <v>13.154945942723501</v>
      </c>
      <c r="J87" s="3">
        <v>14.1168706498083</v>
      </c>
      <c r="K87" s="3">
        <v>10.2006175491462</v>
      </c>
      <c r="L87" s="3">
        <v>7.7936376257451503</v>
      </c>
      <c r="M87" s="3">
        <v>8.8844786564314706</v>
      </c>
      <c r="N87" s="3">
        <v>10.391640933555299</v>
      </c>
      <c r="O87" s="3">
        <v>24.672178654859099</v>
      </c>
      <c r="P87" s="3">
        <v>13.9971801887983</v>
      </c>
      <c r="Q87" s="3">
        <v>13.4479379033497</v>
      </c>
      <c r="R87" s="3">
        <v>17.647289625641399</v>
      </c>
      <c r="S87" s="3">
        <v>5.3891342472377</v>
      </c>
      <c r="T87" s="3">
        <v>14.579676383633</v>
      </c>
      <c r="U87" s="3">
        <v>16.1782712698793</v>
      </c>
      <c r="V87" s="3">
        <v>19.116789612884801</v>
      </c>
    </row>
    <row r="88" spans="1:22" x14ac:dyDescent="0.35">
      <c r="A88" s="2">
        <v>44477</v>
      </c>
      <c r="B88" s="3">
        <v>15.3135465936918</v>
      </c>
      <c r="C88" s="3">
        <v>9.4760081509092693</v>
      </c>
      <c r="D88" s="3">
        <v>15.4399095687818</v>
      </c>
      <c r="E88" s="3">
        <v>15.9581076113911</v>
      </c>
      <c r="F88" s="3">
        <v>12.122127598974799</v>
      </c>
      <c r="G88" s="3">
        <v>9.68473888164743</v>
      </c>
      <c r="H88" s="3">
        <v>14.3550271208033</v>
      </c>
      <c r="I88" s="3">
        <v>12.604816437853399</v>
      </c>
      <c r="J88" s="3">
        <v>13.758103647494799</v>
      </c>
      <c r="K88" s="3">
        <v>9.8180787432438308</v>
      </c>
      <c r="L88" s="3">
        <v>7.9621943138162399</v>
      </c>
      <c r="M88" s="3">
        <v>9.4835584139588907</v>
      </c>
      <c r="N88" s="3">
        <v>10.4245772034109</v>
      </c>
      <c r="O88" s="3">
        <v>24.579109182145299</v>
      </c>
      <c r="P88" s="3">
        <v>13.405809088983901</v>
      </c>
      <c r="Q88" s="3">
        <v>13.3366179438757</v>
      </c>
      <c r="R88" s="3">
        <v>17.467727231770201</v>
      </c>
      <c r="S88" s="3">
        <v>5.1076117194153499</v>
      </c>
      <c r="T88" s="3">
        <v>14.5207209629299</v>
      </c>
      <c r="U88" s="3">
        <v>16.052581624557401</v>
      </c>
      <c r="V88" s="3">
        <v>19.033656149297901</v>
      </c>
    </row>
    <row r="89" spans="1:22" x14ac:dyDescent="0.35">
      <c r="A89" s="2">
        <v>44509</v>
      </c>
      <c r="B89" s="3">
        <v>15.174427616537701</v>
      </c>
      <c r="C89" s="3">
        <v>9.9279750527483301</v>
      </c>
      <c r="D89" s="3">
        <v>15.1987159050486</v>
      </c>
      <c r="E89" s="3">
        <v>16.7571594494799</v>
      </c>
      <c r="F89" s="3">
        <v>11.9459553289767</v>
      </c>
      <c r="G89" s="3">
        <v>9.8984804246333091</v>
      </c>
      <c r="H89" s="3">
        <v>14.244026571864399</v>
      </c>
      <c r="I89" s="3">
        <v>13.1878777907196</v>
      </c>
      <c r="J89" s="3">
        <v>13.8851456791909</v>
      </c>
      <c r="K89" s="3">
        <v>10.0002270796474</v>
      </c>
      <c r="L89" s="3">
        <v>7.4226750645048902</v>
      </c>
      <c r="M89" s="3">
        <v>9.5677812442175494</v>
      </c>
      <c r="N89" s="3">
        <v>11.263296562295499</v>
      </c>
      <c r="O89" s="3">
        <v>24.2063468427788</v>
      </c>
      <c r="P89" s="3">
        <v>12.9440246975651</v>
      </c>
      <c r="Q89" s="3">
        <v>13.724567307998599</v>
      </c>
      <c r="R89" s="3">
        <v>17.354805275165901</v>
      </c>
      <c r="S89" s="3">
        <v>5.5531414160078096</v>
      </c>
      <c r="T89" s="3">
        <v>15.3133906819257</v>
      </c>
      <c r="U89" s="3">
        <v>16.159475951632398</v>
      </c>
      <c r="V89" s="3">
        <v>18.717674761011502</v>
      </c>
    </row>
    <row r="90" spans="1:22" x14ac:dyDescent="0.35">
      <c r="A90" s="2">
        <v>44539</v>
      </c>
      <c r="B90" s="3">
        <v>15.9086652673865</v>
      </c>
      <c r="C90" s="3">
        <v>9.7150065085565593</v>
      </c>
      <c r="D90" s="3">
        <v>14.8716466634393</v>
      </c>
      <c r="E90" s="3">
        <v>15.634113994140799</v>
      </c>
      <c r="F90" s="3">
        <v>10.304683955664199</v>
      </c>
      <c r="G90" s="3">
        <v>9.9740234479892909</v>
      </c>
      <c r="H90" s="3">
        <v>14.855294319362599</v>
      </c>
      <c r="I90" s="3">
        <v>13.515429424114</v>
      </c>
      <c r="J90" s="3">
        <v>13.374802116390001</v>
      </c>
      <c r="K90" s="3">
        <v>10.3948999798396</v>
      </c>
      <c r="L90" s="3">
        <v>7.8965432758861596</v>
      </c>
      <c r="M90" s="3">
        <v>9.6332278432497294</v>
      </c>
      <c r="N90" s="3">
        <v>9.9623778958054103</v>
      </c>
      <c r="O90" s="3">
        <v>23.542891592750198</v>
      </c>
      <c r="P90" s="3">
        <v>12.9663232544032</v>
      </c>
      <c r="Q90" s="3">
        <v>13.119975288028799</v>
      </c>
      <c r="R90" s="3">
        <v>16.933667740725799</v>
      </c>
      <c r="S90" s="3">
        <v>6.4352411159898804</v>
      </c>
      <c r="T90" s="3">
        <v>16.377591181875498</v>
      </c>
      <c r="U90" s="3">
        <v>16.80131249826</v>
      </c>
      <c r="V90" s="3">
        <v>17.209071578611798</v>
      </c>
    </row>
    <row r="91" spans="1:22" x14ac:dyDescent="0.35">
      <c r="A91" s="2">
        <v>44568</v>
      </c>
      <c r="B91" s="3">
        <v>14.8400893070383</v>
      </c>
      <c r="C91" s="3">
        <v>9.1297535712762006</v>
      </c>
      <c r="D91" s="3">
        <v>14.605273207048</v>
      </c>
      <c r="E91" s="3">
        <v>14.952085696406099</v>
      </c>
      <c r="F91" s="3">
        <v>10.9018625706205</v>
      </c>
      <c r="G91" s="3">
        <v>10.609284498013899</v>
      </c>
      <c r="H91" s="3">
        <v>15.5155334517985</v>
      </c>
      <c r="I91" s="3">
        <v>13.5983771703951</v>
      </c>
      <c r="J91" s="3">
        <v>13.8402995366438</v>
      </c>
      <c r="K91" s="3">
        <v>9.9583143905260396</v>
      </c>
      <c r="L91" s="3">
        <v>7.5819808190295497</v>
      </c>
      <c r="M91" s="3">
        <v>9.6771434308564608</v>
      </c>
      <c r="N91" s="3">
        <v>9.6423627899309405</v>
      </c>
      <c r="O91" s="3">
        <v>23.4552322278447</v>
      </c>
      <c r="P91" s="3">
        <v>12.2877668911356</v>
      </c>
      <c r="Q91" s="3">
        <v>13.187154777634699</v>
      </c>
      <c r="R91" s="3">
        <v>17.322726779870699</v>
      </c>
      <c r="S91" s="3">
        <v>6.0076717721892496</v>
      </c>
      <c r="T91" s="3">
        <v>15.4382450947201</v>
      </c>
      <c r="U91" s="3">
        <v>16.218598224250599</v>
      </c>
      <c r="V91" s="3">
        <v>17.746294287557301</v>
      </c>
    </row>
    <row r="92" spans="1:22" x14ac:dyDescent="0.35">
      <c r="A92" s="2">
        <v>44601</v>
      </c>
      <c r="B92" s="3">
        <v>13.975013649333301</v>
      </c>
      <c r="C92" s="3">
        <v>10.015351111231601</v>
      </c>
      <c r="D92" s="3">
        <v>15.1820689163459</v>
      </c>
      <c r="E92" s="3">
        <v>15.5319800110729</v>
      </c>
      <c r="F92" s="3">
        <v>10.1958816389487</v>
      </c>
      <c r="G92" s="3">
        <v>11.109877763802499</v>
      </c>
      <c r="H92" s="3">
        <v>15.416111627670301</v>
      </c>
      <c r="I92" s="3">
        <v>12.8927939879864</v>
      </c>
      <c r="J92" s="3">
        <v>13.5951482580126</v>
      </c>
      <c r="K92" s="3">
        <v>9.4046908822884401</v>
      </c>
      <c r="L92" s="3">
        <v>8.0918800615864797</v>
      </c>
      <c r="M92" s="3">
        <v>9.9921181475232395</v>
      </c>
      <c r="N92" s="3">
        <v>10.280468939955499</v>
      </c>
      <c r="O92" s="3">
        <v>22.462463977633401</v>
      </c>
      <c r="P92" s="3">
        <v>12.426488859035199</v>
      </c>
      <c r="Q92" s="3">
        <v>13.6626679738725</v>
      </c>
      <c r="R92" s="3">
        <v>17.449285318780301</v>
      </c>
      <c r="S92" s="3">
        <v>4.6638109572866897</v>
      </c>
      <c r="T92" s="3">
        <v>15.995212076251599</v>
      </c>
      <c r="U92" s="3">
        <v>15.122640445383899</v>
      </c>
      <c r="V92" s="3">
        <v>18.935674663332801</v>
      </c>
    </row>
    <row r="93" spans="1:22" x14ac:dyDescent="0.35">
      <c r="A93" s="2">
        <v>44629</v>
      </c>
      <c r="B93" s="3">
        <v>12.7732318593662</v>
      </c>
      <c r="C93" s="3">
        <v>9.5433071172280908</v>
      </c>
      <c r="D93" s="3">
        <v>14.9257744307279</v>
      </c>
      <c r="E93" s="3">
        <v>14.3444181388265</v>
      </c>
      <c r="F93" s="3">
        <v>9.2230677517758597</v>
      </c>
      <c r="G93" s="3">
        <v>11.496856772909</v>
      </c>
      <c r="H93" s="3">
        <v>15.061082213190501</v>
      </c>
      <c r="I93" s="3">
        <v>12.0484255815523</v>
      </c>
      <c r="J93" s="3">
        <v>13.7896680629958</v>
      </c>
      <c r="K93" s="3">
        <v>9.0312237347465807</v>
      </c>
      <c r="L93" s="3">
        <v>7.9411387879365796</v>
      </c>
      <c r="M93" s="3">
        <v>9.8217297841098095</v>
      </c>
      <c r="N93" s="3">
        <v>9.0060499112833199</v>
      </c>
      <c r="O93" s="3">
        <v>20.8658443439178</v>
      </c>
      <c r="P93" s="3">
        <v>10.3170264011532</v>
      </c>
      <c r="Q93" s="3">
        <v>14.2835926939599</v>
      </c>
      <c r="R93" s="3">
        <v>16.771514362982</v>
      </c>
      <c r="S93" s="3">
        <v>4.4035689846588797</v>
      </c>
      <c r="T93" s="3">
        <v>16.1827674134428</v>
      </c>
      <c r="U93" s="3">
        <v>14.537886807616999</v>
      </c>
      <c r="V93" s="3">
        <v>19.440301246551002</v>
      </c>
    </row>
    <row r="94" spans="1:22" x14ac:dyDescent="0.35">
      <c r="A94" s="2">
        <v>44659</v>
      </c>
      <c r="B94" s="3">
        <v>12.803083684607801</v>
      </c>
      <c r="C94" s="3">
        <v>9.5320262685203296</v>
      </c>
      <c r="D94" s="3">
        <v>14.935922642068199</v>
      </c>
      <c r="E94" s="3">
        <v>14.367017311938699</v>
      </c>
      <c r="F94" s="3">
        <v>8.91694635967729</v>
      </c>
      <c r="G94" s="3">
        <v>10.2951052268771</v>
      </c>
      <c r="H94" s="3">
        <v>15.3020164987686</v>
      </c>
      <c r="I94" s="3">
        <v>12.0705133221821</v>
      </c>
      <c r="J94" s="3">
        <v>13.8764827769304</v>
      </c>
      <c r="K94" s="3">
        <v>9.1576402174257208</v>
      </c>
      <c r="L94" s="3">
        <v>7.5965014671189701</v>
      </c>
      <c r="M94" s="3">
        <v>9.7363350076814399</v>
      </c>
      <c r="N94" s="3">
        <v>10.249405975308401</v>
      </c>
      <c r="O94" s="3">
        <v>22.548604240328501</v>
      </c>
      <c r="P94" s="3">
        <v>10.744241024166</v>
      </c>
      <c r="Q94" s="3">
        <v>14.252071628784099</v>
      </c>
      <c r="R94" s="3">
        <v>16.858773762351898</v>
      </c>
      <c r="S94" s="3">
        <v>4.9587596189540601</v>
      </c>
      <c r="T94" s="3">
        <v>16.782726289781401</v>
      </c>
      <c r="U94" s="3">
        <v>14.3622911226593</v>
      </c>
      <c r="V94" s="3">
        <v>19.203602938903401</v>
      </c>
    </row>
    <row r="95" spans="1:22" x14ac:dyDescent="0.35">
      <c r="A95" s="2">
        <v>44690</v>
      </c>
      <c r="B95" s="3">
        <v>12.088635577721201</v>
      </c>
      <c r="C95" s="3">
        <v>8.3916077853097804</v>
      </c>
      <c r="D95" s="3">
        <v>13.721797820792499</v>
      </c>
      <c r="E95" s="3">
        <v>13.627352523474499</v>
      </c>
      <c r="F95" s="3">
        <v>6.7917874246133998</v>
      </c>
      <c r="G95" s="3">
        <v>8.1197980704955199</v>
      </c>
      <c r="H95" s="3">
        <v>14.526655063994699</v>
      </c>
      <c r="I95" s="3">
        <v>11.2327606245677</v>
      </c>
      <c r="J95" s="3">
        <v>12.2541047847368</v>
      </c>
      <c r="K95" s="3">
        <v>8.6316717437720705</v>
      </c>
      <c r="L95" s="3">
        <v>6.3369296995028499</v>
      </c>
      <c r="M95" s="3">
        <v>8.5285133262213595</v>
      </c>
      <c r="N95" s="3">
        <v>9.1379417354302692</v>
      </c>
      <c r="O95" s="3">
        <v>20.259372598807001</v>
      </c>
      <c r="P95" s="3">
        <v>10.0718954307939</v>
      </c>
      <c r="Q95" s="3">
        <v>13.6369061757244</v>
      </c>
      <c r="R95" s="3">
        <v>15.8590203973139</v>
      </c>
      <c r="S95" s="3">
        <v>4.4981227140870601</v>
      </c>
      <c r="T95" s="3">
        <v>15.779295007652101</v>
      </c>
      <c r="U95" s="3">
        <v>12.5754218205038</v>
      </c>
      <c r="V95" s="3">
        <v>19.5345113590413</v>
      </c>
    </row>
    <row r="96" spans="1:22" x14ac:dyDescent="0.35">
      <c r="A96" s="2">
        <v>44721</v>
      </c>
      <c r="B96" s="3">
        <v>12.955899885042999</v>
      </c>
      <c r="C96" s="3">
        <v>6.9407972691089102</v>
      </c>
      <c r="D96" s="3">
        <v>13.376789392504</v>
      </c>
      <c r="E96" s="3">
        <v>13.6514010738697</v>
      </c>
      <c r="F96" s="3">
        <v>6.7925196026438703</v>
      </c>
      <c r="G96" s="3">
        <v>8.0097603961004502</v>
      </c>
      <c r="H96" s="3">
        <v>14.1518253487737</v>
      </c>
      <c r="I96" s="3">
        <v>11.624808382089199</v>
      </c>
      <c r="J96" s="3">
        <v>12.0911362415694</v>
      </c>
      <c r="K96" s="3">
        <v>8.8285028694657406</v>
      </c>
      <c r="L96" s="3">
        <v>6.4521693205816302</v>
      </c>
      <c r="M96" s="3">
        <v>8.5510780979665206</v>
      </c>
      <c r="N96" s="3">
        <v>9.2983098557728407</v>
      </c>
      <c r="O96" s="3">
        <v>20.795433778518301</v>
      </c>
      <c r="P96" s="3">
        <v>11.743509701819001</v>
      </c>
      <c r="Q96" s="3">
        <v>12.6068509855301</v>
      </c>
      <c r="R96" s="3">
        <v>15.9478173283081</v>
      </c>
      <c r="S96" s="3">
        <v>4.8312848303401603</v>
      </c>
      <c r="T96" s="3">
        <v>14.1389225587611</v>
      </c>
      <c r="U96" s="3">
        <v>12.779922721792</v>
      </c>
      <c r="V96" s="3">
        <v>16.995579962029201</v>
      </c>
    </row>
    <row r="97" spans="1:22" x14ac:dyDescent="0.35">
      <c r="A97" s="2">
        <v>44750</v>
      </c>
      <c r="B97" s="3">
        <v>13.5757413519741</v>
      </c>
      <c r="C97" s="3">
        <v>6.4875596897464902</v>
      </c>
      <c r="D97" s="3">
        <v>12.2247156663643</v>
      </c>
      <c r="E97" s="3">
        <v>12.7827521268679</v>
      </c>
      <c r="F97" s="3">
        <v>6.8946358839000501</v>
      </c>
      <c r="G97" s="3">
        <v>7.0389306064661099</v>
      </c>
      <c r="H97" s="3">
        <v>13.295402819661</v>
      </c>
      <c r="I97" s="3">
        <v>10.1598642418622</v>
      </c>
      <c r="J97" s="3">
        <v>11.5213853724772</v>
      </c>
      <c r="K97" s="3">
        <v>8.2772673762645308</v>
      </c>
      <c r="L97" s="3">
        <v>6.0648943657041698</v>
      </c>
      <c r="M97" s="3">
        <v>8.8959415352433595</v>
      </c>
      <c r="N97" s="3">
        <v>7.7825543953793401</v>
      </c>
      <c r="O97" s="3">
        <v>20.4849520768879</v>
      </c>
      <c r="P97" s="3">
        <v>11.9382058401807</v>
      </c>
      <c r="Q97" s="3">
        <v>12.1859617051299</v>
      </c>
      <c r="R97" s="3">
        <v>15.1164697671911</v>
      </c>
      <c r="S97" s="3">
        <v>4.2303121507100903</v>
      </c>
      <c r="T97" s="3">
        <v>12.612919186805801</v>
      </c>
      <c r="U97" s="3">
        <v>10.7471318984913</v>
      </c>
      <c r="V97" s="3">
        <v>15.608337409992901</v>
      </c>
    </row>
    <row r="98" spans="1:22" x14ac:dyDescent="0.35">
      <c r="A98" s="2">
        <v>44782</v>
      </c>
      <c r="B98" s="3">
        <v>12.6918009062039</v>
      </c>
      <c r="C98" s="3">
        <v>6.5602521671722203</v>
      </c>
      <c r="D98" s="3">
        <v>12.8885415796709</v>
      </c>
      <c r="E98" s="3">
        <v>12.893972294031601</v>
      </c>
      <c r="F98" s="3">
        <v>6.2086172353799096</v>
      </c>
      <c r="G98" s="3">
        <v>7.5564742667103104</v>
      </c>
      <c r="H98" s="3">
        <v>13.926704649122501</v>
      </c>
      <c r="I98" s="3">
        <v>10.873133605975299</v>
      </c>
      <c r="J98" s="3">
        <v>11.620503454805901</v>
      </c>
      <c r="K98" s="3">
        <v>8.8120217477506593</v>
      </c>
      <c r="L98" s="3">
        <v>6.5879033552806101</v>
      </c>
      <c r="M98" s="3">
        <v>8.9536313143067296</v>
      </c>
      <c r="N98" s="3">
        <v>8.1028286841433292</v>
      </c>
      <c r="O98" s="3">
        <v>22.5428329962206</v>
      </c>
      <c r="P98" s="3">
        <v>10.674441643931299</v>
      </c>
      <c r="Q98" s="3">
        <v>13.6536495803115</v>
      </c>
      <c r="R98" s="3">
        <v>15.4584661125932</v>
      </c>
      <c r="S98" s="3">
        <v>4.3717355627110503</v>
      </c>
      <c r="T98" s="3">
        <v>13.666056293893501</v>
      </c>
      <c r="U98" s="3">
        <v>11.4152831487258</v>
      </c>
      <c r="V98" s="3">
        <v>16.348512131531798</v>
      </c>
    </row>
    <row r="99" spans="1:22" x14ac:dyDescent="0.35">
      <c r="A99" s="2">
        <v>44813</v>
      </c>
      <c r="B99" s="3">
        <v>12.6142394767017</v>
      </c>
      <c r="C99" s="3">
        <v>6.9454832152899302</v>
      </c>
      <c r="D99" s="3">
        <v>13.047055453275</v>
      </c>
      <c r="E99" s="3">
        <v>12.8828527538152</v>
      </c>
      <c r="F99" s="3">
        <v>6.1454203839297303</v>
      </c>
      <c r="G99" s="3">
        <v>8.0221771588834194</v>
      </c>
      <c r="H99" s="3">
        <v>13.8158868274616</v>
      </c>
      <c r="I99" s="3">
        <v>10.779292758498601</v>
      </c>
      <c r="J99" s="3">
        <v>11.3016899622253</v>
      </c>
      <c r="K99" s="3">
        <v>8.5172917416949492</v>
      </c>
      <c r="L99" s="3">
        <v>6.4940377106056699</v>
      </c>
      <c r="M99" s="3">
        <v>8.54621303586325</v>
      </c>
      <c r="N99" s="3">
        <v>6.9668025514714502</v>
      </c>
      <c r="O99" s="3">
        <v>22.659606791348399</v>
      </c>
      <c r="P99" s="3">
        <v>10.844535156712</v>
      </c>
      <c r="Q99" s="3">
        <v>12.762594282999499</v>
      </c>
      <c r="R99" s="3">
        <v>15.673877376827599</v>
      </c>
      <c r="S99" s="3">
        <v>4.9671553618445703</v>
      </c>
      <c r="T99" s="3">
        <v>12.736293423137999</v>
      </c>
      <c r="U99" s="3">
        <v>11.1852900787684</v>
      </c>
      <c r="V99" s="3">
        <v>15.4549856759115</v>
      </c>
    </row>
    <row r="100" spans="1:22" x14ac:dyDescent="0.35">
      <c r="A100" s="2">
        <v>44841</v>
      </c>
      <c r="B100" s="3">
        <v>11.602823593289999</v>
      </c>
      <c r="C100" s="3">
        <v>7.1259372328639099</v>
      </c>
      <c r="D100" s="3">
        <v>12.515945471895</v>
      </c>
      <c r="E100" s="3">
        <v>11.4775560118422</v>
      </c>
      <c r="F100" s="3">
        <v>6.1622514778158104</v>
      </c>
      <c r="G100" s="3">
        <v>8.3698574223367004</v>
      </c>
      <c r="H100" s="3">
        <v>12.8678709580613</v>
      </c>
      <c r="I100" s="3">
        <v>10.454524587111701</v>
      </c>
      <c r="J100" s="3">
        <v>11.293596363836899</v>
      </c>
      <c r="K100" s="3">
        <v>8.6326691050645792</v>
      </c>
      <c r="L100" s="3">
        <v>7.0087386686558304</v>
      </c>
      <c r="M100" s="3">
        <v>8.1687819561737793</v>
      </c>
      <c r="N100" s="3">
        <v>6.6733221634000701</v>
      </c>
      <c r="O100" s="3">
        <v>21.750594963555901</v>
      </c>
      <c r="P100" s="3">
        <v>9.7836490820638105</v>
      </c>
      <c r="Q100" s="3">
        <v>13.0379896590828</v>
      </c>
      <c r="R100" s="3">
        <v>15.072413589356801</v>
      </c>
      <c r="S100" s="3">
        <v>4.7010477587174604</v>
      </c>
      <c r="T100" s="3">
        <v>12.6230432545917</v>
      </c>
      <c r="U100" s="3">
        <v>10.4325397437959</v>
      </c>
      <c r="V100" s="3">
        <v>15.3371683397738</v>
      </c>
    </row>
    <row r="101" spans="1:22" x14ac:dyDescent="0.35">
      <c r="A101" s="2">
        <v>44874</v>
      </c>
      <c r="B101" s="3">
        <v>11.603264173098101</v>
      </c>
      <c r="C101" s="3">
        <v>7.7774859575846502</v>
      </c>
      <c r="D101" s="3">
        <v>12.738094171374801</v>
      </c>
      <c r="E101" s="3">
        <v>11.7982259100935</v>
      </c>
      <c r="F101" s="3">
        <v>7.1820690350233001</v>
      </c>
      <c r="G101" s="3">
        <v>9.4479680977470704</v>
      </c>
      <c r="H101" s="3">
        <v>13.087479859924001</v>
      </c>
      <c r="I101" s="3">
        <v>11.4281825006556</v>
      </c>
      <c r="J101" s="3">
        <v>12.387773012826999</v>
      </c>
      <c r="K101" s="3">
        <v>10.360524186434599</v>
      </c>
      <c r="L101" s="3">
        <v>6.9868013822798796</v>
      </c>
      <c r="M101" s="3">
        <v>8.7528334852340102</v>
      </c>
      <c r="N101" s="3">
        <v>6.9006117813267096</v>
      </c>
      <c r="O101" s="3">
        <v>22.4925870371946</v>
      </c>
      <c r="P101" s="3">
        <v>9.16417309869707</v>
      </c>
      <c r="Q101" s="3">
        <v>13.0351923972324</v>
      </c>
      <c r="R101" s="3">
        <v>15.440631879049301</v>
      </c>
      <c r="S101" s="3">
        <v>5.23338443887664</v>
      </c>
      <c r="T101" s="3">
        <v>12.7533573912407</v>
      </c>
      <c r="U101" s="3">
        <v>9.8527062922100193</v>
      </c>
      <c r="V101" s="3">
        <v>15.0689311296569</v>
      </c>
    </row>
    <row r="102" spans="1:22" x14ac:dyDescent="0.35">
      <c r="A102" s="2">
        <v>44904</v>
      </c>
      <c r="B102" s="3">
        <v>12.345234870260599</v>
      </c>
      <c r="C102" s="3">
        <v>7.2150001198211298</v>
      </c>
      <c r="D102" s="3">
        <v>12.183976021380399</v>
      </c>
      <c r="E102" s="3">
        <v>12.524538067966599</v>
      </c>
      <c r="F102" s="3">
        <v>7.4863290060336798</v>
      </c>
      <c r="G102" s="3">
        <v>9.6654707667267594</v>
      </c>
      <c r="H102" s="3">
        <v>13.4465862184732</v>
      </c>
      <c r="I102" s="3">
        <v>12.821750872676301</v>
      </c>
      <c r="J102" s="3">
        <v>12.191474781609401</v>
      </c>
      <c r="K102" s="3">
        <v>10.785261396604801</v>
      </c>
      <c r="L102" s="3">
        <v>6.7517906001812902</v>
      </c>
      <c r="M102" s="3">
        <v>9.1344505321650793</v>
      </c>
      <c r="N102" s="3">
        <v>6.6724427516623201</v>
      </c>
      <c r="O102" s="3">
        <v>22.721199390810401</v>
      </c>
      <c r="P102" s="3">
        <v>11.0150124297469</v>
      </c>
      <c r="Q102" s="3">
        <v>11.911632361605699</v>
      </c>
      <c r="R102" s="3">
        <v>15.5378839070527</v>
      </c>
      <c r="S102" s="3">
        <v>5.4410221756404198</v>
      </c>
      <c r="T102" s="3">
        <v>11.7489613713641</v>
      </c>
      <c r="U102" s="3">
        <v>11.733367328232299</v>
      </c>
      <c r="V102" s="3">
        <v>13.905192501033699</v>
      </c>
    </row>
    <row r="103" spans="1:22" x14ac:dyDescent="0.35">
      <c r="A103" s="2">
        <v>44935</v>
      </c>
      <c r="B103" s="3">
        <v>12.174402426559899</v>
      </c>
      <c r="C103" s="3">
        <v>7.2618885622816496</v>
      </c>
      <c r="D103" s="3">
        <v>11.939115611934399</v>
      </c>
      <c r="E103" s="3">
        <v>13.004814151571299</v>
      </c>
      <c r="F103" s="3">
        <v>8.0177420156565091</v>
      </c>
      <c r="G103" s="3">
        <v>9.7617885113743998</v>
      </c>
      <c r="H103" s="3">
        <v>13.533390881175499</v>
      </c>
      <c r="I103" s="3">
        <v>13.2444471625841</v>
      </c>
      <c r="J103" s="3">
        <v>12.6023002984805</v>
      </c>
      <c r="K103" s="3">
        <v>11.1192294527418</v>
      </c>
      <c r="L103" s="3">
        <v>6.9660945689986304</v>
      </c>
      <c r="M103" s="3">
        <v>9.4402357704999602</v>
      </c>
      <c r="N103" s="3">
        <v>6.4690768906092799</v>
      </c>
      <c r="O103" s="3">
        <v>21.9221266861788</v>
      </c>
      <c r="P103" s="3">
        <v>11.627852688628</v>
      </c>
      <c r="Q103" s="3">
        <v>11.8919112321013</v>
      </c>
      <c r="R103" s="3">
        <v>16.212058407097299</v>
      </c>
      <c r="S103" s="3">
        <v>5.5852574021830002</v>
      </c>
      <c r="T103" s="3">
        <v>11.960047536767201</v>
      </c>
      <c r="U103" s="3">
        <v>11.1904805115255</v>
      </c>
      <c r="V103" s="3">
        <v>14.659779286813301</v>
      </c>
    </row>
    <row r="104" spans="1:22" x14ac:dyDescent="0.35">
      <c r="A104" s="2">
        <v>44966</v>
      </c>
      <c r="B104" s="3">
        <v>12.4802163960318</v>
      </c>
      <c r="C104" s="3">
        <v>7.8857902581803403</v>
      </c>
      <c r="D104" s="3">
        <v>12.3273968598238</v>
      </c>
      <c r="E104" s="3">
        <v>12.807228844007801</v>
      </c>
      <c r="F104" s="3">
        <v>7.9291853374274499</v>
      </c>
      <c r="G104" s="3">
        <v>10.0354570096936</v>
      </c>
      <c r="H104" s="3">
        <v>13.2602732330568</v>
      </c>
      <c r="I104" s="3">
        <v>14.431428280955201</v>
      </c>
      <c r="J104" s="3">
        <v>12.546857483537901</v>
      </c>
      <c r="K104" s="3">
        <v>12.744564486902901</v>
      </c>
      <c r="L104" s="3">
        <v>7.0177465261364098</v>
      </c>
      <c r="M104" s="3">
        <v>9.2785918180843492</v>
      </c>
      <c r="N104" s="3">
        <v>7.7606682779094802</v>
      </c>
      <c r="O104" s="3">
        <v>21.175582331710501</v>
      </c>
      <c r="P104" s="3">
        <v>11.6228353773962</v>
      </c>
      <c r="Q104" s="3">
        <v>11.0903936238446</v>
      </c>
      <c r="R104" s="3">
        <v>15.9634129158457</v>
      </c>
      <c r="S104" s="3">
        <v>4.5193317802009503</v>
      </c>
      <c r="T104" s="3">
        <v>12.221090551343501</v>
      </c>
      <c r="U104" s="3">
        <v>11.0962826555355</v>
      </c>
      <c r="V104" s="3">
        <v>14.420106246521501</v>
      </c>
    </row>
    <row r="105" spans="1:22" x14ac:dyDescent="0.35">
      <c r="A105" s="2">
        <v>44994</v>
      </c>
      <c r="B105" s="3">
        <v>12.0417342367572</v>
      </c>
      <c r="C105" s="3">
        <v>7.8679648800446698</v>
      </c>
      <c r="D105" s="3">
        <v>11.785422437384399</v>
      </c>
      <c r="E105" s="3">
        <v>11.844123020198699</v>
      </c>
      <c r="F105" s="3">
        <v>7.5707408220659502</v>
      </c>
      <c r="G105" s="3">
        <v>9.5559816019819994</v>
      </c>
      <c r="H105" s="3">
        <v>13.213711199431399</v>
      </c>
      <c r="I105" s="3">
        <v>14.7053786285373</v>
      </c>
      <c r="J105" s="3">
        <v>12.796030950877601</v>
      </c>
      <c r="K105" s="3">
        <v>12.786840564415099</v>
      </c>
      <c r="L105" s="3">
        <v>6.8278210841292601</v>
      </c>
      <c r="M105" s="3">
        <v>8.8138206133663903</v>
      </c>
      <c r="N105" s="3">
        <v>7.51769662341475</v>
      </c>
      <c r="O105" s="3">
        <v>20.330967030934602</v>
      </c>
      <c r="P105" s="3">
        <v>10.5981241623653</v>
      </c>
      <c r="Q105" s="3">
        <v>11.2497419404068</v>
      </c>
      <c r="R105" s="3">
        <v>15.795553865156799</v>
      </c>
      <c r="S105" s="3">
        <v>5.2903990126385603</v>
      </c>
      <c r="T105" s="3">
        <v>11.359891634377201</v>
      </c>
      <c r="U105" s="3">
        <v>12.537732205006501</v>
      </c>
      <c r="V105" s="3">
        <v>14.818238396379799</v>
      </c>
    </row>
    <row r="106" spans="1:22" x14ac:dyDescent="0.35">
      <c r="A106" s="2">
        <v>45022</v>
      </c>
      <c r="B106" s="3">
        <v>12.3902818602689</v>
      </c>
      <c r="C106" s="3">
        <v>7.3056102374283798</v>
      </c>
      <c r="D106" s="3">
        <v>11.9470681237718</v>
      </c>
      <c r="E106" s="3">
        <v>11.7435836643072</v>
      </c>
      <c r="F106" s="3">
        <v>6.7508849903094497</v>
      </c>
      <c r="G106" s="3">
        <v>9.7527961015203495</v>
      </c>
      <c r="H106" s="3">
        <v>13.075615341040001</v>
      </c>
      <c r="I106" s="3">
        <v>14.9968479498649</v>
      </c>
      <c r="J106" s="3">
        <v>12.479399035617501</v>
      </c>
      <c r="K106" s="3">
        <v>13.5737797343276</v>
      </c>
      <c r="L106" s="3">
        <v>6.4920515158383898</v>
      </c>
      <c r="M106" s="3">
        <v>9.0904071611997601</v>
      </c>
      <c r="N106" s="3">
        <v>7.1141126498289697</v>
      </c>
      <c r="O106" s="3">
        <v>20.113032169608999</v>
      </c>
      <c r="P106" s="3">
        <v>11.007138930764601</v>
      </c>
      <c r="Q106" s="3">
        <v>11.088397152091501</v>
      </c>
      <c r="R106" s="3">
        <v>15.5784138281296</v>
      </c>
      <c r="S106" s="3">
        <v>4.7091157408313</v>
      </c>
      <c r="T106" s="3">
        <v>10.8481615814212</v>
      </c>
      <c r="U106" s="3">
        <v>13.898076471520399</v>
      </c>
      <c r="V106" s="3">
        <v>15.7441953068594</v>
      </c>
    </row>
    <row r="107" spans="1:22" x14ac:dyDescent="0.35">
      <c r="A107" s="2">
        <v>45055</v>
      </c>
      <c r="B107" s="3">
        <v>12.2528147973395</v>
      </c>
      <c r="C107" s="3">
        <v>8.3631886997445992</v>
      </c>
      <c r="D107" s="3">
        <v>12.058593241136199</v>
      </c>
      <c r="E107" s="3">
        <v>11.4768330136498</v>
      </c>
      <c r="F107" s="3">
        <v>7.1734188380045296</v>
      </c>
      <c r="G107" s="3">
        <v>9.9161660047780202</v>
      </c>
      <c r="H107" s="3">
        <v>13.1547838769884</v>
      </c>
      <c r="I107" s="3">
        <v>15.3013508552097</v>
      </c>
      <c r="J107" s="3">
        <v>12.438858823294799</v>
      </c>
      <c r="K107" s="3">
        <v>13.271151394155201</v>
      </c>
      <c r="L107" s="3">
        <v>6.9392830402083598</v>
      </c>
      <c r="M107" s="3">
        <v>9.1168058508950907</v>
      </c>
      <c r="N107" s="3">
        <v>7.1199153494797303</v>
      </c>
      <c r="O107" s="3">
        <v>20.959861635441801</v>
      </c>
      <c r="P107" s="3">
        <v>10.4527829343353</v>
      </c>
      <c r="Q107" s="3">
        <v>11.467705324880001</v>
      </c>
      <c r="R107" s="3">
        <v>15.5728924737966</v>
      </c>
      <c r="S107" s="3">
        <v>4.1568967845002298</v>
      </c>
      <c r="T107" s="3">
        <v>11.2569390094701</v>
      </c>
      <c r="U107" s="3">
        <v>13.694229708880201</v>
      </c>
      <c r="V107" s="3">
        <v>16.481161750902899</v>
      </c>
    </row>
    <row r="108" spans="1:22" x14ac:dyDescent="0.35">
      <c r="A108" s="2">
        <v>45086</v>
      </c>
      <c r="B108" s="3">
        <v>11.827093097773499</v>
      </c>
      <c r="C108" s="3">
        <v>8.2905053463169391</v>
      </c>
      <c r="D108" s="3">
        <v>13.6546150838256</v>
      </c>
      <c r="E108" s="3">
        <v>10.253203490609</v>
      </c>
      <c r="F108" s="3">
        <v>7.8322069707830302</v>
      </c>
      <c r="G108" s="3">
        <v>9.8436902014392693</v>
      </c>
      <c r="H108" s="3">
        <v>13.200146824369501</v>
      </c>
      <c r="I108" s="3">
        <v>16.362270533553001</v>
      </c>
      <c r="J108" s="3">
        <v>11.9896821748682</v>
      </c>
      <c r="K108" s="3">
        <v>13.030315201027101</v>
      </c>
      <c r="L108" s="3">
        <v>7.78269495516028</v>
      </c>
      <c r="M108" s="3">
        <v>9.1366868399855896</v>
      </c>
      <c r="N108" s="3">
        <v>7.7513395879571698</v>
      </c>
      <c r="O108" s="3">
        <v>21.345296261033798</v>
      </c>
      <c r="P108" s="3">
        <v>10.3622601240459</v>
      </c>
      <c r="Q108" s="3">
        <v>11.1779722572231</v>
      </c>
      <c r="R108" s="3">
        <v>15.804471031666999</v>
      </c>
      <c r="S108" s="3">
        <v>5.0102359591947199</v>
      </c>
      <c r="T108" s="3">
        <v>10.981571857807101</v>
      </c>
      <c r="U108" s="3">
        <v>13.908034690800401</v>
      </c>
      <c r="V108" s="3">
        <v>16.947438322616001</v>
      </c>
    </row>
    <row r="109" spans="1:22" x14ac:dyDescent="0.35">
      <c r="A109" s="2">
        <v>45114</v>
      </c>
      <c r="B109" s="3">
        <v>11.696148497023399</v>
      </c>
      <c r="C109" s="3">
        <v>8.8705371644073203</v>
      </c>
      <c r="D109" s="3">
        <v>13.32399491432</v>
      </c>
      <c r="E109" s="3">
        <v>10.042977662355799</v>
      </c>
      <c r="F109" s="3">
        <v>8.6341341196369896</v>
      </c>
      <c r="G109" s="3">
        <v>9.9676546077325607</v>
      </c>
      <c r="H109" s="3">
        <v>13.17734626258</v>
      </c>
      <c r="I109" s="3">
        <v>15.8981422966746</v>
      </c>
      <c r="J109" s="3">
        <v>11.8895798163056</v>
      </c>
      <c r="K109" s="3">
        <v>11.7760543118609</v>
      </c>
      <c r="L109" s="3">
        <v>7.9507123398515098</v>
      </c>
      <c r="M109" s="3">
        <v>9.3368132148154999</v>
      </c>
      <c r="N109" s="3">
        <v>7.8026226124479203</v>
      </c>
      <c r="O109" s="3">
        <v>22.004924422299698</v>
      </c>
      <c r="P109" s="3">
        <v>10.0434399406933</v>
      </c>
      <c r="Q109" s="3">
        <v>11.189439968792</v>
      </c>
      <c r="R109" s="3">
        <v>15.278536415758801</v>
      </c>
      <c r="S109" s="3">
        <v>5.3858925832212501</v>
      </c>
      <c r="T109" s="3">
        <v>11.326070563322199</v>
      </c>
      <c r="U109" s="3">
        <v>13.4246714032637</v>
      </c>
      <c r="V109" s="3">
        <v>17.264970619453901</v>
      </c>
    </row>
    <row r="110" spans="1:22" x14ac:dyDescent="0.35">
      <c r="A110" s="2">
        <v>45147</v>
      </c>
      <c r="B110" s="3">
        <v>12.1336010626564</v>
      </c>
      <c r="C110" s="3">
        <v>9.3823934978279393</v>
      </c>
      <c r="D110" s="3">
        <v>13.632136798097701</v>
      </c>
      <c r="E110" s="3">
        <v>10.0561080868648</v>
      </c>
      <c r="F110" s="3">
        <v>8.3024899722939693</v>
      </c>
      <c r="G110" s="3">
        <v>10.837923987442201</v>
      </c>
      <c r="H110" s="3">
        <v>13.8588917720396</v>
      </c>
      <c r="I110" s="3">
        <v>16.374544627498999</v>
      </c>
      <c r="J110" s="3">
        <v>11.9772399365296</v>
      </c>
      <c r="K110" s="3">
        <v>11.640642451367601</v>
      </c>
      <c r="L110" s="3">
        <v>7.9451041716746502</v>
      </c>
      <c r="M110" s="3">
        <v>9.8676986366122303</v>
      </c>
      <c r="N110" s="3">
        <v>7.8030946681198303</v>
      </c>
      <c r="O110" s="3">
        <v>21.157358376388999</v>
      </c>
      <c r="P110" s="3">
        <v>10.706048287987301</v>
      </c>
      <c r="Q110" s="3">
        <v>11.661040887999301</v>
      </c>
      <c r="R110" s="3">
        <v>15.749139447805</v>
      </c>
      <c r="S110" s="3">
        <v>6.0763681417338304</v>
      </c>
      <c r="T110" s="3">
        <v>11.653834660344099</v>
      </c>
      <c r="U110" s="3">
        <v>14.6058574354316</v>
      </c>
      <c r="V110" s="3">
        <v>16.796388908300599</v>
      </c>
    </row>
    <row r="111" spans="1:22" x14ac:dyDescent="0.35">
      <c r="A111" s="2">
        <v>45177</v>
      </c>
      <c r="B111" s="3">
        <v>11.8743192670113</v>
      </c>
      <c r="C111" s="3">
        <v>8.6501972771968703</v>
      </c>
      <c r="D111" s="3">
        <v>13.430834341484699</v>
      </c>
      <c r="E111" s="3">
        <v>9.7620419687471092</v>
      </c>
      <c r="F111" s="3">
        <v>7.9117524870799301</v>
      </c>
      <c r="G111" s="3">
        <v>9.9152516615517197</v>
      </c>
      <c r="H111" s="3">
        <v>13.831471154027501</v>
      </c>
      <c r="I111" s="3">
        <v>15.5916686039581</v>
      </c>
      <c r="J111" s="3">
        <v>11.669693818172099</v>
      </c>
      <c r="K111" s="3">
        <v>11.191401769965999</v>
      </c>
      <c r="L111" s="3">
        <v>7.79992746582462</v>
      </c>
      <c r="M111" s="3">
        <v>9.6013103334674597</v>
      </c>
      <c r="N111" s="3">
        <v>6.9308272545276601</v>
      </c>
      <c r="O111" s="3">
        <v>20.889890493393999</v>
      </c>
      <c r="P111" s="3">
        <v>10.3206535574241</v>
      </c>
      <c r="Q111" s="3">
        <v>10.8710440101486</v>
      </c>
      <c r="R111" s="3">
        <v>15.9266800799039</v>
      </c>
      <c r="S111" s="3">
        <v>6.3237720063153704</v>
      </c>
      <c r="T111" s="3">
        <v>10.8523063860954</v>
      </c>
      <c r="U111" s="3">
        <v>14.9672300220543</v>
      </c>
      <c r="V111" s="3">
        <v>16.665374317886801</v>
      </c>
    </row>
    <row r="112" spans="1:22" x14ac:dyDescent="0.35">
      <c r="A112" s="2">
        <v>45208</v>
      </c>
      <c r="B112" s="3">
        <v>11.5909380159001</v>
      </c>
      <c r="C112" s="3">
        <v>8.4225574142526405</v>
      </c>
      <c r="D112" s="3">
        <v>12.979930358781299</v>
      </c>
      <c r="E112" s="3">
        <v>9.8714181875313507</v>
      </c>
      <c r="F112" s="3">
        <v>7.7610241954091999</v>
      </c>
      <c r="G112" s="3">
        <v>9.4534564203230609</v>
      </c>
      <c r="H112" s="3">
        <v>13.423763875322299</v>
      </c>
      <c r="I112" s="3">
        <v>15.3624554897774</v>
      </c>
      <c r="J112" s="3">
        <v>10.959524566929501</v>
      </c>
      <c r="K112" s="3">
        <v>10.200862526450299</v>
      </c>
      <c r="L112" s="3">
        <v>7.5505204844859897</v>
      </c>
      <c r="M112" s="3">
        <v>9.20211229834986</v>
      </c>
      <c r="N112" s="3">
        <v>6.1302162704703402</v>
      </c>
      <c r="O112" s="3">
        <v>20.3359393460197</v>
      </c>
      <c r="P112" s="3">
        <v>9.7884070149360696</v>
      </c>
      <c r="Q112" s="3">
        <v>10.3694228032324</v>
      </c>
      <c r="R112" s="3">
        <v>14.6076187470156</v>
      </c>
      <c r="S112" s="3">
        <v>5.8804872797887402</v>
      </c>
      <c r="T112" s="3">
        <v>10.749341215403099</v>
      </c>
      <c r="U112" s="3">
        <v>13.7737436935817</v>
      </c>
      <c r="V112" s="3">
        <v>15.573912731797799</v>
      </c>
    </row>
    <row r="113" spans="1:37" x14ac:dyDescent="0.35">
      <c r="A113" s="2">
        <v>45239</v>
      </c>
      <c r="B113" s="3">
        <v>11.7090992298819</v>
      </c>
      <c r="C113" s="3">
        <v>8.3229077321774394</v>
      </c>
      <c r="D113" s="3">
        <v>12.4657661185257</v>
      </c>
      <c r="E113" s="3">
        <v>9.6158621221255292</v>
      </c>
      <c r="F113" s="3">
        <v>8.3216500457240095</v>
      </c>
      <c r="G113" s="3">
        <v>9.5095836921006196</v>
      </c>
      <c r="H113" s="3">
        <v>13.635563886137801</v>
      </c>
      <c r="I113" s="3">
        <v>15.356181833066501</v>
      </c>
      <c r="J113" s="3">
        <v>11.5604698634321</v>
      </c>
      <c r="K113" s="3">
        <v>10.0307606620222</v>
      </c>
      <c r="L113" s="3">
        <v>7.5357599286842998</v>
      </c>
      <c r="M113" s="3">
        <v>9.4855831019149797</v>
      </c>
      <c r="N113" s="3">
        <v>6.5878919662244897</v>
      </c>
      <c r="O113" s="3">
        <v>20.079562467795999</v>
      </c>
      <c r="P113" s="3">
        <v>9.8197126747748094</v>
      </c>
      <c r="Q113" s="3">
        <v>10.560622679394299</v>
      </c>
      <c r="R113" s="3">
        <v>14.380310373733099</v>
      </c>
      <c r="S113" s="3">
        <v>4.9011815157209</v>
      </c>
      <c r="T113" s="3">
        <v>10.198891061689601</v>
      </c>
      <c r="U113" s="3">
        <v>13.9694625143155</v>
      </c>
      <c r="V113" s="3">
        <v>16.067836855014601</v>
      </c>
    </row>
    <row r="114" spans="1:37" x14ac:dyDescent="0.35">
      <c r="A114" s="2">
        <v>45268</v>
      </c>
      <c r="B114" s="3">
        <v>11.308064889517899</v>
      </c>
      <c r="C114" s="3">
        <v>0.63125873740648197</v>
      </c>
      <c r="D114" s="3">
        <v>12.467275715131599</v>
      </c>
      <c r="E114" s="3">
        <v>9.0955314093895794</v>
      </c>
      <c r="F114" s="3">
        <v>8.9486504935513</v>
      </c>
      <c r="G114" s="3">
        <v>10.3837644342904</v>
      </c>
      <c r="H114" s="3">
        <v>13.5700336471933</v>
      </c>
      <c r="I114" s="3">
        <v>15.725530345705099</v>
      </c>
      <c r="J114" s="3">
        <v>12.3558223578595</v>
      </c>
      <c r="K114" s="3">
        <v>10.1313206623821</v>
      </c>
      <c r="L114" s="3">
        <v>7.6563292309175299</v>
      </c>
      <c r="M114" s="3">
        <v>9.5436188477682293</v>
      </c>
      <c r="N114" s="3">
        <v>6.5528169571802302</v>
      </c>
      <c r="O114" s="3">
        <v>21.384224816134399</v>
      </c>
      <c r="P114" s="3">
        <v>9.1665664599166892</v>
      </c>
      <c r="Q114" s="3">
        <v>10.325092110572299</v>
      </c>
      <c r="R114" s="3">
        <v>14.2507899255203</v>
      </c>
      <c r="S114" s="3">
        <v>4.7466219521295496</v>
      </c>
      <c r="T114" s="3">
        <v>10.178734484167199</v>
      </c>
      <c r="U114" s="3">
        <v>14.5064256567115</v>
      </c>
      <c r="V114" s="3">
        <v>16.502915201762899</v>
      </c>
    </row>
    <row r="115" spans="1:37" x14ac:dyDescent="0.35">
      <c r="A115" s="2">
        <v>45300</v>
      </c>
      <c r="B115" s="3">
        <v>10.8235863461883</v>
      </c>
      <c r="C115" s="3">
        <v>1.6134664441163999</v>
      </c>
      <c r="D115" s="3">
        <v>12.8852574376173</v>
      </c>
      <c r="E115" s="3">
        <v>9.5867255408444194</v>
      </c>
      <c r="F115" s="3">
        <v>8.3781784873628595</v>
      </c>
      <c r="G115" s="3">
        <v>11.5183833220726</v>
      </c>
      <c r="H115" s="3">
        <v>13.8901918562161</v>
      </c>
      <c r="I115" s="3">
        <v>15.7857528863131</v>
      </c>
      <c r="J115" s="3">
        <v>12.415634774564801</v>
      </c>
      <c r="K115" s="3">
        <v>9.9588478129098803</v>
      </c>
      <c r="L115" s="3">
        <v>7.7830726194441304</v>
      </c>
      <c r="M115" s="3">
        <v>9.4523503232730199</v>
      </c>
      <c r="N115" s="3">
        <v>6.7543644403970999</v>
      </c>
      <c r="O115" s="3">
        <v>21.8851098769826</v>
      </c>
      <c r="P115" s="3">
        <v>8.9549443388646708</v>
      </c>
      <c r="Q115" s="3">
        <v>10.762073446436601</v>
      </c>
      <c r="R115" s="3">
        <v>14.5585233580544</v>
      </c>
      <c r="S115" s="3">
        <v>4.5420811706631703</v>
      </c>
      <c r="T115" s="3">
        <v>10.729382053365301</v>
      </c>
      <c r="U115" s="3">
        <v>14.5691453429862</v>
      </c>
      <c r="V115" s="3">
        <v>18.6048417642921</v>
      </c>
    </row>
    <row r="116" spans="1:37" x14ac:dyDescent="0.35">
      <c r="A116" s="2">
        <v>45331</v>
      </c>
      <c r="B116" s="3">
        <v>11.0709808537318</v>
      </c>
      <c r="C116" s="3">
        <v>1.3992666097995801</v>
      </c>
      <c r="D116" s="3">
        <v>12.934275521345301</v>
      </c>
      <c r="E116" s="3">
        <v>9.8494741857664394</v>
      </c>
      <c r="F116" s="3">
        <v>8.8178350471809104</v>
      </c>
      <c r="G116" s="3">
        <v>11.420037040689101</v>
      </c>
      <c r="H116" s="3">
        <v>13.8405355283651</v>
      </c>
      <c r="I116" s="3">
        <v>16.026722061991201</v>
      </c>
      <c r="J116" s="3">
        <v>12.9553567378849</v>
      </c>
      <c r="K116" s="3">
        <v>10.493501167042201</v>
      </c>
      <c r="L116" s="3">
        <v>7.8396484409984399</v>
      </c>
      <c r="M116" s="3">
        <v>9.3561227254810806</v>
      </c>
      <c r="N116" s="3">
        <v>7.0595769857578903</v>
      </c>
      <c r="O116" s="3">
        <v>22.451857756111799</v>
      </c>
      <c r="P116" s="3">
        <v>8.7242657535495702</v>
      </c>
      <c r="Q116" s="3">
        <v>10.214226274693299</v>
      </c>
      <c r="R116" s="3">
        <v>14.352807379913299</v>
      </c>
      <c r="S116" s="3">
        <v>5.2635421675504102</v>
      </c>
      <c r="T116" s="3">
        <v>10.062219234447801</v>
      </c>
      <c r="U116" s="3">
        <v>14.653314857241099</v>
      </c>
      <c r="V116" s="3">
        <v>18.566434768015501</v>
      </c>
    </row>
    <row r="117" spans="1:37" x14ac:dyDescent="0.35">
      <c r="A117" s="2">
        <v>45359</v>
      </c>
      <c r="B117" s="3">
        <v>11.6144231789344</v>
      </c>
      <c r="C117" s="3">
        <v>9.9696378159952399</v>
      </c>
      <c r="D117" s="3">
        <v>13.218900302735999</v>
      </c>
      <c r="E117" s="3">
        <v>9.9167635452393501</v>
      </c>
      <c r="F117" s="3">
        <v>9.2020813585550698</v>
      </c>
      <c r="G117" s="3">
        <v>12.316161130978999</v>
      </c>
      <c r="H117" s="3">
        <v>14.003221821717201</v>
      </c>
      <c r="I117" s="3">
        <v>17.2914792409935</v>
      </c>
      <c r="J117" s="3">
        <v>12.365319025426899</v>
      </c>
      <c r="K117" s="3">
        <v>10.572184223652799</v>
      </c>
      <c r="L117" s="3">
        <v>7.7899863412540098</v>
      </c>
      <c r="M117" s="3">
        <v>9.5078018240969602</v>
      </c>
      <c r="N117" s="3">
        <v>7.2244734923274301</v>
      </c>
      <c r="O117" s="3">
        <v>22.711417741386299</v>
      </c>
      <c r="P117" s="3">
        <v>9.0029630233945106</v>
      </c>
      <c r="Q117" s="3">
        <v>10.5613167731285</v>
      </c>
      <c r="R117" s="3">
        <v>14.381572556015801</v>
      </c>
      <c r="S117" s="3">
        <v>5.1899464202449099</v>
      </c>
      <c r="T117" s="3">
        <v>9.7195614767186704</v>
      </c>
      <c r="U117" s="3">
        <v>16.548499920489</v>
      </c>
      <c r="V117" s="3">
        <v>18.411832922287601</v>
      </c>
    </row>
    <row r="118" spans="1:37" x14ac:dyDescent="0.35">
      <c r="A118" s="2">
        <v>45391</v>
      </c>
      <c r="B118" s="3">
        <v>12.1400467917765</v>
      </c>
      <c r="C118" s="3">
        <v>10.0389373158278</v>
      </c>
      <c r="D118" s="3">
        <v>12.6652410046086</v>
      </c>
      <c r="E118" s="3">
        <v>9.2051494762323998</v>
      </c>
      <c r="F118" s="3">
        <v>8.6691937611973806</v>
      </c>
      <c r="G118" s="3">
        <v>13.1395359302537</v>
      </c>
      <c r="H118" s="3">
        <v>14.0468314799865</v>
      </c>
      <c r="I118" s="3">
        <v>17.759906885453599</v>
      </c>
      <c r="J118" s="3">
        <v>12.8049329983515</v>
      </c>
      <c r="K118" s="3">
        <v>10.3785217565752</v>
      </c>
      <c r="L118" s="3">
        <v>7.8258173008409102</v>
      </c>
      <c r="M118" s="3">
        <v>9.63900531537554</v>
      </c>
      <c r="N118" s="3">
        <v>7.0134136696659004</v>
      </c>
      <c r="O118" s="3">
        <v>22.726747867798402</v>
      </c>
      <c r="P118" s="3">
        <v>9.4001035188103899</v>
      </c>
      <c r="Q118" s="3">
        <v>10.169648879756201</v>
      </c>
      <c r="R118" s="3">
        <v>14.5202622203029</v>
      </c>
      <c r="S118" s="3">
        <v>5.5937116981508801</v>
      </c>
      <c r="T118" s="3">
        <v>9.5110231539942092</v>
      </c>
      <c r="U118" s="3">
        <v>16.252235405968399</v>
      </c>
      <c r="V118" s="3">
        <v>18.395008683772499</v>
      </c>
    </row>
    <row r="119" spans="1:37" x14ac:dyDescent="0.35">
      <c r="A119" s="2">
        <v>45421</v>
      </c>
      <c r="B119" s="3">
        <v>12.968118495800301</v>
      </c>
      <c r="C119" s="3">
        <v>10.078607221915499</v>
      </c>
      <c r="D119" s="3">
        <v>11.7215486686649</v>
      </c>
      <c r="E119" s="3">
        <v>8.9280557610075295</v>
      </c>
      <c r="F119" s="3">
        <v>9.0313817440480406</v>
      </c>
      <c r="G119" s="3">
        <v>13.783089421495401</v>
      </c>
      <c r="H119" s="3">
        <v>14.3569843190547</v>
      </c>
      <c r="I119" s="3">
        <v>17.3851549673394</v>
      </c>
      <c r="J119" s="3">
        <v>12.667740171938499</v>
      </c>
      <c r="K119" s="3">
        <v>9.8053691769309008</v>
      </c>
      <c r="L119" s="3">
        <v>7.6185805066520897</v>
      </c>
      <c r="M119" s="3">
        <v>9.6623640088442997</v>
      </c>
      <c r="N119" s="3">
        <v>7.2073995516144604</v>
      </c>
      <c r="O119" s="3">
        <v>22.0486997971664</v>
      </c>
      <c r="P119" s="3">
        <v>10.3591470321968</v>
      </c>
      <c r="Q119" s="3">
        <v>9.8743575330867799</v>
      </c>
      <c r="R119" s="3">
        <v>14.1633190366977</v>
      </c>
      <c r="S119" s="3">
        <v>5.6950227316496802</v>
      </c>
      <c r="T119" s="3">
        <v>9.0154711637704192</v>
      </c>
      <c r="U119" s="3">
        <v>15.604352301022301</v>
      </c>
      <c r="V119" s="3">
        <v>17.337929093681101</v>
      </c>
    </row>
    <row r="120" spans="1:37" x14ac:dyDescent="0.35">
      <c r="A120" s="2">
        <v>45450</v>
      </c>
      <c r="B120" s="3">
        <v>12.471461865259</v>
      </c>
      <c r="C120" s="3">
        <v>9.6156611011550392</v>
      </c>
      <c r="D120" s="3">
        <v>12.1029621651903</v>
      </c>
      <c r="E120" s="3">
        <v>9.0051288911446896</v>
      </c>
      <c r="F120" s="3">
        <v>8.6432589848392798</v>
      </c>
      <c r="G120" s="3">
        <v>11.620646405344701</v>
      </c>
      <c r="H120" s="3">
        <v>14.187296943930299</v>
      </c>
      <c r="I120" s="3">
        <v>17.6297261159832</v>
      </c>
      <c r="J120" s="3">
        <v>11.4341251671731</v>
      </c>
      <c r="K120" s="3">
        <v>9.6912478216284708</v>
      </c>
      <c r="L120" s="3">
        <v>7.0563984225861303</v>
      </c>
      <c r="M120" s="3">
        <v>9.2243564159509202</v>
      </c>
      <c r="N120" s="3">
        <v>7.3017981087479296</v>
      </c>
      <c r="O120" s="3">
        <v>23.162907852358</v>
      </c>
      <c r="P120" s="3">
        <v>9.9946881428896095</v>
      </c>
      <c r="Q120" s="3">
        <v>9.7102531726797103</v>
      </c>
      <c r="R120" s="3">
        <v>13.72959769577</v>
      </c>
      <c r="S120" s="3">
        <v>5.7099584963591798</v>
      </c>
      <c r="T120" s="3">
        <v>8.3573037387347906</v>
      </c>
      <c r="U120" s="3">
        <v>15.778368398469199</v>
      </c>
      <c r="V120" s="3">
        <v>16.5464684323697</v>
      </c>
    </row>
    <row r="121" spans="1:37" x14ac:dyDescent="0.35">
      <c r="A121" s="2">
        <v>45482</v>
      </c>
      <c r="B121" s="3">
        <v>11.870020464139801</v>
      </c>
      <c r="C121" s="3">
        <v>9.4300767713877995</v>
      </c>
      <c r="D121" s="3">
        <v>12.515869261322401</v>
      </c>
      <c r="E121" s="3">
        <v>9.3221284856049191</v>
      </c>
      <c r="F121" s="3">
        <v>8.8613183095195005</v>
      </c>
      <c r="G121" s="3">
        <v>11.622147689061</v>
      </c>
      <c r="H121" s="3">
        <v>14.138418129098699</v>
      </c>
      <c r="I121" s="3">
        <v>18.7793076645995</v>
      </c>
      <c r="J121" s="3">
        <v>11.4049124206849</v>
      </c>
      <c r="K121" s="3">
        <v>9.7444904883225192</v>
      </c>
      <c r="L121" s="3">
        <v>7.2423769876248896</v>
      </c>
      <c r="M121" s="3">
        <v>9.8663250337823492</v>
      </c>
      <c r="N121" s="3">
        <v>7.1322228657799203</v>
      </c>
      <c r="O121" s="3">
        <v>24.133358492721499</v>
      </c>
      <c r="P121" s="3">
        <v>9.5365144885316795</v>
      </c>
      <c r="Q121" s="3">
        <v>10.3704774809745</v>
      </c>
      <c r="R121" s="3">
        <v>13.538222979954099</v>
      </c>
      <c r="S121" s="3">
        <v>6.1647478494498298</v>
      </c>
      <c r="T121" s="3">
        <v>8.6801110928874898</v>
      </c>
      <c r="U121" s="3">
        <v>14.610081277074199</v>
      </c>
      <c r="V121" s="3">
        <v>16.7336878942277</v>
      </c>
    </row>
    <row r="122" spans="1:37" x14ac:dyDescent="0.35">
      <c r="A122" s="2">
        <v>45512</v>
      </c>
      <c r="B122" s="3">
        <v>11.361192126801299</v>
      </c>
      <c r="C122" s="3">
        <v>8.9275760181741806</v>
      </c>
      <c r="D122" s="3">
        <v>12.375286172237301</v>
      </c>
      <c r="E122" s="3">
        <v>9.2750198483683395</v>
      </c>
      <c r="F122" s="3">
        <v>7.6950654020758504</v>
      </c>
      <c r="G122" s="3">
        <v>10.24158523086</v>
      </c>
      <c r="H122" s="3">
        <v>13.8266255074226</v>
      </c>
      <c r="I122" s="3">
        <v>16.0452294130463</v>
      </c>
      <c r="J122" s="3">
        <v>10.8711006426037</v>
      </c>
      <c r="K122" s="3">
        <v>8.3357413473696909</v>
      </c>
      <c r="L122" s="3">
        <v>7.1121409221720704</v>
      </c>
      <c r="M122" s="3">
        <v>9.91380210638712</v>
      </c>
      <c r="N122" s="3">
        <v>6.7460495774867102</v>
      </c>
      <c r="O122" s="3">
        <v>23.737078039828798</v>
      </c>
      <c r="P122" s="3">
        <v>9.0111521103088492</v>
      </c>
      <c r="Q122" s="3">
        <v>10.3706929753639</v>
      </c>
      <c r="R122" s="3">
        <v>13.3188660765472</v>
      </c>
      <c r="S122" s="3">
        <v>5.7295399894805596</v>
      </c>
      <c r="T122" s="3">
        <v>8.8662188287381092</v>
      </c>
      <c r="U122" s="3">
        <v>13.5253929841698</v>
      </c>
      <c r="V122" s="3">
        <v>16.411382979176899</v>
      </c>
    </row>
    <row r="124" spans="1:37" x14ac:dyDescent="0.35">
      <c r="A124" s="2" t="s">
        <v>91</v>
      </c>
      <c r="B124" s="3" cm="1">
        <f t="array" ref="B124">MIN(_xlfn._xlws.FILTER(B1:B122, ISNUMBER(B1:B122)))</f>
        <v>9.6443600754617798</v>
      </c>
      <c r="C124" s="3" cm="1">
        <f t="array" ref="C124">MIN(_xlfn._xlws.FILTER(C1:C122, ISNUMBER(C1:C122)))</f>
        <v>-22.5227483571684</v>
      </c>
      <c r="D124" s="3" cm="1">
        <f t="array" ref="D124">MIN(_xlfn._xlws.FILTER(D1:D122, ISNUMBER(D1:D122)))</f>
        <v>11.0514865159602</v>
      </c>
      <c r="E124" s="3" cm="1">
        <f t="array" ref="E124">MIN(_xlfn._xlws.FILTER(E1:E122, ISNUMBER(E1:E122)))</f>
        <v>8.9280557610075295</v>
      </c>
      <c r="F124" s="3" cm="1">
        <f t="array" ref="F124">MIN(_xlfn._xlws.FILTER(F1:F122, ISNUMBER(F1:F122)))</f>
        <v>6.1454203839297303</v>
      </c>
      <c r="G124" s="3" cm="1">
        <f t="array" ref="G124">MIN(_xlfn._xlws.FILTER(G1:G122, ISNUMBER(G1:G122)))</f>
        <v>7.0389306064661099</v>
      </c>
      <c r="H124" s="3" cm="1">
        <f t="array" ref="H124">MIN(_xlfn._xlws.FILTER(H1:H122, ISNUMBER(H1:H122)))</f>
        <v>12.8678709580613</v>
      </c>
      <c r="I124" s="3" cm="1">
        <f t="array" ref="I124">MIN(_xlfn._xlws.FILTER(I1:I122, ISNUMBER(I1:I122)))</f>
        <v>10.1598642418622</v>
      </c>
      <c r="J124" s="3" cm="1">
        <f t="array" ref="J124">MIN(_xlfn._xlws.FILTER(J1:J122, ISNUMBER(J1:J122)))</f>
        <v>10.8711006426037</v>
      </c>
      <c r="K124" s="3" cm="1">
        <f t="array" ref="K124">MIN(_xlfn._xlws.FILTER(K1:K122, ISNUMBER(K1:K122)))</f>
        <v>7.9234991862595203</v>
      </c>
      <c r="L124" s="3" cm="1">
        <f t="array" ref="L124">MIN(_xlfn._xlws.FILTER(L1:L122, ISNUMBER(L1:L122)))</f>
        <v>6.0648943657041698</v>
      </c>
      <c r="M124" s="3" cm="1">
        <f t="array" ref="M124">MIN(_xlfn._xlws.FILTER(M1:M122, ISNUMBER(M1:M122)))</f>
        <v>8.1687819561737793</v>
      </c>
      <c r="N124" s="3" cm="1">
        <f t="array" ref="N124">MIN(_xlfn._xlws.FILTER(N1:N122, ISNUMBER(N1:N122)))</f>
        <v>3.6609283619993098</v>
      </c>
      <c r="O124" s="3" cm="1">
        <f t="array" ref="O124">MIN(_xlfn._xlws.FILTER(O1:O122, ISNUMBER(O1:O122)))</f>
        <v>15.660806749867699</v>
      </c>
      <c r="P124" s="3" cm="1">
        <f t="array" ref="P124">MIN(_xlfn._xlws.FILTER(P1:P122, ISNUMBER(P1:P122)))</f>
        <v>8.6757379932102907</v>
      </c>
      <c r="Q124" s="3" cm="1">
        <f t="array" ref="Q124">MIN(_xlfn._xlws.FILTER(Q1:Q122, ISNUMBER(Q1:Q122)))</f>
        <v>9.7102531726797103</v>
      </c>
      <c r="R124" s="3" cm="1">
        <f t="array" ref="R124">MIN(_xlfn._xlws.FILTER(R1:R122, ISNUMBER(R1:R122)))</f>
        <v>11.499034418076301</v>
      </c>
      <c r="S124" s="3" cm="1">
        <f t="array" ref="S124">MIN(_xlfn._xlws.FILTER(S1:S122, ISNUMBER(S1:S122)))</f>
        <v>4.1568967845002298</v>
      </c>
      <c r="T124" s="3" cm="1">
        <f t="array" ref="T124">MIN(_xlfn._xlws.FILTER(T1:T122, ISNUMBER(T1:T122)))</f>
        <v>8.3573037387347906</v>
      </c>
      <c r="U124" s="3" cm="1">
        <f t="array" ref="U124">MIN(_xlfn._xlws.FILTER(U1:U122, ISNUMBER(U1:U122)))</f>
        <v>9.8527062922100193</v>
      </c>
      <c r="V124" s="3" cm="1">
        <f t="array" ref="V124">MIN(_xlfn._xlws.FILTER(V1:V122, ISNUMBER(V1:V122)))</f>
        <v>11.401778172528999</v>
      </c>
    </row>
    <row r="125" spans="1:37" x14ac:dyDescent="0.35">
      <c r="A125" s="2" t="s">
        <v>92</v>
      </c>
      <c r="B125" s="3" cm="1">
        <f t="array" ref="B125">MAX(_xlfn._xlws.FILTER(B1:B122, ISNUMBER(B1:B122)))</f>
        <v>18.6835656732645</v>
      </c>
      <c r="C125" s="3" cm="1">
        <f t="array" ref="C125">MAX(_xlfn._xlws.FILTER(C1:C122, ISNUMBER(C1:C122)))</f>
        <v>18.622196208073898</v>
      </c>
      <c r="D125" s="3" cm="1">
        <f t="array" ref="D125">MAX(_xlfn._xlws.FILTER(D1:D122, ISNUMBER(D1:D122)))</f>
        <v>18.033223803473</v>
      </c>
      <c r="E125" s="3" cm="1">
        <f t="array" ref="E125">MAX(_xlfn._xlws.FILTER(E1:E122, ISNUMBER(E1:E122)))</f>
        <v>18.668441363605702</v>
      </c>
      <c r="F125" s="3" cm="1">
        <f t="array" ref="F125">MAX(_xlfn._xlws.FILTER(F1:F122, ISNUMBER(F1:F122)))</f>
        <v>14.8838531159601</v>
      </c>
      <c r="G125" s="3" cm="1">
        <f t="array" ref="G125">MAX(_xlfn._xlws.FILTER(G1:G122, ISNUMBER(G1:G122)))</f>
        <v>21.949914738735099</v>
      </c>
      <c r="H125" s="3" cm="1">
        <f t="array" ref="H125">MAX(_xlfn._xlws.FILTER(H1:H122, ISNUMBER(H1:H122)))</f>
        <v>20.007431944257998</v>
      </c>
      <c r="I125" s="3" cm="1">
        <f t="array" ref="I125">MAX(_xlfn._xlws.FILTER(I1:I122, ISNUMBER(I1:I122)))</f>
        <v>18.7793076645995</v>
      </c>
      <c r="J125" s="3" cm="1">
        <f t="array" ref="J125">MAX(_xlfn._xlws.FILTER(J1:J122, ISNUMBER(J1:J122)))</f>
        <v>19.5584145312727</v>
      </c>
      <c r="K125" s="3" cm="1">
        <f t="array" ref="K125">MAX(_xlfn._xlws.FILTER(K1:K122, ISNUMBER(K1:K122)))</f>
        <v>14.8093929388689</v>
      </c>
      <c r="L125" s="3" cm="1">
        <f t="array" ref="L125">MAX(_xlfn._xlws.FILTER(L1:L122, ISNUMBER(L1:L122)))</f>
        <v>26.0493578264131</v>
      </c>
      <c r="M125" s="3" cm="1">
        <f t="array" ref="M125">MAX(_xlfn._xlws.FILTER(M1:M122, ISNUMBER(M1:M122)))</f>
        <v>17.442293454883298</v>
      </c>
      <c r="N125" s="3" cm="1">
        <f t="array" ref="N125">MAX(_xlfn._xlws.FILTER(N1:N122, ISNUMBER(N1:N122)))</f>
        <v>15.330209531511001</v>
      </c>
      <c r="O125" s="3" cm="1">
        <f t="array" ref="O125">MAX(_xlfn._xlws.FILTER(O1:O122, ISNUMBER(O1:O122)))</f>
        <v>24.7222760333973</v>
      </c>
      <c r="P125" s="3" cm="1">
        <f t="array" ref="P125">MAX(_xlfn._xlws.FILTER(P1:P122, ISNUMBER(P1:P122)))</f>
        <v>18.400358410735102</v>
      </c>
      <c r="Q125" s="3" cm="1">
        <f t="array" ref="Q125">MAX(_xlfn._xlws.FILTER(Q1:Q122, ISNUMBER(Q1:Q122)))</f>
        <v>15.8419521275551</v>
      </c>
      <c r="R125" s="3" cm="1">
        <f t="array" ref="R125">MAX(_xlfn._xlws.FILTER(R1:R122, ISNUMBER(R1:R122)))</f>
        <v>20.4181793504372</v>
      </c>
      <c r="S125" s="3" cm="1">
        <f t="array" ref="S125">MAX(_xlfn._xlws.FILTER(S1:S122, ISNUMBER(S1:S122)))</f>
        <v>10.7346640027314</v>
      </c>
      <c r="T125" s="3" cm="1">
        <f t="array" ref="T125">MAX(_xlfn._xlws.FILTER(T1:T122, ISNUMBER(T1:T122)))</f>
        <v>16.782726289781401</v>
      </c>
      <c r="U125" s="3" cm="1">
        <f t="array" ref="U125">MAX(_xlfn._xlws.FILTER(U1:U122, ISNUMBER(U1:U122)))</f>
        <v>21.7362689529002</v>
      </c>
      <c r="V125" s="3" cm="1">
        <f t="array" ref="V125">MAX(_xlfn._xlws.FILTER(V1:V122, ISNUMBER(V1:V122)))</f>
        <v>21.545568478231701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0.161</v>
      </c>
      <c r="C127" s="9" cm="1">
        <f t="array" ref="C127">_xlfn.PERCENTRANK.EXC(_xlfn._xlws.FILTER(C1:C122, ISNUMBER(C1:C122)),C122)</f>
        <v>0.27800000000000002</v>
      </c>
      <c r="D127" s="9" cm="1">
        <f t="array" ref="D127">_xlfn.PERCENTRANK.EXC(_xlfn._xlws.FILTER(D1:D122, ISNUMBER(D1:D122)),D122)</f>
        <v>9.8000000000000004E-2</v>
      </c>
      <c r="E127" s="9" cm="1">
        <f t="array" ref="E127">_xlfn.PERCENTRANK.EXC(_xlfn._xlws.FILTER(E1:E122, ISNUMBER(E1:E122)),E122)</f>
        <v>0.04</v>
      </c>
      <c r="F127" s="9" cm="1">
        <f t="array" ref="F127">_xlfn.PERCENTRANK.EXC(_xlfn._xlws.FILTER(F1:F122, ISNUMBER(F1:F122)),F122)</f>
        <v>9.8000000000000004E-2</v>
      </c>
      <c r="G127" s="9" cm="1">
        <f t="array" ref="G127">_xlfn.PERCENTRANK.EXC(_xlfn._xlws.FILTER(G1:G122, ISNUMBER(G1:G122)),G122)</f>
        <v>0.22900000000000001</v>
      </c>
      <c r="H127" s="9" cm="1">
        <f t="array" ref="H127">_xlfn.PERCENTRANK.EXC(_xlfn._xlws.FILTER(H1:H122, ISNUMBER(H1:H122)),H122)</f>
        <v>0.14699999999999999</v>
      </c>
      <c r="I127" s="9" cm="1">
        <f t="array" ref="I127">_xlfn.PERCENTRANK.EXC(_xlfn._xlws.FILTER(I1:I122, ISNUMBER(I1:I122)),I122)</f>
        <v>0.90100000000000002</v>
      </c>
      <c r="J127" s="9" cm="1">
        <f t="array" ref="J127">_xlfn.PERCENTRANK.EXC(_xlfn._xlws.FILTER(J1:J122, ISNUMBER(J1:J122)),J122)</f>
        <v>8.9999999999999993E-3</v>
      </c>
      <c r="K127" s="9" cm="1">
        <f t="array" ref="K127">_xlfn.PERCENTRANK.EXC(_xlfn._xlws.FILTER(K1:K122, ISNUMBER(K1:K122)),K122)</f>
        <v>6.5000000000000002E-2</v>
      </c>
      <c r="L127" s="9" cm="1">
        <f t="array" ref="L127">_xlfn.PERCENTRANK.EXC(_xlfn._xlws.FILTER(L1:L122, ISNUMBER(L1:L122)),L122)</f>
        <v>0.122</v>
      </c>
      <c r="M127" s="9" cm="1">
        <f t="array" ref="M127">_xlfn.PERCENTRANK.EXC(_xlfn._xlws.FILTER(M1:M122, ISNUMBER(M1:M122)),M122)</f>
        <v>0.33600000000000002</v>
      </c>
      <c r="N127" s="9" cm="1">
        <f t="array" ref="N127">_xlfn.PERCENTRANK.EXC(_xlfn._xlws.FILTER(N1:N122, ISNUMBER(N1:N122)),N122)</f>
        <v>0.17199999999999999</v>
      </c>
      <c r="O127" s="9" cm="1">
        <f t="array" ref="O127">_xlfn.PERCENTRANK.EXC(_xlfn._xlws.FILTER(O1:O122, ISNUMBER(O1:O122)),O122)</f>
        <v>0.92600000000000005</v>
      </c>
      <c r="P127" s="9" cm="1">
        <f t="array" ref="P127">_xlfn.PERCENTRANK.EXC(_xlfn._xlws.FILTER(P1:P122, ISNUMBER(P1:P122)),P122)</f>
        <v>5.7000000000000002E-2</v>
      </c>
      <c r="Q127" s="9" cm="1">
        <f t="array" ref="Q127">_xlfn.PERCENTRANK.EXC(_xlfn._xlws.FILTER(Q1:Q122, ISNUMBER(Q1:Q122)),Q122)</f>
        <v>6.5000000000000002E-2</v>
      </c>
      <c r="R127" s="9" cm="1">
        <f t="array" ref="R127">_xlfn.PERCENTRANK.EXC(_xlfn._xlws.FILTER(R1:R122, ISNUMBER(R1:R122)),R122)</f>
        <v>3.2000000000000001E-2</v>
      </c>
      <c r="S127" s="9" cm="1">
        <f t="array" ref="S127">_xlfn.PERCENTRANK.EXC(_xlfn._xlws.FILTER(S1:S122, ISNUMBER(S1:S122)),S122)</f>
        <v>0.27800000000000002</v>
      </c>
      <c r="T127" s="9" cm="1">
        <f t="array" ref="T127">_xlfn.PERCENTRANK.EXC(_xlfn._xlws.FILTER(T1:T122, ISNUMBER(T1:T122)),T122)</f>
        <v>2.4E-2</v>
      </c>
      <c r="U127" s="9" cm="1">
        <f t="array" ref="U127">_xlfn.PERCENTRANK.EXC(_xlfn._xlws.FILTER(U1:U122, ISNUMBER(U1:U122)),U122)</f>
        <v>0.30299999999999999</v>
      </c>
      <c r="V127" s="9" cm="1">
        <f t="array" ref="V127">_xlfn.PERCENTRANK.EXC(_xlfn._xlws.FILTER(V1:V122, ISNUMBER(V1:V122)),V122)</f>
        <v>0.56399999999999995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41859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3.0903438556146599</v>
      </c>
      <c r="D2" s="3" cm="1">
        <f t="array" ref="D2:D122">_xll.FDS(D1,"FMA_DIV_YLD(NTMA,-10AY,0,AM,""PORTAGG"",""MEANR"")")</f>
        <v>2.5569812255067901</v>
      </c>
      <c r="E2" s="3" cm="1">
        <f t="array" ref="E2:E122">_xll.FDS(E1,"FMA_DIV_YLD(NTMA,-10AY,0,AM,""PORTAGG"",""MEANR"")")</f>
        <v>2.0906157536798702</v>
      </c>
      <c r="F2" s="3" cm="1">
        <f t="array" ref="F2:F122">_xll.FDS(F1,"FMA_DIV_YLD(NTMA,-10AY,0,AM,""PORTAGG"",""MEANR"")")</f>
        <v>4.2912551071044502</v>
      </c>
      <c r="G2" s="3" cm="1">
        <f t="array" ref="G2:G122">_xll.FDS(G1,"FMA_DIV_YLD(NTMA,-10AY,0,AM,""PORTAGG"",""MEANR"")")</f>
        <v>2.1613141398400102</v>
      </c>
      <c r="H2" s="3" cm="1">
        <f t="array" ref="H2:H122">_xll.FDS(H1,"FMA_DIV_YLD(NTMA,-10AY,0,AM,""PORTAGG"",""MEANR"")")</f>
        <v>3.20830906761933</v>
      </c>
      <c r="I2" s="3" cm="1">
        <f t="array" ref="I2:I122">_xll.FDS(I1,"FMA_DIV_YLD(NTMA,-10AY,0,AM,""PORTAGG"",""MEANR"")")</f>
        <v>3.3069606798086602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1.2891614377641201</v>
      </c>
      <c r="L2" s="3" cm="1">
        <f t="array" ref="L2:L122">_xll.FDS(L1,"FMA_DIV_YLD(NTMA,-10AY,0,AM,""PORTAGG"",""MEANR"")")</f>
        <v>3.9311491656689199</v>
      </c>
      <c r="M2" s="3" cm="1">
        <f t="array" ref="M2:M122">_xll.FDS(M1,"FMA_DIV_YLD(NTMA,-10AY,0,AM,""PORTAGG"",""MEANR"")")</f>
        <v>3.2959260186056798</v>
      </c>
      <c r="N2" s="3" cm="1">
        <f t="array" ref="N2:N122">_xll.FDS(N1,"FMA_DIV_YLD(NTMA,-10AY,0,AM,""PORTAGG"",""MEANR"")")</f>
        <v>2.2852188065479302</v>
      </c>
      <c r="O2" s="3" cm="1">
        <f t="array" ref="O2:O122">_xll.FDS(O1,"FMA_DIV_YLD(NTMA,-10AY,0,AM,""PORTAGG"",""MEANR"")")</f>
        <v>1.6446642695409199</v>
      </c>
      <c r="P2" s="3" cm="1">
        <f t="array" ref="P2:P122">_xll.FDS(P1,"FMA_DIV_YLD(NTMA,-10AY,0,AM,""PORTAGG"",""MEANR"")")</f>
        <v>3.5251198714599901</v>
      </c>
      <c r="Q2" s="3" cm="1">
        <f t="array" ref="Q2:Q122">_xll.FDS(Q1,"FMA_DIV_YLD(NTMA,-10AY,0,AM,""PORTAGG"",""MEANR"")")</f>
        <v>3.96344827418823</v>
      </c>
      <c r="R2" s="3" cm="1">
        <f t="array" ref="R2:R122">_xll.FDS(R1,"FMA_DIV_YLD(NTMA,-10AY,0,AM,""PORTAGG"",""MEANR"")")</f>
        <v>5.7963506691448501</v>
      </c>
      <c r="S2" s="3" cm="1">
        <f t="array" ref="S2:S122">_xll.FDS(S1,"FMA_DIV_YLD(NTMA,-10AY,0,AM,""PORTAGG"",""MEANR"")")</f>
        <v>3.0726899117659601</v>
      </c>
      <c r="T2" s="3" cm="1">
        <f t="array" ref="T2:T122">_xll.FDS(T1,"FMA_DIV_YLD(NTMA,-10AY,0,AM,""PORTAGG"",""MEANR"")")</f>
        <v>2.6786372614513798</v>
      </c>
      <c r="U2" s="3" cm="1">
        <f t="array" ref="U2:U122">_xll.FDS(U1,"FMA_DIV_YLD(NTMA,-10AY,0,AM,""PORTAGG"",""MEANR"")")</f>
        <v>3.4982175899100798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41891</v>
      </c>
      <c r="B3" s="3" t="e">
        <v>#N/A</v>
      </c>
      <c r="C3" s="3">
        <v>3.0562804369842</v>
      </c>
      <c r="D3" s="3">
        <v>2.4880120422184402</v>
      </c>
      <c r="E3" s="3">
        <v>1.9536701916192001</v>
      </c>
      <c r="F3" s="3">
        <v>4.1137727524090897</v>
      </c>
      <c r="G3" s="3">
        <v>2.1380002322867999</v>
      </c>
      <c r="H3" s="3">
        <v>3.1530596919943998</v>
      </c>
      <c r="I3" s="3">
        <v>3.2319678835415702</v>
      </c>
      <c r="J3" s="3" t="e">
        <v>#N/A</v>
      </c>
      <c r="K3" s="3">
        <v>1.30413644212265</v>
      </c>
      <c r="L3" s="3">
        <v>3.6765331651300399</v>
      </c>
      <c r="M3" s="3">
        <v>3.2195738216031602</v>
      </c>
      <c r="N3" s="3">
        <v>2.08365026934458</v>
      </c>
      <c r="O3" s="3">
        <v>1.5283155132004</v>
      </c>
      <c r="P3" s="3">
        <v>3.4178031468058201</v>
      </c>
      <c r="Q3" s="3">
        <v>3.9692661282976398</v>
      </c>
      <c r="R3" s="3">
        <v>3.3395736408030499</v>
      </c>
      <c r="S3" s="3">
        <v>3.0148025249848902</v>
      </c>
      <c r="T3" s="3">
        <v>2.4511526021310699</v>
      </c>
      <c r="U3" s="3">
        <v>2.9890309680090401</v>
      </c>
      <c r="V3" s="3" t="e">
        <v>#N/A</v>
      </c>
    </row>
    <row r="4" spans="1:22" x14ac:dyDescent="0.35">
      <c r="A4" s="2">
        <v>41921</v>
      </c>
      <c r="B4" s="3" t="e">
        <v>#N/A</v>
      </c>
      <c r="C4" s="3">
        <v>3.1904699927803302</v>
      </c>
      <c r="D4" s="3">
        <v>2.6215246208825</v>
      </c>
      <c r="E4" s="3">
        <v>2.2123686069826598</v>
      </c>
      <c r="F4" s="3">
        <v>4.0813901737871303</v>
      </c>
      <c r="G4" s="3">
        <v>2.29943942825654</v>
      </c>
      <c r="H4" s="3">
        <v>3.2346628559487498</v>
      </c>
      <c r="I4" s="3">
        <v>3.47160171996748</v>
      </c>
      <c r="J4" s="3" t="e">
        <v>#N/A</v>
      </c>
      <c r="K4" s="3">
        <v>1.4248410597365699</v>
      </c>
      <c r="L4" s="3">
        <v>3.6590867616762299</v>
      </c>
      <c r="M4" s="3">
        <v>3.5236573381258798</v>
      </c>
      <c r="N4" s="3">
        <v>2.4088446696342101</v>
      </c>
      <c r="O4" s="3">
        <v>1.58514163026759</v>
      </c>
      <c r="P4" s="3">
        <v>3.6966484754088098</v>
      </c>
      <c r="Q4" s="3">
        <v>4.0204129611748201</v>
      </c>
      <c r="R4" s="3">
        <v>3.4169203400638901</v>
      </c>
      <c r="S4" s="3">
        <v>3.1851441612254501</v>
      </c>
      <c r="T4" s="3">
        <v>2.6461853564716198</v>
      </c>
      <c r="U4" s="3">
        <v>2.88415994045697</v>
      </c>
      <c r="V4" s="3" t="e">
        <v>#N/A</v>
      </c>
    </row>
    <row r="5" spans="1:22" x14ac:dyDescent="0.35">
      <c r="A5" s="2">
        <v>41950</v>
      </c>
      <c r="B5" s="3" t="e">
        <v>#N/A</v>
      </c>
      <c r="C5" s="3">
        <v>3.06241128383826</v>
      </c>
      <c r="D5" s="3">
        <v>2.6307110227938599</v>
      </c>
      <c r="E5" s="3">
        <v>2.1773239443470902</v>
      </c>
      <c r="F5" s="3">
        <v>4.0249375496590796</v>
      </c>
      <c r="G5" s="3">
        <v>2.2248789267377602</v>
      </c>
      <c r="H5" s="3">
        <v>3.2368065937686299</v>
      </c>
      <c r="I5" s="3">
        <v>3.4900585152304502</v>
      </c>
      <c r="J5" s="3" t="e">
        <v>#N/A</v>
      </c>
      <c r="K5" s="3">
        <v>1.43684795335588</v>
      </c>
      <c r="L5" s="3">
        <v>3.7973943996114401</v>
      </c>
      <c r="M5" s="3">
        <v>3.37558735339067</v>
      </c>
      <c r="N5" s="3">
        <v>2.6881458918133498</v>
      </c>
      <c r="O5" s="3">
        <v>1.5484474367287899</v>
      </c>
      <c r="P5" s="3">
        <v>3.68433092135222</v>
      </c>
      <c r="Q5" s="3">
        <v>4.0836195600230996</v>
      </c>
      <c r="R5" s="3">
        <v>3.3484157403212702</v>
      </c>
      <c r="S5" s="3">
        <v>3.0144407923565502</v>
      </c>
      <c r="T5" s="3">
        <v>2.97374446518364</v>
      </c>
      <c r="U5" s="3">
        <v>2.8757880426346101</v>
      </c>
      <c r="V5" s="3" t="e">
        <v>#N/A</v>
      </c>
    </row>
    <row r="6" spans="1:22" x14ac:dyDescent="0.35">
      <c r="A6" s="2">
        <v>41982</v>
      </c>
      <c r="B6" s="3" t="e">
        <v>#N/A</v>
      </c>
      <c r="C6" s="3">
        <v>3.1110753819296901</v>
      </c>
      <c r="D6" s="3">
        <v>2.50128724209014</v>
      </c>
      <c r="E6" s="3">
        <v>2.1656789440345201</v>
      </c>
      <c r="F6" s="3">
        <v>3.9401319002678901</v>
      </c>
      <c r="G6" s="3">
        <v>2.02190476916449</v>
      </c>
      <c r="H6" s="3">
        <v>3.3637660443395498</v>
      </c>
      <c r="I6" s="3">
        <v>3.4277079609371</v>
      </c>
      <c r="J6" s="3" t="e">
        <v>#N/A</v>
      </c>
      <c r="K6" s="3">
        <v>1.37375776702509</v>
      </c>
      <c r="L6" s="3">
        <v>4.2930526543537804</v>
      </c>
      <c r="M6" s="3">
        <v>3.4639730343038702</v>
      </c>
      <c r="N6" s="3">
        <v>2.6149806319090301</v>
      </c>
      <c r="O6" s="3">
        <v>1.5656333823392199</v>
      </c>
      <c r="P6" s="3">
        <v>3.5211951865659099</v>
      </c>
      <c r="Q6" s="3">
        <v>4.3879415277742897</v>
      </c>
      <c r="R6" s="3">
        <v>3.39117897777429</v>
      </c>
      <c r="S6" s="3">
        <v>2.8288098747978201</v>
      </c>
      <c r="T6" s="3">
        <v>3.2952464841434099</v>
      </c>
      <c r="U6" s="3">
        <v>3.1619730913430599</v>
      </c>
      <c r="V6" s="3" t="e">
        <v>#N/A</v>
      </c>
    </row>
    <row r="7" spans="1:22" x14ac:dyDescent="0.35">
      <c r="A7" s="2">
        <v>42013</v>
      </c>
      <c r="B7" s="3" t="e">
        <v>#N/A</v>
      </c>
      <c r="C7" s="3">
        <v>3.2572935042955802</v>
      </c>
      <c r="D7" s="3">
        <v>2.5000926449783898</v>
      </c>
      <c r="E7" s="3">
        <v>2.1167793690947998</v>
      </c>
      <c r="F7" s="3">
        <v>3.9751463639067701</v>
      </c>
      <c r="G7" s="3">
        <v>2.16684507285022</v>
      </c>
      <c r="H7" s="3">
        <v>3.3523708591973098</v>
      </c>
      <c r="I7" s="3">
        <v>3.5073118070179099</v>
      </c>
      <c r="J7" s="3" t="e">
        <v>#N/A</v>
      </c>
      <c r="K7" s="3">
        <v>1.51055430724817</v>
      </c>
      <c r="L7" s="3">
        <v>4.1411892410267601</v>
      </c>
      <c r="M7" s="3">
        <v>3.3274511758692</v>
      </c>
      <c r="N7" s="3">
        <v>3.6526810747698599</v>
      </c>
      <c r="O7" s="3">
        <v>1.5853286833278299</v>
      </c>
      <c r="P7" s="3">
        <v>3.2513002170690801</v>
      </c>
      <c r="Q7" s="3">
        <v>4.5504099315411297</v>
      </c>
      <c r="R7" s="3">
        <v>3.4056196101682201</v>
      </c>
      <c r="S7" s="3">
        <v>2.6646470779851898</v>
      </c>
      <c r="T7" s="3">
        <v>3.4662611979092399</v>
      </c>
      <c r="U7" s="3">
        <v>3.0509186893893299</v>
      </c>
      <c r="V7" s="3" t="e">
        <v>#N/A</v>
      </c>
    </row>
    <row r="8" spans="1:22" x14ac:dyDescent="0.35">
      <c r="A8" s="2">
        <v>42044</v>
      </c>
      <c r="B8" s="3" t="e">
        <v>#N/A</v>
      </c>
      <c r="C8" s="3">
        <v>3.1901813766162199</v>
      </c>
      <c r="D8" s="3">
        <v>2.3793136360278702</v>
      </c>
      <c r="E8" s="3">
        <v>2.0421148379095699</v>
      </c>
      <c r="F8" s="3">
        <v>3.82673598350814</v>
      </c>
      <c r="G8" s="3">
        <v>2.1899756831247701</v>
      </c>
      <c r="H8" s="3">
        <v>3.2142249977087101</v>
      </c>
      <c r="I8" s="3">
        <v>3.4560087756834799</v>
      </c>
      <c r="J8" s="3" t="e">
        <v>#N/A</v>
      </c>
      <c r="K8" s="3">
        <v>1.59128033865873</v>
      </c>
      <c r="L8" s="3">
        <v>4.0721861451674197</v>
      </c>
      <c r="M8" s="3">
        <v>3.1310443865967099</v>
      </c>
      <c r="N8" s="3">
        <v>3.6769214019358598</v>
      </c>
      <c r="O8" s="3">
        <v>1.5202880175040701</v>
      </c>
      <c r="P8" s="3">
        <v>3.1725120609910098</v>
      </c>
      <c r="Q8" s="3">
        <v>4.1632200611654699</v>
      </c>
      <c r="R8" s="3">
        <v>3.17015521160309</v>
      </c>
      <c r="S8" s="3">
        <v>2.9058941094233299</v>
      </c>
      <c r="T8" s="3">
        <v>3.39184352277789</v>
      </c>
      <c r="U8" s="3">
        <v>3.0843385030188699</v>
      </c>
      <c r="V8" s="3" t="e">
        <v>#N/A</v>
      </c>
    </row>
    <row r="9" spans="1:22" x14ac:dyDescent="0.35">
      <c r="A9" s="2">
        <v>42072</v>
      </c>
      <c r="B9" s="3" t="e">
        <v>#N/A</v>
      </c>
      <c r="C9" s="3">
        <v>3.2738194276391099</v>
      </c>
      <c r="D9" s="3">
        <v>2.3016814343020302</v>
      </c>
      <c r="E9" s="3">
        <v>1.91252592312195</v>
      </c>
      <c r="F9" s="3">
        <v>3.7242108902748998</v>
      </c>
      <c r="G9" s="3">
        <v>2.3323175062200399</v>
      </c>
      <c r="H9" s="3">
        <v>3.2150328005976299</v>
      </c>
      <c r="I9" s="3">
        <v>3.4311843089327598</v>
      </c>
      <c r="J9" s="3" t="e">
        <v>#N/A</v>
      </c>
      <c r="K9" s="3">
        <v>1.5770970443651</v>
      </c>
      <c r="L9" s="3">
        <v>4.1483081437832903</v>
      </c>
      <c r="M9" s="3">
        <v>3.085925136717</v>
      </c>
      <c r="N9" s="3">
        <v>3.3621943735115898</v>
      </c>
      <c r="O9" s="3">
        <v>1.4857904577327801</v>
      </c>
      <c r="P9" s="3">
        <v>3.15666960284045</v>
      </c>
      <c r="Q9" s="3">
        <v>4.2560614004685604</v>
      </c>
      <c r="R9" s="3">
        <v>3.2874544789415698</v>
      </c>
      <c r="S9" s="3">
        <v>3.0187353937883099</v>
      </c>
      <c r="T9" s="3">
        <v>3.57557115707055</v>
      </c>
      <c r="U9" s="3">
        <v>3.3166336052842502</v>
      </c>
      <c r="V9" s="3" t="e">
        <v>#N/A</v>
      </c>
    </row>
    <row r="10" spans="1:22" x14ac:dyDescent="0.35">
      <c r="A10" s="2">
        <v>42103</v>
      </c>
      <c r="B10" s="3" t="e">
        <v>#N/A</v>
      </c>
      <c r="C10" s="3">
        <v>3.1676023270287201</v>
      </c>
      <c r="D10" s="3">
        <v>2.28417158707042</v>
      </c>
      <c r="E10" s="3">
        <v>1.8582110240742</v>
      </c>
      <c r="F10" s="3">
        <v>3.43221328824501</v>
      </c>
      <c r="G10" s="3">
        <v>2.3807406730726099</v>
      </c>
      <c r="H10" s="3">
        <v>3.1289811816697899</v>
      </c>
      <c r="I10" s="3">
        <v>3.5704437643615501</v>
      </c>
      <c r="J10" s="3" t="e">
        <v>#N/A</v>
      </c>
      <c r="K10" s="3">
        <v>1.54493002185136</v>
      </c>
      <c r="L10" s="3">
        <v>3.6997186896040199</v>
      </c>
      <c r="M10" s="3">
        <v>2.9733602165606401</v>
      </c>
      <c r="N10" s="3">
        <v>3.40463936691439</v>
      </c>
      <c r="O10" s="3">
        <v>1.5092619263007401</v>
      </c>
      <c r="P10" s="3">
        <v>2.6195256335916901</v>
      </c>
      <c r="Q10" s="3">
        <v>4.5535166641384697</v>
      </c>
      <c r="R10" s="3">
        <v>3.3760616595204298</v>
      </c>
      <c r="S10" s="3">
        <v>2.9072917285812498</v>
      </c>
      <c r="T10" s="3">
        <v>3.2818205411550601</v>
      </c>
      <c r="U10" s="3">
        <v>2.9992508861469598</v>
      </c>
      <c r="V10" s="3" t="e">
        <v>#N/A</v>
      </c>
    </row>
    <row r="11" spans="1:22" x14ac:dyDescent="0.35">
      <c r="A11" s="2">
        <v>42132</v>
      </c>
      <c r="B11" s="3" t="e">
        <v>#N/A</v>
      </c>
      <c r="C11" s="3">
        <v>3.15606360063006</v>
      </c>
      <c r="D11" s="3">
        <v>2.38763795167849</v>
      </c>
      <c r="E11" s="3">
        <v>1.9281251678365801</v>
      </c>
      <c r="F11" s="3">
        <v>3.27015924806074</v>
      </c>
      <c r="G11" s="3">
        <v>1.9253544275347501</v>
      </c>
      <c r="H11" s="3">
        <v>3.1591338739399299</v>
      </c>
      <c r="I11" s="3">
        <v>3.56368334827792</v>
      </c>
      <c r="J11" s="3" t="e">
        <v>#N/A</v>
      </c>
      <c r="K11" s="3">
        <v>1.56719751002297</v>
      </c>
      <c r="L11" s="3">
        <v>3.5499342880776701</v>
      </c>
      <c r="M11" s="3">
        <v>3.0823566197871299</v>
      </c>
      <c r="N11" s="3">
        <v>3.11314565049604</v>
      </c>
      <c r="O11" s="3">
        <v>1.6723161165643401</v>
      </c>
      <c r="P11" s="3">
        <v>2.5820432534838198</v>
      </c>
      <c r="Q11" s="3">
        <v>4.4530308136491499</v>
      </c>
      <c r="R11" s="3">
        <v>3.4194543420923602</v>
      </c>
      <c r="S11" s="3">
        <v>2.8733012741200201</v>
      </c>
      <c r="T11" s="3">
        <v>3.2093629359549798</v>
      </c>
      <c r="U11" s="3">
        <v>3.0214205922789699</v>
      </c>
      <c r="V11" s="3" t="e">
        <v>#N/A</v>
      </c>
    </row>
    <row r="12" spans="1:22" x14ac:dyDescent="0.35">
      <c r="A12" s="2">
        <v>42164</v>
      </c>
      <c r="B12" s="3" t="e">
        <v>#N/A</v>
      </c>
      <c r="C12" s="3">
        <v>3.4758962216832501</v>
      </c>
      <c r="D12" s="3">
        <v>2.5268857418275101</v>
      </c>
      <c r="E12" s="3">
        <v>2.04355746798961</v>
      </c>
      <c r="F12" s="3">
        <v>3.5866178821098802</v>
      </c>
      <c r="G12" s="3">
        <v>1.9526856303409399</v>
      </c>
      <c r="H12" s="3">
        <v>3.25591750955802</v>
      </c>
      <c r="I12" s="3">
        <v>3.8999321373637899</v>
      </c>
      <c r="J12" s="3" t="e">
        <v>#N/A</v>
      </c>
      <c r="K12" s="3">
        <v>1.63855450112112</v>
      </c>
      <c r="L12" s="3">
        <v>3.9380670263406001</v>
      </c>
      <c r="M12" s="3">
        <v>3.2978752233465598</v>
      </c>
      <c r="N12" s="3">
        <v>3.51557684195356</v>
      </c>
      <c r="O12" s="3">
        <v>1.7201211068906199</v>
      </c>
      <c r="P12" s="3">
        <v>2.69920005915588</v>
      </c>
      <c r="Q12" s="3">
        <v>4.6524297327154898</v>
      </c>
      <c r="R12" s="3">
        <v>3.4632965511907199</v>
      </c>
      <c r="S12" s="3">
        <v>3.15745135184837</v>
      </c>
      <c r="T12" s="3">
        <v>3.42428364176275</v>
      </c>
      <c r="U12" s="3">
        <v>2.7712574708376199</v>
      </c>
      <c r="V12" s="3" t="e">
        <v>#N/A</v>
      </c>
    </row>
    <row r="13" spans="1:22" x14ac:dyDescent="0.35">
      <c r="A13" s="2">
        <v>42194</v>
      </c>
      <c r="B13" s="3" t="e">
        <v>#N/A</v>
      </c>
      <c r="C13" s="3">
        <v>3.6322359675110398</v>
      </c>
      <c r="D13" s="3">
        <v>2.4985170825609702</v>
      </c>
      <c r="E13" s="3">
        <v>1.9573076272635801</v>
      </c>
      <c r="F13" s="3">
        <v>3.7739531519386098</v>
      </c>
      <c r="G13" s="3">
        <v>2.0304812710845899</v>
      </c>
      <c r="H13" s="3">
        <v>3.3318821866185102</v>
      </c>
      <c r="I13" s="3">
        <v>4.0684900778576898</v>
      </c>
      <c r="J13" s="3" t="e">
        <v>#N/A</v>
      </c>
      <c r="K13" s="3">
        <v>1.70948974743596</v>
      </c>
      <c r="L13" s="3">
        <v>3.9013005700729599</v>
      </c>
      <c r="M13" s="3">
        <v>3.2238683162915001</v>
      </c>
      <c r="N13" s="3">
        <v>3.2959175417514799</v>
      </c>
      <c r="O13" s="3">
        <v>1.58746334257273</v>
      </c>
      <c r="P13" s="3">
        <v>3.2061127505618301</v>
      </c>
      <c r="Q13" s="3">
        <v>4.6986292584286504</v>
      </c>
      <c r="R13" s="3">
        <v>3.4792626083573399</v>
      </c>
      <c r="S13" s="3">
        <v>3.0048264213653502</v>
      </c>
      <c r="T13" s="3">
        <v>3.5989584163433199</v>
      </c>
      <c r="U13" s="3">
        <v>4.1445964763519498</v>
      </c>
      <c r="V13" s="3" t="e">
        <v>#N/A</v>
      </c>
    </row>
    <row r="14" spans="1:22" x14ac:dyDescent="0.35">
      <c r="A14" s="2">
        <v>42223</v>
      </c>
      <c r="B14" s="3" t="e">
        <v>#N/A</v>
      </c>
      <c r="C14" s="3">
        <v>3.5710659768150501</v>
      </c>
      <c r="D14" s="3">
        <v>2.4907460342613499</v>
      </c>
      <c r="E14" s="3">
        <v>1.9181093431715399</v>
      </c>
      <c r="F14" s="3">
        <v>3.7000266893362102</v>
      </c>
      <c r="G14" s="3">
        <v>2.1346264130155301</v>
      </c>
      <c r="H14" s="3">
        <v>3.3545284985518</v>
      </c>
      <c r="I14" s="3">
        <v>4.2285483939720301</v>
      </c>
      <c r="J14" s="3" t="e">
        <v>#N/A</v>
      </c>
      <c r="K14" s="3">
        <v>1.78348018469263</v>
      </c>
      <c r="L14" s="3">
        <v>3.9520191092600601</v>
      </c>
      <c r="M14" s="3">
        <v>3.22950215533487</v>
      </c>
      <c r="N14" s="3">
        <v>4.1787380105855201</v>
      </c>
      <c r="O14" s="3">
        <v>1.53885034574339</v>
      </c>
      <c r="P14" s="3">
        <v>3.22828425028333</v>
      </c>
      <c r="Q14" s="3">
        <v>4.7631715132380599</v>
      </c>
      <c r="R14" s="3">
        <v>3.5545145104586</v>
      </c>
      <c r="S14" s="3">
        <v>3.1776921450986602</v>
      </c>
      <c r="T14" s="3">
        <v>3.4943933182636</v>
      </c>
      <c r="U14" s="3">
        <v>4.2244958178908902</v>
      </c>
      <c r="V14" s="3" t="e">
        <v>#N/A</v>
      </c>
    </row>
    <row r="15" spans="1:22" x14ac:dyDescent="0.35">
      <c r="A15" s="2">
        <v>42256</v>
      </c>
      <c r="B15" s="3" t="e">
        <v>#N/A</v>
      </c>
      <c r="C15" s="3">
        <v>3.6570095975078898</v>
      </c>
      <c r="D15" s="3">
        <v>2.7612506394762701</v>
      </c>
      <c r="E15" s="3">
        <v>2.09170881068298</v>
      </c>
      <c r="F15" s="3">
        <v>3.73014444895413</v>
      </c>
      <c r="G15" s="3">
        <v>2.3713795728325202</v>
      </c>
      <c r="H15" s="3">
        <v>3.4823189160663501</v>
      </c>
      <c r="I15" s="3">
        <v>4.2707550219630601</v>
      </c>
      <c r="J15" s="3" t="e">
        <v>#N/A</v>
      </c>
      <c r="K15" s="3">
        <v>1.8320611968013101</v>
      </c>
      <c r="L15" s="3">
        <v>4.3014359445772596</v>
      </c>
      <c r="M15" s="3">
        <v>3.4615594780682102</v>
      </c>
      <c r="N15" s="3">
        <v>3.41837828037702</v>
      </c>
      <c r="O15" s="3">
        <v>1.68847975347273</v>
      </c>
      <c r="P15" s="3">
        <v>3.4065962283320101</v>
      </c>
      <c r="Q15" s="3">
        <v>4.8458298301998299</v>
      </c>
      <c r="R15" s="3">
        <v>3.5930979367445102</v>
      </c>
      <c r="S15" s="3">
        <v>3.4391352146227798</v>
      </c>
      <c r="T15" s="3">
        <v>4.07833936227994</v>
      </c>
      <c r="U15" s="3">
        <v>3.57261146109665</v>
      </c>
      <c r="V15" s="3" t="e">
        <v>#N/A</v>
      </c>
    </row>
    <row r="16" spans="1:22" x14ac:dyDescent="0.35">
      <c r="A16" s="2">
        <v>42286</v>
      </c>
      <c r="B16" s="3" t="e">
        <v>#N/A</v>
      </c>
      <c r="C16" s="3">
        <v>3.7189342272458599</v>
      </c>
      <c r="D16" s="3">
        <v>2.56291923319435</v>
      </c>
      <c r="E16" s="3">
        <v>1.98606970698635</v>
      </c>
      <c r="F16" s="3">
        <v>3.6681586712785199</v>
      </c>
      <c r="G16" s="3">
        <v>2.3336586932342702</v>
      </c>
      <c r="H16" s="3">
        <v>3.2481528532069501</v>
      </c>
      <c r="I16" s="3">
        <v>4.1901665111305997</v>
      </c>
      <c r="J16" s="3" t="e">
        <v>#N/A</v>
      </c>
      <c r="K16" s="3">
        <v>1.73435089087929</v>
      </c>
      <c r="L16" s="3">
        <v>3.8984273623699202</v>
      </c>
      <c r="M16" s="3">
        <v>3.2174141174534499</v>
      </c>
      <c r="N16" s="3">
        <v>2.9824500890689301</v>
      </c>
      <c r="O16" s="3">
        <v>1.63444208116162</v>
      </c>
      <c r="P16" s="3">
        <v>3.25679969270919</v>
      </c>
      <c r="Q16" s="3">
        <v>4.8436195250154199</v>
      </c>
      <c r="R16" s="3">
        <v>3.58145347706555</v>
      </c>
      <c r="S16" s="3">
        <v>3.1719648366133799</v>
      </c>
      <c r="T16" s="3">
        <v>3.83864612646838</v>
      </c>
      <c r="U16" s="3">
        <v>3.1881851429750601</v>
      </c>
      <c r="V16" s="3">
        <v>4.3257563118517597</v>
      </c>
    </row>
    <row r="17" spans="1:22" x14ac:dyDescent="0.35">
      <c r="A17" s="2">
        <v>42317</v>
      </c>
      <c r="B17" s="3" t="e">
        <v>#N/A</v>
      </c>
      <c r="C17" s="3">
        <v>3.59418781282579</v>
      </c>
      <c r="D17" s="3">
        <v>2.60129062157925</v>
      </c>
      <c r="E17" s="3">
        <v>2.0006836096158702</v>
      </c>
      <c r="F17" s="3">
        <v>3.77217862893903</v>
      </c>
      <c r="G17" s="3">
        <v>2.36107633167761</v>
      </c>
      <c r="H17" s="3">
        <v>3.27733549374231</v>
      </c>
      <c r="I17" s="3">
        <v>4.0483706761141001</v>
      </c>
      <c r="J17" s="3" t="e">
        <v>#N/A</v>
      </c>
      <c r="K17" s="3">
        <v>1.8355768930448799</v>
      </c>
      <c r="L17" s="3">
        <v>3.9886649729547101</v>
      </c>
      <c r="M17" s="3">
        <v>3.2569870923052999</v>
      </c>
      <c r="N17" s="3">
        <v>3.0782898266088501</v>
      </c>
      <c r="O17" s="3">
        <v>1.70807264621362</v>
      </c>
      <c r="P17" s="3">
        <v>3.1743999406127599</v>
      </c>
      <c r="Q17" s="3">
        <v>4.9631685601277598</v>
      </c>
      <c r="R17" s="3">
        <v>3.6273298657350299</v>
      </c>
      <c r="S17" s="3">
        <v>3.1076768969816699</v>
      </c>
      <c r="T17" s="3">
        <v>4.2467766766711499</v>
      </c>
      <c r="U17" s="3">
        <v>3.2247198364709102</v>
      </c>
      <c r="V17" s="3">
        <v>4.7721174453007498</v>
      </c>
    </row>
    <row r="18" spans="1:22" x14ac:dyDescent="0.35">
      <c r="A18" s="2">
        <v>42347</v>
      </c>
      <c r="B18" s="3" t="e">
        <v>#N/A</v>
      </c>
      <c r="C18" s="3">
        <v>3.7457654097302999</v>
      </c>
      <c r="D18" s="3">
        <v>2.5690924137216702</v>
      </c>
      <c r="E18" s="3">
        <v>1.9846123561781199</v>
      </c>
      <c r="F18" s="3">
        <v>4.3383960670141404</v>
      </c>
      <c r="G18" s="3">
        <v>2.5800091385934998</v>
      </c>
      <c r="H18" s="3">
        <v>3.2919610845013998</v>
      </c>
      <c r="I18" s="3">
        <v>4.2493608041537003</v>
      </c>
      <c r="J18" s="3" t="e">
        <v>#N/A</v>
      </c>
      <c r="K18" s="3">
        <v>1.9446591235658499</v>
      </c>
      <c r="L18" s="3">
        <v>3.99008996757214</v>
      </c>
      <c r="M18" s="3">
        <v>3.5297132946974998</v>
      </c>
      <c r="N18" s="3">
        <v>3.3985495240665502</v>
      </c>
      <c r="O18" s="3">
        <v>1.7833179367829699</v>
      </c>
      <c r="P18" s="3">
        <v>3.2986859410998601</v>
      </c>
      <c r="Q18" s="3">
        <v>5.6200778341834896</v>
      </c>
      <c r="R18" s="3">
        <v>3.9032577232149501</v>
      </c>
      <c r="S18" s="3">
        <v>3.4516799052992999</v>
      </c>
      <c r="T18" s="3">
        <v>4.6047003271814404</v>
      </c>
      <c r="U18" s="3">
        <v>2.5277946427539701</v>
      </c>
      <c r="V18" s="3">
        <v>4.6208943309908896</v>
      </c>
    </row>
    <row r="19" spans="1:22" x14ac:dyDescent="0.35">
      <c r="A19" s="2">
        <v>42377</v>
      </c>
      <c r="B19" s="3" t="e">
        <v>#N/A</v>
      </c>
      <c r="C19" s="3">
        <v>3.96665778329367</v>
      </c>
      <c r="D19" s="3">
        <v>2.51658304076817</v>
      </c>
      <c r="E19" s="3">
        <v>2.0618168718277801</v>
      </c>
      <c r="F19" s="3">
        <v>4.41601759411743</v>
      </c>
      <c r="G19" s="3">
        <v>2.73933495732906</v>
      </c>
      <c r="H19" s="3">
        <v>3.2999440219762399</v>
      </c>
      <c r="I19" s="3">
        <v>4.5744168045514897</v>
      </c>
      <c r="J19" s="3">
        <v>2.2178050353848699</v>
      </c>
      <c r="K19" s="3">
        <v>2.0199809005348199</v>
      </c>
      <c r="L19" s="3">
        <v>4.3777781964070899</v>
      </c>
      <c r="M19" s="3">
        <v>3.71940110870788</v>
      </c>
      <c r="N19" s="3">
        <v>2.72472974713282</v>
      </c>
      <c r="O19" s="3">
        <v>1.7514911877091399</v>
      </c>
      <c r="P19" s="3">
        <v>3.09562653168862</v>
      </c>
      <c r="Q19" s="3">
        <v>5.6989435171781704</v>
      </c>
      <c r="R19" s="3">
        <v>3.93572179962</v>
      </c>
      <c r="S19" s="3">
        <v>3.6339007371787702</v>
      </c>
      <c r="T19" s="3">
        <v>4.5160159760062903</v>
      </c>
      <c r="U19" s="3" t="e">
        <v>#N/A</v>
      </c>
      <c r="V19" s="3">
        <v>5.0772748540511197</v>
      </c>
    </row>
    <row r="20" spans="1:22" x14ac:dyDescent="0.35">
      <c r="A20" s="2">
        <v>42409</v>
      </c>
      <c r="B20" s="3" t="e">
        <v>#N/A</v>
      </c>
      <c r="C20" s="3">
        <v>3.7682094192459399</v>
      </c>
      <c r="D20" s="3">
        <v>2.40685132110058</v>
      </c>
      <c r="E20" s="3">
        <v>2.0444877723155601</v>
      </c>
      <c r="F20" s="3">
        <v>4.2076635140747802</v>
      </c>
      <c r="G20" s="3">
        <v>2.6561117247895099</v>
      </c>
      <c r="H20" s="3">
        <v>3.21751218115751</v>
      </c>
      <c r="I20" s="3">
        <v>4.4115893518868496</v>
      </c>
      <c r="J20" s="3">
        <v>2.16663080171142</v>
      </c>
      <c r="K20" s="3">
        <v>1.9601775503585901</v>
      </c>
      <c r="L20" s="3">
        <v>4.3684791693513398</v>
      </c>
      <c r="M20" s="3">
        <v>3.6953250719931101</v>
      </c>
      <c r="N20" s="3">
        <v>3.1187516617712201</v>
      </c>
      <c r="O20" s="3">
        <v>1.82313189677785</v>
      </c>
      <c r="P20" s="3">
        <v>3.3027876817248201</v>
      </c>
      <c r="Q20" s="3">
        <v>5.4586947280459297</v>
      </c>
      <c r="R20" s="3">
        <v>3.6486831226454401</v>
      </c>
      <c r="S20" s="3">
        <v>3.6582320142644802</v>
      </c>
      <c r="T20" s="3">
        <v>4.4689291038785699</v>
      </c>
      <c r="U20" s="3" t="e">
        <v>#N/A</v>
      </c>
      <c r="V20" s="3">
        <v>5.2268554418524502</v>
      </c>
    </row>
    <row r="21" spans="1:22" x14ac:dyDescent="0.35">
      <c r="A21" s="2">
        <v>42438</v>
      </c>
      <c r="B21" s="3" t="e">
        <v>#N/A</v>
      </c>
      <c r="C21" s="3">
        <v>3.5110411303770799</v>
      </c>
      <c r="D21" s="3">
        <v>2.3948993210874501</v>
      </c>
      <c r="E21" s="3">
        <v>1.9424676104247101</v>
      </c>
      <c r="F21" s="3">
        <v>3.91751654790338</v>
      </c>
      <c r="G21" s="3">
        <v>2.1511971490317001</v>
      </c>
      <c r="H21" s="3">
        <v>3.1292627524568699</v>
      </c>
      <c r="I21" s="3">
        <v>4.2193912309422696</v>
      </c>
      <c r="J21" s="3">
        <v>2.1269586431529799</v>
      </c>
      <c r="K21" s="3">
        <v>1.94295256994843</v>
      </c>
      <c r="L21" s="3">
        <v>3.61562965636204</v>
      </c>
      <c r="M21" s="3">
        <v>3.4071700671891798</v>
      </c>
      <c r="N21" s="3">
        <v>3.1704424497536698</v>
      </c>
      <c r="O21" s="3">
        <v>1.75142358132848</v>
      </c>
      <c r="P21" s="3">
        <v>3.1452892228843399</v>
      </c>
      <c r="Q21" s="3">
        <v>4.6831612259930697</v>
      </c>
      <c r="R21" s="3">
        <v>3.3861694091488701</v>
      </c>
      <c r="S21" s="3">
        <v>3.2173509762639001</v>
      </c>
      <c r="T21" s="3">
        <v>3.8576383253733599</v>
      </c>
      <c r="U21" s="3">
        <v>2.69352938406155</v>
      </c>
      <c r="V21" s="3">
        <v>4.6718255704397</v>
      </c>
    </row>
    <row r="22" spans="1:22" x14ac:dyDescent="0.35">
      <c r="A22" s="2">
        <v>42468</v>
      </c>
      <c r="B22" s="3" t="e">
        <v>#N/A</v>
      </c>
      <c r="C22" s="3">
        <v>3.5271150639029001</v>
      </c>
      <c r="D22" s="3">
        <v>2.37453621906878</v>
      </c>
      <c r="E22" s="3">
        <v>1.78481599279454</v>
      </c>
      <c r="F22" s="3">
        <v>3.70743855213406</v>
      </c>
      <c r="G22" s="3">
        <v>2.16807982519392</v>
      </c>
      <c r="H22" s="3">
        <v>3.0489125809391102</v>
      </c>
      <c r="I22" s="3">
        <v>4.2667811251137202</v>
      </c>
      <c r="J22" s="3">
        <v>2.0687577586188399</v>
      </c>
      <c r="K22" s="3">
        <v>1.9434064146891801</v>
      </c>
      <c r="L22" s="3">
        <v>3.2231239404202201</v>
      </c>
      <c r="M22" s="3">
        <v>3.28861190641936</v>
      </c>
      <c r="N22" s="3">
        <v>3.42738383221793</v>
      </c>
      <c r="O22" s="3">
        <v>1.78334704634986</v>
      </c>
      <c r="P22" s="3">
        <v>2.9529004313160701</v>
      </c>
      <c r="Q22" s="3">
        <v>4.31621268089701</v>
      </c>
      <c r="R22" s="3">
        <v>3.4600587112987</v>
      </c>
      <c r="S22" s="3">
        <v>3.2704975472128899</v>
      </c>
      <c r="T22" s="3">
        <v>3.96500726136839</v>
      </c>
      <c r="U22" s="3">
        <v>3.1735779518245901</v>
      </c>
      <c r="V22" s="3">
        <v>4.6509186440043599</v>
      </c>
    </row>
    <row r="23" spans="1:22" x14ac:dyDescent="0.35">
      <c r="A23" s="2">
        <v>42499</v>
      </c>
      <c r="B23" s="3" t="e">
        <v>#N/A</v>
      </c>
      <c r="C23" s="3">
        <v>3.2635031925003402</v>
      </c>
      <c r="D23" s="3">
        <v>2.4726427060016101</v>
      </c>
      <c r="E23" s="3">
        <v>1.8769893987133399</v>
      </c>
      <c r="F23" s="3">
        <v>3.7870854987040898</v>
      </c>
      <c r="G23" s="3">
        <v>1.7682549331630999</v>
      </c>
      <c r="H23" s="3">
        <v>3.21289710758797</v>
      </c>
      <c r="I23" s="3">
        <v>4.5923475552945296</v>
      </c>
      <c r="J23" s="3">
        <v>2.0900626233400099</v>
      </c>
      <c r="K23" s="3">
        <v>1.97111814405597</v>
      </c>
      <c r="L23" s="3">
        <v>3.4372744546165701</v>
      </c>
      <c r="M23" s="3">
        <v>3.4218445079371098</v>
      </c>
      <c r="N23" s="3">
        <v>2.4047606005646598</v>
      </c>
      <c r="O23" s="3">
        <v>1.6935971984690299</v>
      </c>
      <c r="P23" s="3">
        <v>3.0451420111891601</v>
      </c>
      <c r="Q23" s="3">
        <v>4.3994894384610097</v>
      </c>
      <c r="R23" s="3">
        <v>3.4216473954142601</v>
      </c>
      <c r="S23" s="3">
        <v>3.4291086673025402</v>
      </c>
      <c r="T23" s="3">
        <v>4.1153599436541404</v>
      </c>
      <c r="U23" s="3">
        <v>3.1579823275464101</v>
      </c>
      <c r="V23" s="3">
        <v>4.1671884264588899</v>
      </c>
    </row>
    <row r="24" spans="1:22" x14ac:dyDescent="0.35">
      <c r="A24" s="2">
        <v>42530</v>
      </c>
      <c r="B24" s="3" t="e">
        <v>#N/A</v>
      </c>
      <c r="C24" s="3">
        <v>3.1956303524476901</v>
      </c>
      <c r="D24" s="3">
        <v>2.3623830909499501</v>
      </c>
      <c r="E24" s="3">
        <v>1.6905597714385301</v>
      </c>
      <c r="F24" s="3">
        <v>3.79176708890903</v>
      </c>
      <c r="G24" s="3">
        <v>1.7777392189619201</v>
      </c>
      <c r="H24" s="3">
        <v>3.0671774835824599</v>
      </c>
      <c r="I24" s="3">
        <v>4.1534696403550502</v>
      </c>
      <c r="J24" s="3">
        <v>2.09856306356019</v>
      </c>
      <c r="K24" s="3">
        <v>1.9215452408668801</v>
      </c>
      <c r="L24" s="3">
        <v>3.3565034625916699</v>
      </c>
      <c r="M24" s="3">
        <v>3.1619917234334101</v>
      </c>
      <c r="N24" s="3">
        <v>2.3744874013597901</v>
      </c>
      <c r="O24" s="3">
        <v>1.6042188123556</v>
      </c>
      <c r="P24" s="3">
        <v>2.55622124479566</v>
      </c>
      <c r="Q24" s="3">
        <v>4.2086385655240699</v>
      </c>
      <c r="R24" s="3">
        <v>3.3104027289730098</v>
      </c>
      <c r="S24" s="3">
        <v>3.52308719767356</v>
      </c>
      <c r="T24" s="3">
        <v>3.9458520551760898</v>
      </c>
      <c r="U24" s="3">
        <v>3.3403441270097698</v>
      </c>
      <c r="V24" s="3">
        <v>4.03991184496277</v>
      </c>
    </row>
    <row r="25" spans="1:22" x14ac:dyDescent="0.35">
      <c r="A25" s="2">
        <v>42559</v>
      </c>
      <c r="B25" s="3">
        <v>2.22588074459295</v>
      </c>
      <c r="C25" s="3">
        <v>3.0592055020762801</v>
      </c>
      <c r="D25" s="3">
        <v>2.2967543838902</v>
      </c>
      <c r="E25" s="3">
        <v>1.6870857789848901</v>
      </c>
      <c r="F25" s="3">
        <v>3.8693648508249501</v>
      </c>
      <c r="G25" s="3">
        <v>1.86436487083314</v>
      </c>
      <c r="H25" s="3">
        <v>3.0672563903668602</v>
      </c>
      <c r="I25" s="3">
        <v>4.2003842864954501</v>
      </c>
      <c r="J25" s="3">
        <v>2.12297095811059</v>
      </c>
      <c r="K25" s="3">
        <v>1.9869352087131</v>
      </c>
      <c r="L25" s="3">
        <v>3.15125013059254</v>
      </c>
      <c r="M25" s="3">
        <v>3.1040350322767001</v>
      </c>
      <c r="N25" s="3">
        <v>3.0766021950868399</v>
      </c>
      <c r="O25" s="3">
        <v>1.58303728904601</v>
      </c>
      <c r="P25" s="3">
        <v>2.6004711693961302</v>
      </c>
      <c r="Q25" s="3">
        <v>4.2396001311409899</v>
      </c>
      <c r="R25" s="3">
        <v>3.2786061250899801</v>
      </c>
      <c r="S25" s="3">
        <v>3.5392402879632399</v>
      </c>
      <c r="T25" s="3">
        <v>3.8933115895256298</v>
      </c>
      <c r="U25" s="3">
        <v>3.2498578856966298</v>
      </c>
      <c r="V25" s="3">
        <v>4.26677025167458</v>
      </c>
    </row>
    <row r="26" spans="1:22" x14ac:dyDescent="0.35">
      <c r="A26" s="2">
        <v>42591</v>
      </c>
      <c r="B26" s="3">
        <v>2.2576615048353799</v>
      </c>
      <c r="C26" s="3">
        <v>2.8978911366981301</v>
      </c>
      <c r="D26" s="3">
        <v>2.1140715759144499</v>
      </c>
      <c r="E26" s="3">
        <v>1.5724746497329201</v>
      </c>
      <c r="F26" s="3">
        <v>3.4741193483935202</v>
      </c>
      <c r="G26" s="3">
        <v>1.70501203787116</v>
      </c>
      <c r="H26" s="3">
        <v>2.9806893520402098</v>
      </c>
      <c r="I26" s="3">
        <v>3.9967478477657101</v>
      </c>
      <c r="J26" s="3">
        <v>2.0274090603522699</v>
      </c>
      <c r="K26" s="3">
        <v>1.89141218333386</v>
      </c>
      <c r="L26" s="3">
        <v>3.05048311254001</v>
      </c>
      <c r="M26" s="3">
        <v>2.95388284169083</v>
      </c>
      <c r="N26" s="3">
        <v>2.9882888182602998</v>
      </c>
      <c r="O26" s="3">
        <v>1.5315642874601301</v>
      </c>
      <c r="P26" s="3">
        <v>2.41449017935548</v>
      </c>
      <c r="Q26" s="3">
        <v>3.8359262370228699</v>
      </c>
      <c r="R26" s="3">
        <v>3.0943034869977999</v>
      </c>
      <c r="S26" s="3">
        <v>3.4793256123417202</v>
      </c>
      <c r="T26" s="3">
        <v>3.7799224309795099</v>
      </c>
      <c r="U26" s="3">
        <v>3.1546339973825601</v>
      </c>
      <c r="V26" s="3">
        <v>4.3765648549332603</v>
      </c>
    </row>
    <row r="27" spans="1:22" x14ac:dyDescent="0.35">
      <c r="A27" s="2">
        <v>42622</v>
      </c>
      <c r="B27" s="3">
        <v>2.1982665173250302</v>
      </c>
      <c r="C27" s="3">
        <v>3.0058431108647801</v>
      </c>
      <c r="D27" s="3">
        <v>2.2417379464776901</v>
      </c>
      <c r="E27" s="3">
        <v>1.6963438274067399</v>
      </c>
      <c r="F27" s="3">
        <v>3.6124055705409499</v>
      </c>
      <c r="G27" s="3">
        <v>1.5136807093782401</v>
      </c>
      <c r="H27" s="3">
        <v>2.9218016614164299</v>
      </c>
      <c r="I27" s="3">
        <v>4.0602312048302398</v>
      </c>
      <c r="J27" s="3">
        <v>2.1042064633237998</v>
      </c>
      <c r="K27" s="3">
        <v>1.8739670014552201</v>
      </c>
      <c r="L27" s="3">
        <v>3.1275032129160798</v>
      </c>
      <c r="M27" s="3">
        <v>3.05441117812587</v>
      </c>
      <c r="N27" s="3">
        <v>3.20000184626101</v>
      </c>
      <c r="O27" s="3">
        <v>1.5080959386248101</v>
      </c>
      <c r="P27" s="3">
        <v>2.21589859380336</v>
      </c>
      <c r="Q27" s="3">
        <v>3.8499255662976801</v>
      </c>
      <c r="R27" s="3">
        <v>3.36633624538347</v>
      </c>
      <c r="S27" s="3">
        <v>3.53880021143009</v>
      </c>
      <c r="T27" s="3">
        <v>3.78179940254546</v>
      </c>
      <c r="U27" s="3">
        <v>3.1612378740921598</v>
      </c>
      <c r="V27" s="3">
        <v>4.6113798836116198</v>
      </c>
    </row>
    <row r="28" spans="1:22" x14ac:dyDescent="0.35">
      <c r="A28" s="2">
        <v>42650</v>
      </c>
      <c r="B28" s="3">
        <v>2.3065005196327699</v>
      </c>
      <c r="C28" s="3">
        <v>2.82528131848732</v>
      </c>
      <c r="D28" s="3">
        <v>2.2411019547548401</v>
      </c>
      <c r="E28" s="3">
        <v>1.67117743737761</v>
      </c>
      <c r="F28" s="3">
        <v>3.49660691869685</v>
      </c>
      <c r="G28" s="3">
        <v>1.6037845637815</v>
      </c>
      <c r="H28" s="3">
        <v>2.9519829618920301</v>
      </c>
      <c r="I28" s="3">
        <v>3.9914209557997702</v>
      </c>
      <c r="J28" s="3">
        <v>2.0940728311418901</v>
      </c>
      <c r="K28" s="3">
        <v>1.8886670732175801</v>
      </c>
      <c r="L28" s="3">
        <v>3.0368316485561602</v>
      </c>
      <c r="M28" s="3">
        <v>3.1848062798102799</v>
      </c>
      <c r="N28" s="3">
        <v>3.0129608957378702</v>
      </c>
      <c r="O28" s="3">
        <v>1.5316612620226999</v>
      </c>
      <c r="P28" s="3">
        <v>2.2371251873932598</v>
      </c>
      <c r="Q28" s="3">
        <v>3.87160805011368</v>
      </c>
      <c r="R28" s="3">
        <v>3.2632662226256999</v>
      </c>
      <c r="S28" s="3">
        <v>3.6314600483113799</v>
      </c>
      <c r="T28" s="3">
        <v>3.7258950977485799</v>
      </c>
      <c r="U28" s="3">
        <v>2.48195419745654</v>
      </c>
      <c r="V28" s="3">
        <v>4.8601365681879596</v>
      </c>
    </row>
    <row r="29" spans="1:22" x14ac:dyDescent="0.35">
      <c r="A29" s="2">
        <v>42683</v>
      </c>
      <c r="B29" s="3">
        <v>2.2681978828942899</v>
      </c>
      <c r="C29" s="3">
        <v>2.65063414888008</v>
      </c>
      <c r="D29" s="3">
        <v>2.2813944220646998</v>
      </c>
      <c r="E29" s="3">
        <v>1.7711956740147099</v>
      </c>
      <c r="F29" s="3">
        <v>3.3556872600543701</v>
      </c>
      <c r="G29" s="3">
        <v>1.7917934755222</v>
      </c>
      <c r="H29" s="3">
        <v>2.9937704533199199</v>
      </c>
      <c r="I29" s="3">
        <v>4.18867378079426</v>
      </c>
      <c r="J29" s="3">
        <v>2.15452610768524</v>
      </c>
      <c r="K29" s="3">
        <v>1.99746903150425</v>
      </c>
      <c r="L29" s="3">
        <v>2.9903287650722898</v>
      </c>
      <c r="M29" s="3">
        <v>3.2807921007086902</v>
      </c>
      <c r="N29" s="3">
        <v>3.0644179780234202</v>
      </c>
      <c r="O29" s="3">
        <v>1.6307786457167199</v>
      </c>
      <c r="P29" s="3">
        <v>2.3545583311893199</v>
      </c>
      <c r="Q29" s="3">
        <v>4.0414187716432499</v>
      </c>
      <c r="R29" s="3">
        <v>3.2516499347603798</v>
      </c>
      <c r="S29" s="3">
        <v>3.6609240428202101</v>
      </c>
      <c r="T29" s="3">
        <v>3.76295134242848</v>
      </c>
      <c r="U29" s="3">
        <v>2.6813786579921302</v>
      </c>
      <c r="V29" s="3">
        <v>4.4194735313915299</v>
      </c>
    </row>
    <row r="30" spans="1:22" x14ac:dyDescent="0.35">
      <c r="A30" s="2">
        <v>42713</v>
      </c>
      <c r="B30" s="3">
        <v>2.1857899890927901</v>
      </c>
      <c r="C30" s="3">
        <v>2.7917904902027999</v>
      </c>
      <c r="D30" s="3">
        <v>2.4073670468463599</v>
      </c>
      <c r="E30" s="3">
        <v>1.7002976813175601</v>
      </c>
      <c r="F30" s="3">
        <v>3.11195818208</v>
      </c>
      <c r="G30" s="3">
        <v>2.0973466311779601</v>
      </c>
      <c r="H30" s="3">
        <v>2.9906679757351</v>
      </c>
      <c r="I30" s="3">
        <v>4.1211409388676401</v>
      </c>
      <c r="J30" s="3">
        <v>2.2640250501720902</v>
      </c>
      <c r="K30" s="3">
        <v>1.9398879568858101</v>
      </c>
      <c r="L30" s="3">
        <v>3.4800774769957701</v>
      </c>
      <c r="M30" s="3">
        <v>3.2908899087999099</v>
      </c>
      <c r="N30" s="3">
        <v>2.68815139856701</v>
      </c>
      <c r="O30" s="3">
        <v>1.65768798392064</v>
      </c>
      <c r="P30" s="3">
        <v>2.32618711571808</v>
      </c>
      <c r="Q30" s="3">
        <v>4.1155143871904301</v>
      </c>
      <c r="R30" s="3">
        <v>3.2328987503605902</v>
      </c>
      <c r="S30" s="3">
        <v>3.8255264700945402</v>
      </c>
      <c r="T30" s="3">
        <v>4.0421336210762604</v>
      </c>
      <c r="U30" s="3">
        <v>2.98209066302514</v>
      </c>
      <c r="V30" s="3">
        <v>3.7936649169580701</v>
      </c>
    </row>
    <row r="31" spans="1:22" x14ac:dyDescent="0.35">
      <c r="A31" s="2">
        <v>42744</v>
      </c>
      <c r="B31" s="3">
        <v>2.2807791262152799</v>
      </c>
      <c r="C31" s="3">
        <v>2.98567034149823</v>
      </c>
      <c r="D31" s="3">
        <v>2.4127421782449701</v>
      </c>
      <c r="E31" s="3">
        <v>1.6446287736617999</v>
      </c>
      <c r="F31" s="3">
        <v>2.9410281159634399</v>
      </c>
      <c r="G31" s="3">
        <v>2.20965778526155</v>
      </c>
      <c r="H31" s="3">
        <v>3.0312518045765899</v>
      </c>
      <c r="I31" s="3">
        <v>4.1716651921261896</v>
      </c>
      <c r="J31" s="3">
        <v>2.3964528163478298</v>
      </c>
      <c r="K31" s="3">
        <v>1.95685461585614</v>
      </c>
      <c r="L31" s="3">
        <v>3.4514998561921799</v>
      </c>
      <c r="M31" s="3">
        <v>3.1825386802175402</v>
      </c>
      <c r="N31" s="3">
        <v>2.86982533964883</v>
      </c>
      <c r="O31" s="3">
        <v>1.68044975125706</v>
      </c>
      <c r="P31" s="3">
        <v>2.35037410078675</v>
      </c>
      <c r="Q31" s="3">
        <v>3.74122534050445</v>
      </c>
      <c r="R31" s="3">
        <v>3.1612993216968599</v>
      </c>
      <c r="S31" s="3">
        <v>3.8625731752360699</v>
      </c>
      <c r="T31" s="3">
        <v>3.95136085093199</v>
      </c>
      <c r="U31" s="3">
        <v>2.83870962682925</v>
      </c>
      <c r="V31" s="3">
        <v>3.9093300868554501</v>
      </c>
    </row>
    <row r="32" spans="1:22" x14ac:dyDescent="0.35">
      <c r="A32" s="2">
        <v>42775</v>
      </c>
      <c r="B32" s="3">
        <v>2.30799425939475</v>
      </c>
      <c r="C32" s="3">
        <v>2.80689791339818</v>
      </c>
      <c r="D32" s="3">
        <v>2.4133437106479598</v>
      </c>
      <c r="E32" s="3">
        <v>1.6312482178252701</v>
      </c>
      <c r="F32" s="3">
        <v>2.66150064893607</v>
      </c>
      <c r="G32" s="3">
        <v>1.96638988950837</v>
      </c>
      <c r="H32" s="3">
        <v>2.9775237026194001</v>
      </c>
      <c r="I32" s="3">
        <v>4.10861047947897</v>
      </c>
      <c r="J32" s="3">
        <v>2.3690834419585798</v>
      </c>
      <c r="K32" s="3">
        <v>1.93742660856034</v>
      </c>
      <c r="L32" s="3">
        <v>3.3631594896686199</v>
      </c>
      <c r="M32" s="3">
        <v>3.1925143085912699</v>
      </c>
      <c r="N32" s="3">
        <v>3.1387248124154001</v>
      </c>
      <c r="O32" s="3">
        <v>1.5988135820015299</v>
      </c>
      <c r="P32" s="3">
        <v>2.2732128562545899</v>
      </c>
      <c r="Q32" s="3">
        <v>3.8355368681682598</v>
      </c>
      <c r="R32" s="3">
        <v>3.1154613950089902</v>
      </c>
      <c r="S32" s="3">
        <v>3.4690285948817099</v>
      </c>
      <c r="T32" s="3">
        <v>4.0668126391946098</v>
      </c>
      <c r="U32" s="3">
        <v>3.0511877458170802</v>
      </c>
      <c r="V32" s="3">
        <v>3.8556930796587898</v>
      </c>
    </row>
    <row r="33" spans="1:22" x14ac:dyDescent="0.35">
      <c r="A33" s="2">
        <v>42803</v>
      </c>
      <c r="B33" s="3">
        <v>2.31200164727061</v>
      </c>
      <c r="C33" s="3">
        <v>2.7350178228175199</v>
      </c>
      <c r="D33" s="3">
        <v>2.4615843572566001</v>
      </c>
      <c r="E33" s="3">
        <v>1.64310776205178</v>
      </c>
      <c r="F33" s="3">
        <v>2.4795037743615</v>
      </c>
      <c r="G33" s="3">
        <v>2.1296958086500002</v>
      </c>
      <c r="H33" s="3">
        <v>2.9917371538440398</v>
      </c>
      <c r="I33" s="3">
        <v>4.1954036164633504</v>
      </c>
      <c r="J33" s="3">
        <v>2.4561332264163398</v>
      </c>
      <c r="K33" s="3">
        <v>1.92901173607314</v>
      </c>
      <c r="L33" s="3">
        <v>3.5963027513344601</v>
      </c>
      <c r="M33" s="3">
        <v>3.2288029087831802</v>
      </c>
      <c r="N33" s="3">
        <v>2.9583951178198098</v>
      </c>
      <c r="O33" s="3">
        <v>1.5832313457863301</v>
      </c>
      <c r="P33" s="3">
        <v>2.2846745615162201</v>
      </c>
      <c r="Q33" s="3">
        <v>3.8879487144210798</v>
      </c>
      <c r="R33" s="3">
        <v>3.1777659749477101</v>
      </c>
      <c r="S33" s="3">
        <v>3.54666738485987</v>
      </c>
      <c r="T33" s="3">
        <v>4.1435599744790004</v>
      </c>
      <c r="U33" s="3">
        <v>3.20248987237659</v>
      </c>
      <c r="V33" s="3">
        <v>3.87082532477802</v>
      </c>
    </row>
    <row r="34" spans="1:22" x14ac:dyDescent="0.35">
      <c r="A34" s="2">
        <v>42832</v>
      </c>
      <c r="B34" s="3">
        <v>2.2494222286265702</v>
      </c>
      <c r="C34" s="3">
        <v>2.4197634235979102</v>
      </c>
      <c r="D34" s="3">
        <v>2.3996202558244102</v>
      </c>
      <c r="E34" s="3">
        <v>1.6062209507898999</v>
      </c>
      <c r="F34" s="3">
        <v>2.5425949248614801</v>
      </c>
      <c r="G34" s="3">
        <v>2.0165176680862098</v>
      </c>
      <c r="H34" s="3">
        <v>2.97706102494783</v>
      </c>
      <c r="I34" s="3">
        <v>4.1359774643525897</v>
      </c>
      <c r="J34" s="3">
        <v>2.35740937410749</v>
      </c>
      <c r="K34" s="3">
        <v>1.9170399820289901</v>
      </c>
      <c r="L34" s="3">
        <v>3.6666002248543701</v>
      </c>
      <c r="M34" s="3">
        <v>3.2019472402499201</v>
      </c>
      <c r="N34" s="3">
        <v>2.5917323676689201</v>
      </c>
      <c r="O34" s="3">
        <v>1.55110316767309</v>
      </c>
      <c r="P34" s="3">
        <v>2.27101941951685</v>
      </c>
      <c r="Q34" s="3">
        <v>3.8835240734443599</v>
      </c>
      <c r="R34" s="3">
        <v>3.1124079261120801</v>
      </c>
      <c r="S34" s="3">
        <v>3.6639966305793701</v>
      </c>
      <c r="T34" s="3">
        <v>3.9763439040138402</v>
      </c>
      <c r="U34" s="3">
        <v>2.63150822147675</v>
      </c>
      <c r="V34" s="3">
        <v>3.96929481891519</v>
      </c>
    </row>
    <row r="35" spans="1:22" x14ac:dyDescent="0.35">
      <c r="A35" s="2">
        <v>42864</v>
      </c>
      <c r="B35" s="3">
        <v>2.2946184776965102</v>
      </c>
      <c r="C35" s="3">
        <v>2.51286492684812</v>
      </c>
      <c r="D35" s="3">
        <v>2.4404614290051798</v>
      </c>
      <c r="E35" s="3">
        <v>1.52834631366883</v>
      </c>
      <c r="F35" s="3">
        <v>2.4189362133891801</v>
      </c>
      <c r="G35" s="3">
        <v>2.0288701074401301</v>
      </c>
      <c r="H35" s="3">
        <v>2.9503030293555401</v>
      </c>
      <c r="I35" s="3">
        <v>4.0808005906618696</v>
      </c>
      <c r="J35" s="3">
        <v>2.4020323209502901</v>
      </c>
      <c r="K35" s="3">
        <v>1.8215531634753099</v>
      </c>
      <c r="L35" s="3">
        <v>3.5663968128276999</v>
      </c>
      <c r="M35" s="3">
        <v>3.0657925863229201</v>
      </c>
      <c r="N35" s="3">
        <v>2.3531255550899202</v>
      </c>
      <c r="O35" s="3">
        <v>1.5727210337599</v>
      </c>
      <c r="P35" s="3">
        <v>2.2492608002324399</v>
      </c>
      <c r="Q35" s="3">
        <v>4.0325757665435997</v>
      </c>
      <c r="R35" s="3">
        <v>3.1913173508928701</v>
      </c>
      <c r="S35" s="3">
        <v>3.6667826040586</v>
      </c>
      <c r="T35" s="3">
        <v>3.9543878176218001</v>
      </c>
      <c r="U35" s="3">
        <v>2.4813362804718802</v>
      </c>
      <c r="V35" s="3">
        <v>4.0932965180445002</v>
      </c>
    </row>
    <row r="36" spans="1:22" x14ac:dyDescent="0.35">
      <c r="A36" s="2">
        <v>42895</v>
      </c>
      <c r="B36" s="3">
        <v>2.1159775658719102</v>
      </c>
      <c r="C36" s="3">
        <v>2.6377094954485201</v>
      </c>
      <c r="D36" s="3">
        <v>2.5543412790500102</v>
      </c>
      <c r="E36" s="3">
        <v>1.5205906844020001</v>
      </c>
      <c r="F36" s="3">
        <v>2.45810965725149</v>
      </c>
      <c r="G36" s="3">
        <v>2.2336037931149901</v>
      </c>
      <c r="H36" s="3">
        <v>2.9876881927655301</v>
      </c>
      <c r="I36" s="3">
        <v>4.0261469221593398</v>
      </c>
      <c r="J36" s="3">
        <v>2.4762458567449102</v>
      </c>
      <c r="K36" s="3">
        <v>1.7581054724388601</v>
      </c>
      <c r="L36" s="3">
        <v>3.6532378448576699</v>
      </c>
      <c r="M36" s="3">
        <v>3.3412070375350802</v>
      </c>
      <c r="N36" s="3">
        <v>2.7905827751476102</v>
      </c>
      <c r="O36" s="3">
        <v>1.5974742293594</v>
      </c>
      <c r="P36" s="3">
        <v>2.1491249292106702</v>
      </c>
      <c r="Q36" s="3">
        <v>4.3746297152235796</v>
      </c>
      <c r="R36" s="3">
        <v>3.2112946339777801</v>
      </c>
      <c r="S36" s="3">
        <v>3.5810904942035799</v>
      </c>
      <c r="T36" s="3">
        <v>4.0775837543296998</v>
      </c>
      <c r="U36" s="3">
        <v>2.0184801931679002</v>
      </c>
      <c r="V36" s="3">
        <v>3.98280611405161</v>
      </c>
    </row>
    <row r="37" spans="1:22" x14ac:dyDescent="0.35">
      <c r="A37" s="2">
        <v>42923</v>
      </c>
      <c r="B37" s="3">
        <v>2.1085127450419101</v>
      </c>
      <c r="C37" s="3">
        <v>2.67534185377253</v>
      </c>
      <c r="D37" s="3">
        <v>2.5505166889926798</v>
      </c>
      <c r="E37" s="3">
        <v>1.56914009735924</v>
      </c>
      <c r="F37" s="3">
        <v>2.3949981998828598</v>
      </c>
      <c r="G37" s="3">
        <v>2.3256510620973398</v>
      </c>
      <c r="H37" s="3">
        <v>3.0549553652291102</v>
      </c>
      <c r="I37" s="3">
        <v>4.0239788454398902</v>
      </c>
      <c r="J37" s="3">
        <v>2.4396283641929899</v>
      </c>
      <c r="K37" s="3">
        <v>1.77976923600939</v>
      </c>
      <c r="L37" s="3">
        <v>3.7249459717550901</v>
      </c>
      <c r="M37" s="3">
        <v>3.3951474968362501</v>
      </c>
      <c r="N37" s="3">
        <v>2.5120898428863101</v>
      </c>
      <c r="O37" s="3">
        <v>1.6045472150078599</v>
      </c>
      <c r="P37" s="3">
        <v>2.2265357604420202</v>
      </c>
      <c r="Q37" s="3">
        <v>4.4781480548013599</v>
      </c>
      <c r="R37" s="3">
        <v>3.2502187979125901</v>
      </c>
      <c r="S37" s="3">
        <v>3.62933790180197</v>
      </c>
      <c r="T37" s="3">
        <v>4.1024291185879003</v>
      </c>
      <c r="U37" s="3">
        <v>1.8822239046389799</v>
      </c>
      <c r="V37" s="3">
        <v>3.75961876959071</v>
      </c>
    </row>
    <row r="38" spans="1:22" x14ac:dyDescent="0.35">
      <c r="A38" s="2">
        <v>42956</v>
      </c>
      <c r="B38" s="3">
        <v>2.1791665711972401</v>
      </c>
      <c r="C38" s="3">
        <v>2.6081298910265001</v>
      </c>
      <c r="D38" s="3">
        <v>2.5308431265562699</v>
      </c>
      <c r="E38" s="3">
        <v>1.5655467587715199</v>
      </c>
      <c r="F38" s="3">
        <v>2.3116116177784698</v>
      </c>
      <c r="G38" s="3">
        <v>2.31700982961681</v>
      </c>
      <c r="H38" s="3">
        <v>3.0278453094955902</v>
      </c>
      <c r="I38" s="3">
        <v>3.9754716744633001</v>
      </c>
      <c r="J38" s="3">
        <v>2.3976234001693499</v>
      </c>
      <c r="K38" s="3">
        <v>1.8236964317939</v>
      </c>
      <c r="L38" s="3">
        <v>3.4104350137682502</v>
      </c>
      <c r="M38" s="3">
        <v>3.1489588068529901</v>
      </c>
      <c r="N38" s="3">
        <v>2.5516879866265398</v>
      </c>
      <c r="O38" s="3">
        <v>1.54411021040357</v>
      </c>
      <c r="P38" s="3">
        <v>2.04169333567078</v>
      </c>
      <c r="Q38" s="3">
        <v>4.1506256424963297</v>
      </c>
      <c r="R38" s="3">
        <v>3.2447462337617998</v>
      </c>
      <c r="S38" s="3">
        <v>3.69426768244363</v>
      </c>
      <c r="T38" s="3">
        <v>3.9416003240031801</v>
      </c>
      <c r="U38" s="3">
        <v>1.52974371113531</v>
      </c>
      <c r="V38" s="3">
        <v>3.8261224094078199</v>
      </c>
    </row>
    <row r="39" spans="1:22" x14ac:dyDescent="0.35">
      <c r="A39" s="2">
        <v>42986</v>
      </c>
      <c r="B39" s="3">
        <v>2.1432499424534601</v>
      </c>
      <c r="C39" s="3">
        <v>2.5213796944974298</v>
      </c>
      <c r="D39" s="3">
        <v>2.58887493715102</v>
      </c>
      <c r="E39" s="3">
        <v>1.5474934962059901</v>
      </c>
      <c r="F39" s="3">
        <v>2.47626515762903</v>
      </c>
      <c r="G39" s="3">
        <v>2.10896157862283</v>
      </c>
      <c r="H39" s="3">
        <v>3.0039610096855802</v>
      </c>
      <c r="I39" s="3">
        <v>4.0323548707032</v>
      </c>
      <c r="J39" s="3">
        <v>2.4718783494157002</v>
      </c>
      <c r="K39" s="3">
        <v>1.8479595407274301</v>
      </c>
      <c r="L39" s="3">
        <v>3.2145513724049999</v>
      </c>
      <c r="M39" s="3">
        <v>3.2921777918887001</v>
      </c>
      <c r="N39" s="3">
        <v>2.6384814994308199</v>
      </c>
      <c r="O39" s="3">
        <v>1.5359924360220101</v>
      </c>
      <c r="P39" s="3">
        <v>2.1869437571280099</v>
      </c>
      <c r="Q39" s="3">
        <v>4.5963444673727496</v>
      </c>
      <c r="R39" s="3">
        <v>3.09678568126479</v>
      </c>
      <c r="S39" s="3">
        <v>3.89210705000986</v>
      </c>
      <c r="T39" s="3">
        <v>4.0022077442446804</v>
      </c>
      <c r="U39" s="3">
        <v>1.7242445416740599</v>
      </c>
      <c r="V39" s="3">
        <v>4.2128799642388497</v>
      </c>
    </row>
    <row r="40" spans="1:22" x14ac:dyDescent="0.35">
      <c r="A40" s="2">
        <v>43017</v>
      </c>
      <c r="B40" s="3">
        <v>2.1459903907989699</v>
      </c>
      <c r="C40" s="3">
        <v>2.7587963620129199</v>
      </c>
      <c r="D40" s="3">
        <v>2.5546661802932702</v>
      </c>
      <c r="E40" s="3">
        <v>1.4576279574384701</v>
      </c>
      <c r="F40" s="3">
        <v>2.4727535696136802</v>
      </c>
      <c r="G40" s="3">
        <v>2.2333948574986202</v>
      </c>
      <c r="H40" s="3">
        <v>3.0834925288521</v>
      </c>
      <c r="I40" s="3">
        <v>4.0904804600191396</v>
      </c>
      <c r="J40" s="3">
        <v>2.4731243349933001</v>
      </c>
      <c r="K40" s="3">
        <v>1.79601010236213</v>
      </c>
      <c r="L40" s="3">
        <v>3.1654780282305</v>
      </c>
      <c r="M40" s="3">
        <v>3.2814451950605998</v>
      </c>
      <c r="N40" s="3">
        <v>2.85153734419753</v>
      </c>
      <c r="O40" s="3">
        <v>1.54973484306698</v>
      </c>
      <c r="P40" s="3">
        <v>2.0561767317489101</v>
      </c>
      <c r="Q40" s="3">
        <v>4.7081291257476998</v>
      </c>
      <c r="R40" s="3">
        <v>3.0124828129068399</v>
      </c>
      <c r="S40" s="3">
        <v>4.3171158746025204</v>
      </c>
      <c r="T40" s="3">
        <v>4.2575255707772204</v>
      </c>
      <c r="U40" s="3">
        <v>1.89262276823173</v>
      </c>
      <c r="V40" s="3">
        <v>4.34328774814679</v>
      </c>
    </row>
    <row r="41" spans="1:22" x14ac:dyDescent="0.35">
      <c r="A41" s="2">
        <v>43048</v>
      </c>
      <c r="B41" s="3">
        <v>2.0843706767308698</v>
      </c>
      <c r="C41" s="3">
        <v>2.8837154697635299</v>
      </c>
      <c r="D41" s="3">
        <v>2.5800981046886</v>
      </c>
      <c r="E41" s="3">
        <v>1.44503489779392</v>
      </c>
      <c r="F41" s="3">
        <v>2.4040450037951802</v>
      </c>
      <c r="G41" s="3">
        <v>2.4182443220904899</v>
      </c>
      <c r="H41" s="3">
        <v>3.21487643745535</v>
      </c>
      <c r="I41" s="3">
        <v>4.0712177459481103</v>
      </c>
      <c r="J41" s="3">
        <v>2.5252038674757298</v>
      </c>
      <c r="K41" s="3">
        <v>1.94740266516754</v>
      </c>
      <c r="L41" s="3">
        <v>3.4505154446654198</v>
      </c>
      <c r="M41" s="3">
        <v>3.20359753716891</v>
      </c>
      <c r="N41" s="3">
        <v>3.0261068993917402</v>
      </c>
      <c r="O41" s="3">
        <v>1.5200206799243401</v>
      </c>
      <c r="P41" s="3">
        <v>2.0071710566762899</v>
      </c>
      <c r="Q41" s="3">
        <v>4.61012401952184</v>
      </c>
      <c r="R41" s="3">
        <v>3.0322929300097798</v>
      </c>
      <c r="S41" s="3">
        <v>4.1379110589816497</v>
      </c>
      <c r="T41" s="3">
        <v>4.4019308379766704</v>
      </c>
      <c r="U41" s="3">
        <v>2.03988829370671</v>
      </c>
      <c r="V41" s="3">
        <v>4.3459225159103099</v>
      </c>
    </row>
    <row r="42" spans="1:22" x14ac:dyDescent="0.35">
      <c r="A42" s="2">
        <v>43077</v>
      </c>
      <c r="B42" s="3">
        <v>2.22419192857673</v>
      </c>
      <c r="C42" s="3">
        <v>3.29510065325693</v>
      </c>
      <c r="D42" s="3">
        <v>2.6467504240823101</v>
      </c>
      <c r="E42" s="3">
        <v>1.59397894398204</v>
      </c>
      <c r="F42" s="3">
        <v>2.7689905921803599</v>
      </c>
      <c r="G42" s="3">
        <v>2.88221252118145</v>
      </c>
      <c r="H42" s="3">
        <v>3.2928595227764701</v>
      </c>
      <c r="I42" s="3">
        <v>4.19090580025075</v>
      </c>
      <c r="J42" s="3">
        <v>2.5889354142883501</v>
      </c>
      <c r="K42" s="3">
        <v>2.03988860610318</v>
      </c>
      <c r="L42" s="3">
        <v>3.6407435354406701</v>
      </c>
      <c r="M42" s="3">
        <v>3.5046549126944901</v>
      </c>
      <c r="N42" s="3">
        <v>2.9264185415274402</v>
      </c>
      <c r="O42" s="3">
        <v>1.5284404489394601</v>
      </c>
      <c r="P42" s="3">
        <v>2.1006155671868298</v>
      </c>
      <c r="Q42" s="3">
        <v>4.7491126429386696</v>
      </c>
      <c r="R42" s="3">
        <v>3.0458267824753902</v>
      </c>
      <c r="S42" s="3">
        <v>4.2364499218746499</v>
      </c>
      <c r="T42" s="3">
        <v>4.5375808047815402</v>
      </c>
      <c r="U42" s="3">
        <v>1.78960734104634</v>
      </c>
      <c r="V42" s="3">
        <v>4.3404570785917898</v>
      </c>
    </row>
    <row r="43" spans="1:22" x14ac:dyDescent="0.35">
      <c r="A43" s="2">
        <v>43109</v>
      </c>
      <c r="B43" s="3">
        <v>2.1235963677153</v>
      </c>
      <c r="C43" s="3">
        <v>2.8266323815952701</v>
      </c>
      <c r="D43" s="3">
        <v>2.4960682942241399</v>
      </c>
      <c r="E43" s="3">
        <v>1.50639213175325</v>
      </c>
      <c r="F43" s="3">
        <v>2.8155219265352001</v>
      </c>
      <c r="G43" s="3">
        <v>2.6383547270314001</v>
      </c>
      <c r="H43" s="3">
        <v>3.0962805403045399</v>
      </c>
      <c r="I43" s="3">
        <v>4.11359520029895</v>
      </c>
      <c r="J43" s="3">
        <v>2.4596848414596999</v>
      </c>
      <c r="K43" s="3">
        <v>2.0166923738692502</v>
      </c>
      <c r="L43" s="3">
        <v>3.3603263130186698</v>
      </c>
      <c r="M43" s="3">
        <v>3.3391335187572402</v>
      </c>
      <c r="N43" s="3">
        <v>2.5423636638559102</v>
      </c>
      <c r="O43" s="3">
        <v>1.48436192132381</v>
      </c>
      <c r="P43" s="3">
        <v>1.9654844600555299</v>
      </c>
      <c r="Q43" s="3">
        <v>4.0742071713924997</v>
      </c>
      <c r="R43" s="3">
        <v>2.91682858033034</v>
      </c>
      <c r="S43" s="3">
        <v>4.0911109533708103</v>
      </c>
      <c r="T43" s="3">
        <v>4.3191571807876601</v>
      </c>
      <c r="U43" s="3">
        <v>1.55137806497801</v>
      </c>
      <c r="V43" s="3">
        <v>4.29980088298423</v>
      </c>
    </row>
    <row r="44" spans="1:22" x14ac:dyDescent="0.35">
      <c r="A44" s="2">
        <v>43140</v>
      </c>
      <c r="B44" s="3">
        <v>2.3921685868578502</v>
      </c>
      <c r="C44" s="3">
        <v>3.00374928224833</v>
      </c>
      <c r="D44" s="3">
        <v>2.4926689908560098</v>
      </c>
      <c r="E44" s="3">
        <v>1.5696629412630201</v>
      </c>
      <c r="F44" s="3">
        <v>3.0025435588667202</v>
      </c>
      <c r="G44" s="3">
        <v>2.6919951925107899</v>
      </c>
      <c r="H44" s="3">
        <v>3.15738312242101</v>
      </c>
      <c r="I44" s="3">
        <v>4.3504816772321799</v>
      </c>
      <c r="J44" s="3">
        <v>2.6219513391610199</v>
      </c>
      <c r="K44" s="3">
        <v>2.2105701273183098</v>
      </c>
      <c r="L44" s="3">
        <v>3.4281676319496701</v>
      </c>
      <c r="M44" s="3">
        <v>3.5333758196254998</v>
      </c>
      <c r="N44" s="3">
        <v>2.7607267445700399</v>
      </c>
      <c r="O44" s="3">
        <v>1.5559103820335101</v>
      </c>
      <c r="P44" s="3">
        <v>2.2325955517108098</v>
      </c>
      <c r="Q44" s="3">
        <v>4.5133734083736501</v>
      </c>
      <c r="R44" s="3">
        <v>2.9818872744891798</v>
      </c>
      <c r="S44" s="3">
        <v>4.26109236178735</v>
      </c>
      <c r="T44" s="3">
        <v>4.3723210007319899</v>
      </c>
      <c r="U44" s="3">
        <v>1.87555609042543</v>
      </c>
      <c r="V44" s="3">
        <v>4.2735764225440196</v>
      </c>
    </row>
    <row r="45" spans="1:22" x14ac:dyDescent="0.35">
      <c r="A45" s="2">
        <v>43168</v>
      </c>
      <c r="B45" s="3">
        <v>2.2592817185000298</v>
      </c>
      <c r="C45" s="3">
        <v>2.9643747454441298</v>
      </c>
      <c r="D45" s="3">
        <v>2.5704694884505002</v>
      </c>
      <c r="E45" s="3">
        <v>1.5831548627576999</v>
      </c>
      <c r="F45" s="3">
        <v>3.0571731316666502</v>
      </c>
      <c r="G45" s="3">
        <v>2.3254177581703601</v>
      </c>
      <c r="H45" s="3">
        <v>3.21790732853548</v>
      </c>
      <c r="I45" s="3">
        <v>4.1910228666531104</v>
      </c>
      <c r="J45" s="3">
        <v>2.5486124154540399</v>
      </c>
      <c r="K45" s="3">
        <v>2.1813355433933399</v>
      </c>
      <c r="L45" s="3">
        <v>3.3686282750797001</v>
      </c>
      <c r="M45" s="3">
        <v>3.1668248763961202</v>
      </c>
      <c r="N45" s="3">
        <v>3.0847659341524101</v>
      </c>
      <c r="O45" s="3">
        <v>1.5967276546140801</v>
      </c>
      <c r="P45" s="3">
        <v>2.0923986523251501</v>
      </c>
      <c r="Q45" s="3">
        <v>5.1517308659063801</v>
      </c>
      <c r="R45" s="3">
        <v>3.0788472365730102</v>
      </c>
      <c r="S45" s="3">
        <v>4.2862068144575298</v>
      </c>
      <c r="T45" s="3">
        <v>4.4501797596764998</v>
      </c>
      <c r="U45" s="3">
        <v>1.6794162375958901</v>
      </c>
      <c r="V45" s="3">
        <v>4.1656717469676501</v>
      </c>
    </row>
    <row r="46" spans="1:22" x14ac:dyDescent="0.35">
      <c r="A46" s="2">
        <v>43199</v>
      </c>
      <c r="B46" s="3">
        <v>2.4553791387783201</v>
      </c>
      <c r="C46" s="3">
        <v>3.0463218743437301</v>
      </c>
      <c r="D46" s="3">
        <v>2.6830447778453599</v>
      </c>
      <c r="E46" s="3">
        <v>1.69660166815976</v>
      </c>
      <c r="F46" s="3">
        <v>3.1388674415106301</v>
      </c>
      <c r="G46" s="3">
        <v>2.1198777741948698</v>
      </c>
      <c r="H46" s="3">
        <v>3.2033355138125201</v>
      </c>
      <c r="I46" s="3">
        <v>4.1914173731156303</v>
      </c>
      <c r="J46" s="3">
        <v>2.61683537288663</v>
      </c>
      <c r="K46" s="3">
        <v>2.2262511693399198</v>
      </c>
      <c r="L46" s="3">
        <v>3.5808081408478998</v>
      </c>
      <c r="M46" s="3">
        <v>3.3164595211177201</v>
      </c>
      <c r="N46" s="3">
        <v>3.16298165461648</v>
      </c>
      <c r="O46" s="3">
        <v>1.5843689214001899</v>
      </c>
      <c r="P46" s="3">
        <v>2.29744833157531</v>
      </c>
      <c r="Q46" s="3">
        <v>4.7757056191491696</v>
      </c>
      <c r="R46" s="3">
        <v>3.0982965884225999</v>
      </c>
      <c r="S46" s="3">
        <v>4.6486061165946104</v>
      </c>
      <c r="T46" s="3">
        <v>4.8008100113271999</v>
      </c>
      <c r="U46" s="3">
        <v>1.77610088054311</v>
      </c>
      <c r="V46" s="3">
        <v>3.8668826120762398</v>
      </c>
    </row>
    <row r="47" spans="1:22" x14ac:dyDescent="0.35">
      <c r="A47" s="2">
        <v>43229</v>
      </c>
      <c r="B47" s="3">
        <v>2.6520981181450201</v>
      </c>
      <c r="C47" s="3">
        <v>3.2039605329667</v>
      </c>
      <c r="D47" s="3">
        <v>2.9733754695505801</v>
      </c>
      <c r="E47" s="3">
        <v>1.76528603858947</v>
      </c>
      <c r="F47" s="3">
        <v>3.0431568056506202</v>
      </c>
      <c r="G47" s="3">
        <v>1.8401288443698001</v>
      </c>
      <c r="H47" s="3">
        <v>3.22195085147828</v>
      </c>
      <c r="I47" s="3">
        <v>4.3914164468035999</v>
      </c>
      <c r="J47" s="3">
        <v>2.80953740079479</v>
      </c>
      <c r="K47" s="3">
        <v>2.2542187157862998</v>
      </c>
      <c r="L47" s="3">
        <v>3.7434647893725699</v>
      </c>
      <c r="M47" s="3">
        <v>3.3250996335058902</v>
      </c>
      <c r="N47" s="3">
        <v>3.1007287938569101</v>
      </c>
      <c r="O47" s="3">
        <v>1.6012345956827401</v>
      </c>
      <c r="P47" s="3">
        <v>2.2609697787774201</v>
      </c>
      <c r="Q47" s="3">
        <v>4.7791521957027499</v>
      </c>
      <c r="R47" s="3">
        <v>3.1021068917050001</v>
      </c>
      <c r="S47" s="3">
        <v>5.3133943393260603</v>
      </c>
      <c r="T47" s="3">
        <v>5.0074718245648198</v>
      </c>
      <c r="U47" s="3">
        <v>1.9322888308039201</v>
      </c>
      <c r="V47" s="3">
        <v>3.9678030813369798</v>
      </c>
    </row>
    <row r="48" spans="1:22" x14ac:dyDescent="0.35">
      <c r="A48" s="2">
        <v>43259</v>
      </c>
      <c r="B48" s="3">
        <v>2.7374634191873302</v>
      </c>
      <c r="C48" s="3">
        <v>3.1891847596009799</v>
      </c>
      <c r="D48" s="3">
        <v>2.9801506523338102</v>
      </c>
      <c r="E48" s="3">
        <v>1.7270140156134</v>
      </c>
      <c r="F48" s="3">
        <v>3.1089641672981299</v>
      </c>
      <c r="G48" s="3">
        <v>1.8312339083636999</v>
      </c>
      <c r="H48" s="3">
        <v>3.2144929683315002</v>
      </c>
      <c r="I48" s="3">
        <v>4.25809655157415</v>
      </c>
      <c r="J48" s="3">
        <v>2.9307134803000898</v>
      </c>
      <c r="K48" s="3">
        <v>2.2170894995752799</v>
      </c>
      <c r="L48" s="3">
        <v>4.3174966364739404</v>
      </c>
      <c r="M48" s="3">
        <v>3.4373169737929699</v>
      </c>
      <c r="N48" s="3">
        <v>3.42322873787941</v>
      </c>
      <c r="O48" s="3">
        <v>1.59487260510635</v>
      </c>
      <c r="P48" s="3">
        <v>2.24640508084949</v>
      </c>
      <c r="Q48" s="3">
        <v>4.7311311500989097</v>
      </c>
      <c r="R48" s="3">
        <v>3.1930797942167901</v>
      </c>
      <c r="S48" s="3">
        <v>5.5837294661400003</v>
      </c>
      <c r="T48" s="3">
        <v>4.7468474010777104</v>
      </c>
      <c r="U48" s="3">
        <v>1.5537869710325201</v>
      </c>
      <c r="V48" s="3">
        <v>3.6958979510439001</v>
      </c>
    </row>
    <row r="49" spans="1:22" x14ac:dyDescent="0.35">
      <c r="A49" s="2">
        <v>43290</v>
      </c>
      <c r="B49" s="3">
        <v>3.0249241602283101</v>
      </c>
      <c r="C49" s="3">
        <v>3.3922563305355902</v>
      </c>
      <c r="D49" s="3">
        <v>3.1187763176514798</v>
      </c>
      <c r="E49" s="3">
        <v>1.8465327314420901</v>
      </c>
      <c r="F49" s="3">
        <v>3.0976190688603999</v>
      </c>
      <c r="G49" s="3">
        <v>2.0416254017571598</v>
      </c>
      <c r="H49" s="3">
        <v>3.43234188875403</v>
      </c>
      <c r="I49" s="3">
        <v>4.4815500383357803</v>
      </c>
      <c r="J49" s="3">
        <v>2.6723669116830902</v>
      </c>
      <c r="K49" s="3">
        <v>2.3873063656394802</v>
      </c>
      <c r="L49" s="3">
        <v>4.3744353646934604</v>
      </c>
      <c r="M49" s="3">
        <v>3.4793924501327802</v>
      </c>
      <c r="N49" s="3">
        <v>3.4458710337051799</v>
      </c>
      <c r="O49" s="3">
        <v>1.60446629430592</v>
      </c>
      <c r="P49" s="3">
        <v>2.4186406102489801</v>
      </c>
      <c r="Q49" s="3">
        <v>4.7474938408704501</v>
      </c>
      <c r="R49" s="3">
        <v>3.4077515520725798</v>
      </c>
      <c r="S49" s="3">
        <v>5.2803962432769396</v>
      </c>
      <c r="T49" s="3">
        <v>4.9165934536457296</v>
      </c>
      <c r="U49" s="3">
        <v>1.74444926036234</v>
      </c>
      <c r="V49" s="3">
        <v>3.81417983490477</v>
      </c>
    </row>
    <row r="50" spans="1:22" x14ac:dyDescent="0.35">
      <c r="A50" s="2">
        <v>43321</v>
      </c>
      <c r="B50" s="3">
        <v>3.1547016349227501</v>
      </c>
      <c r="C50" s="3">
        <v>3.3447195937824401</v>
      </c>
      <c r="D50" s="3">
        <v>2.9324661644913199</v>
      </c>
      <c r="E50" s="3">
        <v>1.70228720129763</v>
      </c>
      <c r="F50" s="3">
        <v>2.7904006458713799</v>
      </c>
      <c r="G50" s="3">
        <v>4.3280142065023899</v>
      </c>
      <c r="H50" s="3">
        <v>3.1722694484061398</v>
      </c>
      <c r="I50" s="3">
        <v>4.3503652951821001</v>
      </c>
      <c r="J50" s="3">
        <v>2.71885233097148</v>
      </c>
      <c r="K50" s="3">
        <v>2.3729811893078501</v>
      </c>
      <c r="L50" s="3">
        <v>4.2466059999490202</v>
      </c>
      <c r="M50" s="3">
        <v>3.55744932272491</v>
      </c>
      <c r="N50" s="3">
        <v>3.5269309406830298</v>
      </c>
      <c r="O50" s="3">
        <v>1.5068637629664901</v>
      </c>
      <c r="P50" s="3">
        <v>2.4644707766971599</v>
      </c>
      <c r="Q50" s="3">
        <v>4.3381575031587101</v>
      </c>
      <c r="R50" s="3">
        <v>3.2179977113382199</v>
      </c>
      <c r="S50" s="3">
        <v>5.3798627400247803</v>
      </c>
      <c r="T50" s="3">
        <v>4.6882951475516501</v>
      </c>
      <c r="U50" s="3">
        <v>1.7240807568327901</v>
      </c>
      <c r="V50" s="3">
        <v>3.94071746381971</v>
      </c>
    </row>
    <row r="51" spans="1:22" x14ac:dyDescent="0.35">
      <c r="A51" s="2">
        <v>43350</v>
      </c>
      <c r="B51" s="3">
        <v>3.2248553418362902</v>
      </c>
      <c r="C51" s="3">
        <v>3.6551128077589001</v>
      </c>
      <c r="D51" s="3">
        <v>3.0563535556720098</v>
      </c>
      <c r="E51" s="3">
        <v>1.75980861131419</v>
      </c>
      <c r="F51" s="3">
        <v>2.9343875068281902</v>
      </c>
      <c r="G51" s="3">
        <v>2.5283246503163599</v>
      </c>
      <c r="H51" s="3">
        <v>3.1807102165936301</v>
      </c>
      <c r="I51" s="3">
        <v>4.4166483022716703</v>
      </c>
      <c r="J51" s="3">
        <v>2.81465562192371</v>
      </c>
      <c r="K51" s="3">
        <v>2.4236839014572902</v>
      </c>
      <c r="L51" s="3">
        <v>4.4302569345394502</v>
      </c>
      <c r="M51" s="3">
        <v>3.6835245259133802</v>
      </c>
      <c r="N51" s="3">
        <v>3.85344030457121</v>
      </c>
      <c r="O51" s="3">
        <v>1.4696162691513901</v>
      </c>
      <c r="P51" s="3">
        <v>2.6683588713876101</v>
      </c>
      <c r="Q51" s="3">
        <v>4.2314623849136197</v>
      </c>
      <c r="R51" s="3">
        <v>3.27459024733606</v>
      </c>
      <c r="S51" s="3">
        <v>5.8344816737289102</v>
      </c>
      <c r="T51" s="3">
        <v>4.7086891326201199</v>
      </c>
      <c r="U51" s="3">
        <v>1.6797336489505801</v>
      </c>
      <c r="V51" s="3">
        <v>4.3674729630385603</v>
      </c>
    </row>
    <row r="52" spans="1:22" x14ac:dyDescent="0.35">
      <c r="A52" s="2">
        <v>43382</v>
      </c>
      <c r="B52" s="3">
        <v>3.2227050445030399</v>
      </c>
      <c r="C52" s="3">
        <v>2.9704400197041099</v>
      </c>
      <c r="D52" s="3">
        <v>3.0628925178947801</v>
      </c>
      <c r="E52" s="3">
        <v>1.9133570161942599</v>
      </c>
      <c r="F52" s="3">
        <v>3.0513234202325501</v>
      </c>
      <c r="G52" s="3">
        <v>2.3182385640546799</v>
      </c>
      <c r="H52" s="3">
        <v>3.2831387046974201</v>
      </c>
      <c r="I52" s="3">
        <v>4.6587054596943398</v>
      </c>
      <c r="J52" s="3">
        <v>2.8498177595028999</v>
      </c>
      <c r="K52" s="3">
        <v>2.4620674374205098</v>
      </c>
      <c r="L52" s="3">
        <v>4.0056604159994098</v>
      </c>
      <c r="M52" s="3">
        <v>3.9899685257417299</v>
      </c>
      <c r="N52" s="3">
        <v>4.1752161264207297</v>
      </c>
      <c r="O52" s="3">
        <v>1.69466635782226</v>
      </c>
      <c r="P52" s="3">
        <v>2.7957942768472401</v>
      </c>
      <c r="Q52" s="3">
        <v>4.3537495765415697</v>
      </c>
      <c r="R52" s="3">
        <v>3.3165734070222399</v>
      </c>
      <c r="S52" s="3">
        <v>5.4453883352171797</v>
      </c>
      <c r="T52" s="3">
        <v>4.8260417172924699</v>
      </c>
      <c r="U52" s="3">
        <v>1.66388681177761</v>
      </c>
      <c r="V52" s="3">
        <v>4.2486310460458503</v>
      </c>
    </row>
    <row r="53" spans="1:22" x14ac:dyDescent="0.35">
      <c r="A53" s="2">
        <v>43413</v>
      </c>
      <c r="B53" s="3">
        <v>3.3121186436452899</v>
      </c>
      <c r="C53" s="3">
        <v>3.0459196287073702</v>
      </c>
      <c r="D53" s="3">
        <v>2.9953842748865398</v>
      </c>
      <c r="E53" s="3">
        <v>1.9282738711973699</v>
      </c>
      <c r="F53" s="3">
        <v>3.1359507999024001</v>
      </c>
      <c r="G53" s="3">
        <v>2.5598790905326001</v>
      </c>
      <c r="H53" s="3">
        <v>3.3685672832056901</v>
      </c>
      <c r="I53" s="3">
        <v>4.9217681174005801</v>
      </c>
      <c r="J53" s="3">
        <v>3.2912780221448701</v>
      </c>
      <c r="K53" s="3">
        <v>2.6040362491851901</v>
      </c>
      <c r="L53" s="3">
        <v>3.9672629068791299</v>
      </c>
      <c r="M53" s="3">
        <v>3.9639395574585001</v>
      </c>
      <c r="N53" s="3">
        <v>4.17210828750133</v>
      </c>
      <c r="O53" s="3">
        <v>1.6518296176170799</v>
      </c>
      <c r="P53" s="3">
        <v>2.83747540563692</v>
      </c>
      <c r="Q53" s="3">
        <v>4.3250429021286303</v>
      </c>
      <c r="R53" s="3">
        <v>3.3697055118161598</v>
      </c>
      <c r="S53" s="3">
        <v>5.3810517855928399</v>
      </c>
      <c r="T53" s="3">
        <v>4.7911622902549098</v>
      </c>
      <c r="U53" s="3">
        <v>1.8214516819823701</v>
      </c>
      <c r="V53" s="3">
        <v>4.3583117346021396</v>
      </c>
    </row>
    <row r="54" spans="1:22" x14ac:dyDescent="0.35">
      <c r="A54" s="2">
        <v>43441</v>
      </c>
      <c r="B54" s="3">
        <v>3.2336029129708899</v>
      </c>
      <c r="C54" s="3">
        <v>3.05784074927776</v>
      </c>
      <c r="D54" s="3">
        <v>2.8463453533860399</v>
      </c>
      <c r="E54" s="3">
        <v>1.8142671054503099</v>
      </c>
      <c r="F54" s="3">
        <v>3.11556639424054</v>
      </c>
      <c r="G54" s="3">
        <v>2.2880464883272502</v>
      </c>
      <c r="H54" s="3">
        <v>3.3241349173350501</v>
      </c>
      <c r="I54" s="3">
        <v>4.9793164469895101</v>
      </c>
      <c r="J54" s="3">
        <v>3.4577701565490702</v>
      </c>
      <c r="K54" s="3">
        <v>2.6023577140716099</v>
      </c>
      <c r="L54" s="3">
        <v>3.91378119406893</v>
      </c>
      <c r="M54" s="3">
        <v>3.9445844572610702</v>
      </c>
      <c r="N54" s="3">
        <v>4.1067130704412902</v>
      </c>
      <c r="O54" s="3">
        <v>1.6637889030304001</v>
      </c>
      <c r="P54" s="3">
        <v>2.76104762896769</v>
      </c>
      <c r="Q54" s="3">
        <v>4.3350224063440601</v>
      </c>
      <c r="R54" s="3">
        <v>3.43269357959303</v>
      </c>
      <c r="S54" s="3">
        <v>5.4710457673869604</v>
      </c>
      <c r="T54" s="3">
        <v>5.2794414306692703</v>
      </c>
      <c r="U54" s="3">
        <v>1.7445278109728599</v>
      </c>
      <c r="V54" s="3">
        <v>4.20555822346412</v>
      </c>
    </row>
    <row r="55" spans="1:22" x14ac:dyDescent="0.35">
      <c r="A55" s="2">
        <v>43474</v>
      </c>
      <c r="B55" s="3">
        <v>3.3197020531119401</v>
      </c>
      <c r="C55" s="3">
        <v>3.91215998051924</v>
      </c>
      <c r="D55" s="3">
        <v>2.83418863468862</v>
      </c>
      <c r="E55" s="3">
        <v>1.6872470711708301</v>
      </c>
      <c r="F55" s="3">
        <v>3.0782619080133302</v>
      </c>
      <c r="G55" s="3">
        <v>2.3998442034580201</v>
      </c>
      <c r="H55" s="3">
        <v>3.3233401451175499</v>
      </c>
      <c r="I55" s="3">
        <v>4.8773095705604996</v>
      </c>
      <c r="J55" s="3">
        <v>3.2966270960132502</v>
      </c>
      <c r="K55" s="3">
        <v>2.64067202845112</v>
      </c>
      <c r="L55" s="3">
        <v>3.8075137006583399</v>
      </c>
      <c r="M55" s="3">
        <v>3.7652045095956299</v>
      </c>
      <c r="N55" s="3">
        <v>4.1674109248099498</v>
      </c>
      <c r="O55" s="3">
        <v>1.6521884098420501</v>
      </c>
      <c r="P55" s="3">
        <v>2.7416214953937601</v>
      </c>
      <c r="Q55" s="3">
        <v>4.4552481558760304</v>
      </c>
      <c r="R55" s="3">
        <v>3.4966343990338902</v>
      </c>
      <c r="S55" s="3">
        <v>5.2815764974284596</v>
      </c>
      <c r="T55" s="3">
        <v>5.1281630438650199</v>
      </c>
      <c r="U55" s="3">
        <v>1.81194505617126</v>
      </c>
      <c r="V55" s="3">
        <v>4.0926377196476702</v>
      </c>
    </row>
    <row r="56" spans="1:22" x14ac:dyDescent="0.35">
      <c r="A56" s="2">
        <v>43504</v>
      </c>
      <c r="B56" s="3">
        <v>3.13494192366531</v>
      </c>
      <c r="C56" s="3">
        <v>3.7857630913199398</v>
      </c>
      <c r="D56" s="3">
        <v>2.7827492995721901</v>
      </c>
      <c r="E56" s="3">
        <v>1.65869334740042</v>
      </c>
      <c r="F56" s="3">
        <v>3.0218859191224401</v>
      </c>
      <c r="G56" s="3">
        <v>2.0849110731404701</v>
      </c>
      <c r="H56" s="3">
        <v>3.2698188877454202</v>
      </c>
      <c r="I56" s="3">
        <v>4.6304532136135199</v>
      </c>
      <c r="J56" s="3">
        <v>3.3136070715266901</v>
      </c>
      <c r="K56" s="3">
        <v>2.4901862839026898</v>
      </c>
      <c r="L56" s="3">
        <v>3.5094549871074201</v>
      </c>
      <c r="M56" s="3">
        <v>3.7964149303186399</v>
      </c>
      <c r="N56" s="3">
        <v>4.3704739611125296</v>
      </c>
      <c r="O56" s="3">
        <v>1.62799527258746</v>
      </c>
      <c r="P56" s="3">
        <v>2.5737207693870201</v>
      </c>
      <c r="Q56" s="3">
        <v>4.3971972576631098</v>
      </c>
      <c r="R56" s="3">
        <v>3.3096059637492199</v>
      </c>
      <c r="S56" s="3">
        <v>4.5558957302144396</v>
      </c>
      <c r="T56" s="3">
        <v>5.1608528867319903</v>
      </c>
      <c r="U56" s="3">
        <v>1.77513065436039</v>
      </c>
      <c r="V56" s="3">
        <v>3.8975557681498798</v>
      </c>
    </row>
    <row r="57" spans="1:22" x14ac:dyDescent="0.35">
      <c r="A57" s="2">
        <v>43532</v>
      </c>
      <c r="B57" s="3">
        <v>2.8633424070553302</v>
      </c>
      <c r="C57" s="3">
        <v>3.91275615816234</v>
      </c>
      <c r="D57" s="3">
        <v>2.8626777323853201</v>
      </c>
      <c r="E57" s="3">
        <v>1.7480994973891699</v>
      </c>
      <c r="F57" s="3">
        <v>3.0766151053535502</v>
      </c>
      <c r="G57" s="3">
        <v>2.2949500069399602</v>
      </c>
      <c r="H57" s="3">
        <v>3.3131032646462999</v>
      </c>
      <c r="I57" s="3">
        <v>4.5329306613282601</v>
      </c>
      <c r="J57" s="3">
        <v>3.50156037134182</v>
      </c>
      <c r="K57" s="3">
        <v>2.5447188591278298</v>
      </c>
      <c r="L57" s="3">
        <v>3.54335673715704</v>
      </c>
      <c r="M57" s="3">
        <v>3.96165282577594</v>
      </c>
      <c r="N57" s="3">
        <v>3.9270802785514198</v>
      </c>
      <c r="O57" s="3">
        <v>1.6298308208018999</v>
      </c>
      <c r="P57" s="3">
        <v>2.5078501030322502</v>
      </c>
      <c r="Q57" s="3">
        <v>4.7059070167465196</v>
      </c>
      <c r="R57" s="3">
        <v>3.3146508913698001</v>
      </c>
      <c r="S57" s="3">
        <v>4.4764819182959696</v>
      </c>
      <c r="T57" s="3">
        <v>5.3167213369988504</v>
      </c>
      <c r="U57" s="3">
        <v>1.5905081877935101</v>
      </c>
      <c r="V57" s="3">
        <v>3.9205345837264098</v>
      </c>
    </row>
    <row r="58" spans="1:22" x14ac:dyDescent="0.35">
      <c r="A58" s="2">
        <v>43564</v>
      </c>
      <c r="B58" s="3">
        <v>2.61010747955573</v>
      </c>
      <c r="C58" s="3">
        <v>4.0223849042439799</v>
      </c>
      <c r="D58" s="3">
        <v>2.78928306057569</v>
      </c>
      <c r="E58" s="3">
        <v>1.7248699747956799</v>
      </c>
      <c r="F58" s="3">
        <v>3.0560758000971</v>
      </c>
      <c r="G58" s="3">
        <v>2.20236437816529</v>
      </c>
      <c r="H58" s="3">
        <v>3.3779611441614699</v>
      </c>
      <c r="I58" s="3">
        <v>4.1985275000853202</v>
      </c>
      <c r="J58" s="3">
        <v>3.2717121722545102</v>
      </c>
      <c r="K58" s="3">
        <v>2.4510026750796801</v>
      </c>
      <c r="L58" s="3">
        <v>3.3610010067981002</v>
      </c>
      <c r="M58" s="3">
        <v>3.7436859043414401</v>
      </c>
      <c r="N58" s="3">
        <v>3.5749449213301401</v>
      </c>
      <c r="O58" s="3">
        <v>1.57135320602356</v>
      </c>
      <c r="P58" s="3">
        <v>2.3140612481132501</v>
      </c>
      <c r="Q58" s="3">
        <v>4.3575605904870898</v>
      </c>
      <c r="R58" s="3">
        <v>3.2763733234316801</v>
      </c>
      <c r="S58" s="3">
        <v>4.9054195122949604</v>
      </c>
      <c r="T58" s="3">
        <v>5.0696609208820096</v>
      </c>
      <c r="U58" s="3">
        <v>1.5894970229991301</v>
      </c>
      <c r="V58" s="3">
        <v>3.7082867652300702</v>
      </c>
    </row>
    <row r="59" spans="1:22" x14ac:dyDescent="0.35">
      <c r="A59" s="2">
        <v>43594</v>
      </c>
      <c r="B59" s="3">
        <v>2.92657450631377</v>
      </c>
      <c r="C59" s="3">
        <v>4.1006218496312803</v>
      </c>
      <c r="D59" s="3">
        <v>2.9698127475230298</v>
      </c>
      <c r="E59" s="3">
        <v>1.79759698129463</v>
      </c>
      <c r="F59" s="3">
        <v>3.3879312681397402</v>
      </c>
      <c r="G59" s="3">
        <v>2.5604783878942499</v>
      </c>
      <c r="H59" s="3">
        <v>3.4483378468341002</v>
      </c>
      <c r="I59" s="3">
        <v>4.3040363837096001</v>
      </c>
      <c r="J59" s="3">
        <v>3.4818887779141998</v>
      </c>
      <c r="K59" s="3">
        <v>2.56018474051276</v>
      </c>
      <c r="L59" s="3">
        <v>3.46287834847766</v>
      </c>
      <c r="M59" s="3">
        <v>3.8630263695404898</v>
      </c>
      <c r="N59" s="3">
        <v>3.83720540911562</v>
      </c>
      <c r="O59" s="3">
        <v>1.70933969387153</v>
      </c>
      <c r="P59" s="3">
        <v>2.4919043565000099</v>
      </c>
      <c r="Q59" s="3">
        <v>4.3458893084526302</v>
      </c>
      <c r="R59" s="3">
        <v>3.3056846141384302</v>
      </c>
      <c r="S59" s="3">
        <v>5.3582724605910403</v>
      </c>
      <c r="T59" s="3">
        <v>5.1378174767863998</v>
      </c>
      <c r="U59" s="3">
        <v>1.5325955440928201</v>
      </c>
      <c r="V59" s="3">
        <v>3.7980090488506901</v>
      </c>
    </row>
    <row r="60" spans="1:22" x14ac:dyDescent="0.35">
      <c r="A60" s="2">
        <v>43623</v>
      </c>
      <c r="B60" s="3">
        <v>2.8663010766036301</v>
      </c>
      <c r="C60" s="3">
        <v>4.4211681999156998</v>
      </c>
      <c r="D60" s="3">
        <v>2.8545689032615198</v>
      </c>
      <c r="E60" s="3">
        <v>1.76329613416081</v>
      </c>
      <c r="F60" s="3">
        <v>3.2435985867116801</v>
      </c>
      <c r="G60" s="3">
        <v>2.6803615881546401</v>
      </c>
      <c r="H60" s="3">
        <v>3.3301333443804402</v>
      </c>
      <c r="I60" s="3">
        <v>4.5280290678154902</v>
      </c>
      <c r="J60" s="3">
        <v>3.5255029850052702</v>
      </c>
      <c r="K60" s="3">
        <v>2.57580441312723</v>
      </c>
      <c r="L60" s="3">
        <v>3.1822887761731198</v>
      </c>
      <c r="M60" s="3">
        <v>3.7995436998965002</v>
      </c>
      <c r="N60" s="3">
        <v>3.4054040070002198</v>
      </c>
      <c r="O60" s="3">
        <v>1.6685735618193001</v>
      </c>
      <c r="P60" s="3">
        <v>2.6398693860869402</v>
      </c>
      <c r="Q60" s="3">
        <v>4.2035430978442898</v>
      </c>
      <c r="R60" s="3">
        <v>3.25547245162159</v>
      </c>
      <c r="S60" s="3">
        <v>4.8696252599912899</v>
      </c>
      <c r="T60" s="3">
        <v>5.1596505340481196</v>
      </c>
      <c r="U60" s="3">
        <v>1.58320181502227</v>
      </c>
      <c r="V60" s="3">
        <v>3.9840326110392299</v>
      </c>
    </row>
    <row r="61" spans="1:22" x14ac:dyDescent="0.35">
      <c r="A61" s="2">
        <v>43655</v>
      </c>
      <c r="B61" s="3">
        <v>2.7099855838172799</v>
      </c>
      <c r="C61" s="3">
        <v>3.9655541550734101</v>
      </c>
      <c r="D61" s="3">
        <v>2.7238775362674001</v>
      </c>
      <c r="E61" s="3">
        <v>1.7310327769912299</v>
      </c>
      <c r="F61" s="3">
        <v>3.2801059905104801</v>
      </c>
      <c r="G61" s="3">
        <v>2.7353559339880298</v>
      </c>
      <c r="H61" s="3">
        <v>3.3984508160389302</v>
      </c>
      <c r="I61" s="3">
        <v>4.3694850426905303</v>
      </c>
      <c r="J61" s="3">
        <v>3.58064473018583</v>
      </c>
      <c r="K61" s="3">
        <v>2.5749730150562198</v>
      </c>
      <c r="L61" s="3">
        <v>3.0932787526522301</v>
      </c>
      <c r="M61" s="3">
        <v>3.8773064235110701</v>
      </c>
      <c r="N61" s="3">
        <v>3.4711814196344699</v>
      </c>
      <c r="O61" s="3">
        <v>1.74149714710333</v>
      </c>
      <c r="P61" s="3">
        <v>2.5237704420198601</v>
      </c>
      <c r="Q61" s="3">
        <v>4.1701823969064904</v>
      </c>
      <c r="R61" s="3">
        <v>3.12997687945419</v>
      </c>
      <c r="S61" s="3">
        <v>4.5961752823705897</v>
      </c>
      <c r="T61" s="3">
        <v>5.1416597818290501</v>
      </c>
      <c r="U61" s="3">
        <v>1.7708334065199101</v>
      </c>
      <c r="V61" s="3">
        <v>3.89409400759796</v>
      </c>
    </row>
    <row r="62" spans="1:22" x14ac:dyDescent="0.35">
      <c r="A62" s="2">
        <v>43686</v>
      </c>
      <c r="B62" s="3">
        <v>2.8529098115761502</v>
      </c>
      <c r="C62" s="3">
        <v>4.2302516527321297</v>
      </c>
      <c r="D62" s="3">
        <v>2.8076475407247599</v>
      </c>
      <c r="E62" s="3">
        <v>1.81607441719586</v>
      </c>
      <c r="F62" s="3">
        <v>3.6512728603053799</v>
      </c>
      <c r="G62" s="3">
        <v>2.9723936964309798</v>
      </c>
      <c r="H62" s="3">
        <v>3.4938695812122602</v>
      </c>
      <c r="I62" s="3">
        <v>4.4513112541757103</v>
      </c>
      <c r="J62" s="3">
        <v>3.8311634858086201</v>
      </c>
      <c r="K62" s="3">
        <v>2.7022913204829</v>
      </c>
      <c r="L62" s="3">
        <v>3.2125464051855102</v>
      </c>
      <c r="M62" s="3">
        <v>4.0140627691645303</v>
      </c>
      <c r="N62" s="3">
        <v>3.3435175679579001</v>
      </c>
      <c r="O62" s="3">
        <v>1.8080252467506499</v>
      </c>
      <c r="P62" s="3">
        <v>2.6422977171073501</v>
      </c>
      <c r="Q62" s="3">
        <v>4.38067564449734</v>
      </c>
      <c r="R62" s="3">
        <v>3.2797798992483802</v>
      </c>
      <c r="S62" s="3">
        <v>4.6891134510039496</v>
      </c>
      <c r="T62" s="3">
        <v>5.0459063403017499</v>
      </c>
      <c r="U62" s="3">
        <v>1.84893930234918</v>
      </c>
      <c r="V62" s="3">
        <v>3.9884354999466298</v>
      </c>
    </row>
    <row r="63" spans="1:22" x14ac:dyDescent="0.35">
      <c r="A63" s="2">
        <v>43717</v>
      </c>
      <c r="B63" s="3">
        <v>2.6080327695616901</v>
      </c>
      <c r="C63" s="3">
        <v>4.1642838469269901</v>
      </c>
      <c r="D63" s="3">
        <v>2.79334661300086</v>
      </c>
      <c r="E63" s="3">
        <v>1.8344826539752901</v>
      </c>
      <c r="F63" s="3">
        <v>3.6580354345886601</v>
      </c>
      <c r="G63" s="3">
        <v>2.9502406480858498</v>
      </c>
      <c r="H63" s="3">
        <v>3.49541989952675</v>
      </c>
      <c r="I63" s="3">
        <v>4.2584818656358596</v>
      </c>
      <c r="J63" s="3">
        <v>3.6237186945042699</v>
      </c>
      <c r="K63" s="3">
        <v>2.5629284463347801</v>
      </c>
      <c r="L63" s="3">
        <v>3.2543868857237199</v>
      </c>
      <c r="M63" s="3">
        <v>4.0318179231324898</v>
      </c>
      <c r="N63" s="3">
        <v>3.36131866923848</v>
      </c>
      <c r="O63" s="3">
        <v>1.8077459483110601</v>
      </c>
      <c r="P63" s="3">
        <v>2.4662871031874798</v>
      </c>
      <c r="Q63" s="3">
        <v>4.1931609885682599</v>
      </c>
      <c r="R63" s="3">
        <v>3.2037696963753701</v>
      </c>
      <c r="S63" s="3">
        <v>4.9623765039013898</v>
      </c>
      <c r="T63" s="3">
        <v>4.8313826101627404</v>
      </c>
      <c r="U63" s="3">
        <v>1.92469178463889</v>
      </c>
      <c r="V63" s="3">
        <v>4.1364933161425501</v>
      </c>
    </row>
    <row r="64" spans="1:22" x14ac:dyDescent="0.35">
      <c r="A64" s="2">
        <v>43747</v>
      </c>
      <c r="B64" s="3">
        <v>2.72060028887558</v>
      </c>
      <c r="C64" s="3">
        <v>4.5255008674605204</v>
      </c>
      <c r="D64" s="3">
        <v>2.9025326701625702</v>
      </c>
      <c r="E64" s="3">
        <v>1.90293749785051</v>
      </c>
      <c r="F64" s="3">
        <v>3.58476697768582</v>
      </c>
      <c r="G64" s="3">
        <v>3.1336838810545902</v>
      </c>
      <c r="H64" s="3">
        <v>3.61366707481994</v>
      </c>
      <c r="I64" s="3">
        <v>4.27123067645707</v>
      </c>
      <c r="J64" s="3">
        <v>3.62753626208813</v>
      </c>
      <c r="K64" s="3">
        <v>2.5301681649674301</v>
      </c>
      <c r="L64" s="3">
        <v>3.32217478301938</v>
      </c>
      <c r="M64" s="3">
        <v>4.3423825238683804</v>
      </c>
      <c r="N64" s="3">
        <v>3.3474956128114202</v>
      </c>
      <c r="O64" s="3">
        <v>1.81245749036407</v>
      </c>
      <c r="P64" s="3">
        <v>2.5781508151313699</v>
      </c>
      <c r="Q64" s="3">
        <v>4.21161435803538</v>
      </c>
      <c r="R64" s="3">
        <v>3.3303730223387098</v>
      </c>
      <c r="S64" s="3">
        <v>5.0121301872819899</v>
      </c>
      <c r="T64" s="3">
        <v>4.8449432086562503</v>
      </c>
      <c r="U64" s="3">
        <v>1.6429695105151101</v>
      </c>
      <c r="V64" s="3">
        <v>4.3486198433755598</v>
      </c>
    </row>
    <row r="65" spans="1:22" x14ac:dyDescent="0.35">
      <c r="A65" s="2">
        <v>43777</v>
      </c>
      <c r="B65" s="3">
        <v>2.70373053423998</v>
      </c>
      <c r="C65" s="3">
        <v>4.9642490964158803</v>
      </c>
      <c r="D65" s="3">
        <v>2.7871012384206102</v>
      </c>
      <c r="E65" s="3">
        <v>1.8175961640063301</v>
      </c>
      <c r="F65" s="3">
        <v>3.34027354916106</v>
      </c>
      <c r="G65" s="3">
        <v>2.9269836486949399</v>
      </c>
      <c r="H65" s="3">
        <v>3.4741800815453301</v>
      </c>
      <c r="I65" s="3">
        <v>4.0313551886008199</v>
      </c>
      <c r="J65" s="3">
        <v>3.4965102834658301</v>
      </c>
      <c r="K65" s="3">
        <v>2.4081512789440702</v>
      </c>
      <c r="L65" s="3">
        <v>3.2822360213739699</v>
      </c>
      <c r="M65" s="3">
        <v>4.16317277494473</v>
      </c>
      <c r="N65" s="3">
        <v>3.3128019229675201</v>
      </c>
      <c r="O65" s="3">
        <v>1.7560903171784701</v>
      </c>
      <c r="P65" s="3">
        <v>2.43155424489452</v>
      </c>
      <c r="Q65" s="3">
        <v>4.0962422489077097</v>
      </c>
      <c r="R65" s="3">
        <v>3.1870328409911899</v>
      </c>
      <c r="S65" s="3">
        <v>4.5891383958564997</v>
      </c>
      <c r="T65" s="3">
        <v>4.7346867054598096</v>
      </c>
      <c r="U65" s="3">
        <v>1.6611384907337601</v>
      </c>
      <c r="V65" s="3">
        <v>4.2286901792851603</v>
      </c>
    </row>
    <row r="66" spans="1:22" x14ac:dyDescent="0.35">
      <c r="A66" s="2">
        <v>43808</v>
      </c>
      <c r="B66" s="3">
        <v>2.54463344324857</v>
      </c>
      <c r="C66" s="3">
        <v>4.54146896817229</v>
      </c>
      <c r="D66" s="3">
        <v>2.8375976622275099</v>
      </c>
      <c r="E66" s="3">
        <v>1.8777089311905499</v>
      </c>
      <c r="F66" s="3">
        <v>3.60891736449038</v>
      </c>
      <c r="G66" s="3">
        <v>2.8762242141151302</v>
      </c>
      <c r="H66" s="3">
        <v>3.5386960370312099</v>
      </c>
      <c r="I66" s="3">
        <v>4.0914657728091104</v>
      </c>
      <c r="J66" s="3">
        <v>3.6339267964580499</v>
      </c>
      <c r="K66" s="3">
        <v>2.44028792282929</v>
      </c>
      <c r="L66" s="3">
        <v>3.18336534499463</v>
      </c>
      <c r="M66" s="3">
        <v>3.90927731512495</v>
      </c>
      <c r="N66" s="3">
        <v>3.1162089284066701</v>
      </c>
      <c r="O66" s="3">
        <v>1.68839208626044</v>
      </c>
      <c r="P66" s="3">
        <v>2.3927956253349598</v>
      </c>
      <c r="Q66" s="3">
        <v>4.0837349135460403</v>
      </c>
      <c r="R66" s="3">
        <v>3.3185946843018401</v>
      </c>
      <c r="S66" s="3">
        <v>4.5915190729161601</v>
      </c>
      <c r="T66" s="3">
        <v>4.9663377708110099</v>
      </c>
      <c r="U66" s="3">
        <v>1.6129021339619101</v>
      </c>
      <c r="V66" s="3">
        <v>4.0684359829396399</v>
      </c>
    </row>
    <row r="67" spans="1:22" x14ac:dyDescent="0.35">
      <c r="A67" s="2">
        <v>43839</v>
      </c>
      <c r="B67" s="3">
        <v>2.4150016782177302</v>
      </c>
      <c r="C67" s="3">
        <v>4.2183655081196303</v>
      </c>
      <c r="D67" s="3">
        <v>2.73522948760034</v>
      </c>
      <c r="E67" s="3">
        <v>1.83223055872534</v>
      </c>
      <c r="F67" s="3">
        <v>3.6112613560282401</v>
      </c>
      <c r="G67" s="3">
        <v>2.62216025350682</v>
      </c>
      <c r="H67" s="3">
        <v>3.4691627557982101</v>
      </c>
      <c r="I67" s="3">
        <v>4.0256554371405997</v>
      </c>
      <c r="J67" s="3">
        <v>3.46110708552462</v>
      </c>
      <c r="K67" s="3">
        <v>2.3421127442885301</v>
      </c>
      <c r="L67" s="3">
        <v>3.1258858850096298</v>
      </c>
      <c r="M67" s="3">
        <v>3.7677260416349099</v>
      </c>
      <c r="N67" s="3">
        <v>2.9209498126682401</v>
      </c>
      <c r="O67" s="3">
        <v>1.6633338313950099</v>
      </c>
      <c r="P67" s="3">
        <v>2.2117715866193399</v>
      </c>
      <c r="Q67" s="3">
        <v>4.0143888354861996</v>
      </c>
      <c r="R67" s="3">
        <v>3.2371353011604702</v>
      </c>
      <c r="S67" s="3">
        <v>4.4321961352447996</v>
      </c>
      <c r="T67" s="3">
        <v>5.29706434100442</v>
      </c>
      <c r="U67" s="3">
        <v>1.4982780264315101</v>
      </c>
      <c r="V67" s="3">
        <v>4.0428783248658</v>
      </c>
    </row>
    <row r="68" spans="1:22" x14ac:dyDescent="0.35">
      <c r="A68" s="2">
        <v>43868</v>
      </c>
      <c r="B68" s="3">
        <v>2.5447439017075602</v>
      </c>
      <c r="C68" s="3">
        <v>4.9066138013116296</v>
      </c>
      <c r="D68" s="3">
        <v>2.84470926681065</v>
      </c>
      <c r="E68" s="3">
        <v>1.85457122600584</v>
      </c>
      <c r="F68" s="3">
        <v>3.8153641261899001</v>
      </c>
      <c r="G68" s="3">
        <v>3.0112255368166201</v>
      </c>
      <c r="H68" s="3">
        <v>3.5834330452985799</v>
      </c>
      <c r="I68" s="3">
        <v>4.1071302121470801</v>
      </c>
      <c r="J68" s="3">
        <v>3.4631127340455699</v>
      </c>
      <c r="K68" s="3">
        <v>2.26457171884786</v>
      </c>
      <c r="L68" s="3">
        <v>3.1321834581511498</v>
      </c>
      <c r="M68" s="3">
        <v>3.7508032198791099</v>
      </c>
      <c r="N68" s="3">
        <v>2.8425583247663901</v>
      </c>
      <c r="O68" s="3">
        <v>1.65532866722059</v>
      </c>
      <c r="P68" s="3">
        <v>2.2878301677270998</v>
      </c>
      <c r="Q68" s="3">
        <v>4.2522554820956797</v>
      </c>
      <c r="R68" s="3">
        <v>3.3269087956338401</v>
      </c>
      <c r="S68" s="3">
        <v>4.4031622301976503</v>
      </c>
      <c r="T68" s="3">
        <v>5.2927173130285396</v>
      </c>
      <c r="U68" s="3">
        <v>1.64948137725179</v>
      </c>
      <c r="V68" s="3">
        <v>4.2850158025446996</v>
      </c>
    </row>
    <row r="69" spans="1:22" x14ac:dyDescent="0.35">
      <c r="A69" s="2">
        <v>43899</v>
      </c>
      <c r="B69" s="3">
        <v>2.4656691917189102</v>
      </c>
      <c r="C69" s="3">
        <v>5.6213614905445999</v>
      </c>
      <c r="D69" s="3">
        <v>3.5162861959149998</v>
      </c>
      <c r="E69" s="3">
        <v>2.2271581008544299</v>
      </c>
      <c r="F69" s="3">
        <v>4.4325049250719601</v>
      </c>
      <c r="G69" s="3">
        <v>3.6808531753859599</v>
      </c>
      <c r="H69" s="3">
        <v>3.8951108720857701</v>
      </c>
      <c r="I69" s="3">
        <v>4.3419267339549901</v>
      </c>
      <c r="J69" s="3">
        <v>3.8707051725927002</v>
      </c>
      <c r="K69" s="3">
        <v>2.5815514010647602</v>
      </c>
      <c r="L69" s="3">
        <v>4.2009982482216897</v>
      </c>
      <c r="M69" s="3">
        <v>4.6561269450048099</v>
      </c>
      <c r="N69" s="3">
        <v>4.8881991118442603</v>
      </c>
      <c r="O69" s="3">
        <v>1.9305965695452101</v>
      </c>
      <c r="P69" s="3">
        <v>2.38338971263118</v>
      </c>
      <c r="Q69" s="3">
        <v>4.9662373926176002</v>
      </c>
      <c r="R69" s="3">
        <v>3.9350542992536801</v>
      </c>
      <c r="S69" s="3">
        <v>4.96341298474597</v>
      </c>
      <c r="T69" s="3">
        <v>6.6482464468496403</v>
      </c>
      <c r="U69" s="3">
        <v>1.70031186585477</v>
      </c>
      <c r="V69" s="3">
        <v>5.5496351401786397</v>
      </c>
    </row>
    <row r="70" spans="1:22" x14ac:dyDescent="0.35">
      <c r="A70" s="2">
        <v>43930</v>
      </c>
      <c r="B70" s="3">
        <v>2.5112207382118399</v>
      </c>
      <c r="C70" s="3">
        <v>5.0912112704309402</v>
      </c>
      <c r="D70" s="3">
        <v>3.8380768432021801</v>
      </c>
      <c r="E70" s="3">
        <v>2.5784232746578399</v>
      </c>
      <c r="F70" s="3">
        <v>3.85495608645512</v>
      </c>
      <c r="G70" s="3">
        <v>4.3963937471441499</v>
      </c>
      <c r="H70" s="3">
        <v>3.9399040122729998</v>
      </c>
      <c r="I70" s="3">
        <v>4.4922907480999896</v>
      </c>
      <c r="J70" s="3">
        <v>4.42562920669722</v>
      </c>
      <c r="K70" s="3">
        <v>2.6863008516465201</v>
      </c>
      <c r="L70" s="3">
        <v>4.1979484806254801</v>
      </c>
      <c r="M70" s="3">
        <v>4.6314555197624703</v>
      </c>
      <c r="N70" s="3">
        <v>4.5927383637302501</v>
      </c>
      <c r="O70" s="3">
        <v>2.1348254690038599</v>
      </c>
      <c r="P70" s="3">
        <v>2.2723076665435902</v>
      </c>
      <c r="Q70" s="3">
        <v>4.2911824372707903</v>
      </c>
      <c r="R70" s="3">
        <v>3.71344539917287</v>
      </c>
      <c r="S70" s="3">
        <v>5.39922497576383</v>
      </c>
      <c r="T70" s="3">
        <v>6.1399679556117901</v>
      </c>
      <c r="U70" s="3">
        <v>1.91392715666758</v>
      </c>
      <c r="V70" s="3">
        <v>4.6945680744762601</v>
      </c>
    </row>
    <row r="71" spans="1:22" x14ac:dyDescent="0.35">
      <c r="A71" s="2">
        <v>43959</v>
      </c>
      <c r="B71" s="3">
        <v>2.31062428271622</v>
      </c>
      <c r="C71" s="3">
        <v>3.9824970156358099</v>
      </c>
      <c r="D71" s="3">
        <v>3.8065645565336999</v>
      </c>
      <c r="E71" s="3">
        <v>2.4153021452180798</v>
      </c>
      <c r="F71" s="3">
        <v>3.3433161061199601</v>
      </c>
      <c r="G71" s="3">
        <v>3.2319838500946401</v>
      </c>
      <c r="H71" s="3">
        <v>3.7127071508385998</v>
      </c>
      <c r="I71" s="3">
        <v>4.1132532822377303</v>
      </c>
      <c r="J71" s="3">
        <v>3.56838308984362</v>
      </c>
      <c r="K71" s="3">
        <v>2.46342869049833</v>
      </c>
      <c r="L71" s="3">
        <v>3.7017179043049202</v>
      </c>
      <c r="M71" s="3">
        <v>3.4992138340276999</v>
      </c>
      <c r="N71" s="3">
        <v>4.8690213321202398</v>
      </c>
      <c r="O71" s="3">
        <v>1.9647626488519101</v>
      </c>
      <c r="P71" s="3">
        <v>2.1787843254879302</v>
      </c>
      <c r="Q71" s="3">
        <v>4.2562943968051998</v>
      </c>
      <c r="R71" s="3">
        <v>3.3630823554773301</v>
      </c>
      <c r="S71" s="3">
        <v>4.11468357042357</v>
      </c>
      <c r="T71" s="3">
        <v>4.8338058491318101</v>
      </c>
      <c r="U71" s="3">
        <v>1.6437006107740499</v>
      </c>
      <c r="V71" s="3">
        <v>4.6811964771002197</v>
      </c>
    </row>
    <row r="72" spans="1:22" x14ac:dyDescent="0.35">
      <c r="A72" s="2">
        <v>43991</v>
      </c>
      <c r="B72" s="3">
        <v>2.20088359408415</v>
      </c>
      <c r="C72" s="3">
        <v>3.1763027778532402</v>
      </c>
      <c r="D72" s="3">
        <v>3.1496517249739102</v>
      </c>
      <c r="E72" s="3">
        <v>2.00441845411485</v>
      </c>
      <c r="F72" s="3">
        <v>2.3893669520079501</v>
      </c>
      <c r="G72" s="3">
        <v>3.0362694398748702</v>
      </c>
      <c r="H72" s="3">
        <v>2.9749653562190499</v>
      </c>
      <c r="I72" s="3">
        <v>3.8886163941870699</v>
      </c>
      <c r="J72" s="3">
        <v>2.9275381829477198</v>
      </c>
      <c r="K72" s="3">
        <v>2.19888432909798</v>
      </c>
      <c r="L72" s="3">
        <v>2.8430482176235099</v>
      </c>
      <c r="M72" s="3">
        <v>3.32744241014466</v>
      </c>
      <c r="N72" s="3">
        <v>3.58055614075551</v>
      </c>
      <c r="O72" s="3">
        <v>1.7075796633131199</v>
      </c>
      <c r="P72" s="3">
        <v>1.9532424884783699</v>
      </c>
      <c r="Q72" s="3">
        <v>3.9414579752115402</v>
      </c>
      <c r="R72" s="3">
        <v>2.9580054772906399</v>
      </c>
      <c r="S72" s="3">
        <v>3.2652934249274099</v>
      </c>
      <c r="T72" s="3">
        <v>4.2187095927811704</v>
      </c>
      <c r="U72" s="3">
        <v>1.3238192803873401</v>
      </c>
      <c r="V72" s="3">
        <v>3.9779998726408001</v>
      </c>
    </row>
    <row r="73" spans="1:22" x14ac:dyDescent="0.35">
      <c r="A73" s="2">
        <v>44021</v>
      </c>
      <c r="B73" s="3">
        <v>1.8511386197049</v>
      </c>
      <c r="C73" s="3">
        <v>3.3057125051912402</v>
      </c>
      <c r="D73" s="3">
        <v>2.8784439644620701</v>
      </c>
      <c r="E73" s="3">
        <v>2.0776612783415902</v>
      </c>
      <c r="F73" s="3">
        <v>2.4737763501036598</v>
      </c>
      <c r="G73" s="3">
        <v>3.0710483034931499</v>
      </c>
      <c r="H73" s="3">
        <v>2.9784321164954899</v>
      </c>
      <c r="I73" s="3">
        <v>3.7066456029764501</v>
      </c>
      <c r="J73" s="3">
        <v>3.1381102628722402</v>
      </c>
      <c r="K73" s="3">
        <v>2.23311541857686</v>
      </c>
      <c r="L73" s="3">
        <v>2.8020115150788198</v>
      </c>
      <c r="M73" s="3">
        <v>3.4080022072501399</v>
      </c>
      <c r="N73" s="3">
        <v>3.6988307759528101</v>
      </c>
      <c r="O73" s="3">
        <v>1.5793925531825901</v>
      </c>
      <c r="P73" s="3">
        <v>1.70421186843258</v>
      </c>
      <c r="Q73" s="3">
        <v>3.8335821914625101</v>
      </c>
      <c r="R73" s="3">
        <v>2.98340818838146</v>
      </c>
      <c r="S73" s="3">
        <v>3.4343898928157199</v>
      </c>
      <c r="T73" s="3">
        <v>4.6379593867220397</v>
      </c>
      <c r="U73" s="3">
        <v>1.37470929794057</v>
      </c>
      <c r="V73" s="3">
        <v>3.85186922966093</v>
      </c>
    </row>
    <row r="74" spans="1:22" x14ac:dyDescent="0.35">
      <c r="A74" s="2">
        <v>44050</v>
      </c>
      <c r="B74" s="3">
        <v>1.9529690212139099</v>
      </c>
      <c r="C74" s="3">
        <v>3.4380483483042799</v>
      </c>
      <c r="D74" s="3">
        <v>2.8539769590843198</v>
      </c>
      <c r="E74" s="3">
        <v>2.1686641945844398</v>
      </c>
      <c r="F74" s="3">
        <v>2.6470589333310901</v>
      </c>
      <c r="G74" s="3">
        <v>2.72102284912383</v>
      </c>
      <c r="H74" s="3">
        <v>3.0930362275359302</v>
      </c>
      <c r="I74" s="3">
        <v>3.6079212546458299</v>
      </c>
      <c r="J74" s="3">
        <v>3.0096650470189399</v>
      </c>
      <c r="K74" s="3">
        <v>2.0885628124675102</v>
      </c>
      <c r="L74" s="3">
        <v>2.7660718824709498</v>
      </c>
      <c r="M74" s="3">
        <v>3.4474662656069199</v>
      </c>
      <c r="N74" s="3">
        <v>3.60058992200049</v>
      </c>
      <c r="O74" s="3">
        <v>1.52284326698862</v>
      </c>
      <c r="P74" s="3">
        <v>1.7912898345094701</v>
      </c>
      <c r="Q74" s="3">
        <v>3.6785145544703401</v>
      </c>
      <c r="R74" s="3">
        <v>3.08296738467511</v>
      </c>
      <c r="S74" s="3">
        <v>4.1338772080769104</v>
      </c>
      <c r="T74" s="3">
        <v>4.6737142413431503</v>
      </c>
      <c r="U74" s="3">
        <v>1.3581583269825901</v>
      </c>
      <c r="V74" s="3">
        <v>3.76660285202545</v>
      </c>
    </row>
    <row r="75" spans="1:22" x14ac:dyDescent="0.35">
      <c r="A75" s="2">
        <v>44083</v>
      </c>
      <c r="B75" s="3">
        <v>1.9787987542691601</v>
      </c>
      <c r="C75" s="3">
        <v>3.75050754978218</v>
      </c>
      <c r="D75" s="3">
        <v>2.8080529763472999</v>
      </c>
      <c r="E75" s="3">
        <v>2.0928701228412199</v>
      </c>
      <c r="F75" s="3">
        <v>2.8719908827083902</v>
      </c>
      <c r="G75" s="3">
        <v>2.56732525717895</v>
      </c>
      <c r="H75" s="3">
        <v>3.2258163659538601</v>
      </c>
      <c r="I75" s="3">
        <v>3.8670874425966901</v>
      </c>
      <c r="J75" s="3">
        <v>3.2612448155595701</v>
      </c>
      <c r="K75" s="3">
        <v>2.1346832507786302</v>
      </c>
      <c r="L75" s="3">
        <v>3.1110808239183698</v>
      </c>
      <c r="M75" s="3">
        <v>3.38827104147376</v>
      </c>
      <c r="N75" s="3">
        <v>3.74222746343961</v>
      </c>
      <c r="O75" s="3">
        <v>1.5593110029156301</v>
      </c>
      <c r="P75" s="3">
        <v>1.7911427252283101</v>
      </c>
      <c r="Q75" s="3">
        <v>3.5897470860827099</v>
      </c>
      <c r="R75" s="3">
        <v>3.1457188856439302</v>
      </c>
      <c r="S75" s="3">
        <v>4.3666822002176104</v>
      </c>
      <c r="T75" s="3">
        <v>4.4602982337644699</v>
      </c>
      <c r="U75" s="3">
        <v>1.2675511033615701</v>
      </c>
      <c r="V75" s="3">
        <v>3.4912099007704498</v>
      </c>
    </row>
    <row r="76" spans="1:22" x14ac:dyDescent="0.35">
      <c r="A76" s="2">
        <v>44113</v>
      </c>
      <c r="B76" s="3">
        <v>1.95657106675593</v>
      </c>
      <c r="C76" s="3">
        <v>3.8154456070160898</v>
      </c>
      <c r="D76" s="3">
        <v>2.9071485026683299</v>
      </c>
      <c r="E76" s="3">
        <v>2.0084752035203701</v>
      </c>
      <c r="F76" s="3">
        <v>3.1610537823077398</v>
      </c>
      <c r="G76" s="3">
        <v>2.5893267487226899</v>
      </c>
      <c r="H76" s="3">
        <v>3.2451713475920001</v>
      </c>
      <c r="I76" s="3">
        <v>3.8237828192893399</v>
      </c>
      <c r="J76" s="3">
        <v>3.2208290773255599</v>
      </c>
      <c r="K76" s="3">
        <v>2.0945710736969101</v>
      </c>
      <c r="L76" s="3">
        <v>3.46399386886845</v>
      </c>
      <c r="M76" s="3">
        <v>3.5446923711135501</v>
      </c>
      <c r="N76" s="3">
        <v>3.5963693300770601</v>
      </c>
      <c r="O76" s="3">
        <v>1.48375005387212</v>
      </c>
      <c r="P76" s="3">
        <v>1.74235091926382</v>
      </c>
      <c r="Q76" s="3">
        <v>3.46472303666294</v>
      </c>
      <c r="R76" s="3">
        <v>3.1045039924218001</v>
      </c>
      <c r="S76" s="3">
        <v>4.4349727105915502</v>
      </c>
      <c r="T76" s="3">
        <v>4.4095247215030202</v>
      </c>
      <c r="U76" s="3">
        <v>1.33898686365103</v>
      </c>
      <c r="V76" s="3">
        <v>3.3165876619176902</v>
      </c>
    </row>
    <row r="77" spans="1:22" x14ac:dyDescent="0.35">
      <c r="A77" s="2">
        <v>44144</v>
      </c>
      <c r="B77" s="3">
        <v>1.89753375949014</v>
      </c>
      <c r="C77" s="3">
        <v>3.4167118232400502</v>
      </c>
      <c r="D77" s="3">
        <v>2.6673953547387699</v>
      </c>
      <c r="E77" s="3">
        <v>1.71106088288053</v>
      </c>
      <c r="F77" s="3">
        <v>2.6901327336222098</v>
      </c>
      <c r="G77" s="3">
        <v>2.17073479307897</v>
      </c>
      <c r="H77" s="3">
        <v>3.4688011438787401</v>
      </c>
      <c r="I77" s="3">
        <v>3.8388172341973399</v>
      </c>
      <c r="J77" s="3">
        <v>3.2918023952422701</v>
      </c>
      <c r="K77" s="3">
        <v>2.0818596008663999</v>
      </c>
      <c r="L77" s="3">
        <v>3.4371233651385502</v>
      </c>
      <c r="M77" s="3">
        <v>3.47065296519364</v>
      </c>
      <c r="N77" s="3">
        <v>3.8679014684706101</v>
      </c>
      <c r="O77" s="3">
        <v>1.49215958925546</v>
      </c>
      <c r="P77" s="3">
        <v>1.66826401572378</v>
      </c>
      <c r="Q77" s="3">
        <v>3.7098685848741</v>
      </c>
      <c r="R77" s="3">
        <v>3.0389411367185999</v>
      </c>
      <c r="S77" s="3">
        <v>4.1514187530169604</v>
      </c>
      <c r="T77" s="3">
        <v>4.8694059329208201</v>
      </c>
      <c r="U77" s="3">
        <v>1.2960155683747401</v>
      </c>
      <c r="V77" s="3">
        <v>3.4215606437211199</v>
      </c>
    </row>
    <row r="78" spans="1:22" x14ac:dyDescent="0.35">
      <c r="A78" s="2">
        <v>44174</v>
      </c>
      <c r="B78" s="3">
        <v>1.8788241068381999</v>
      </c>
      <c r="C78" s="3">
        <v>3.1731860202163502</v>
      </c>
      <c r="D78" s="3">
        <v>2.3124239247602998</v>
      </c>
      <c r="E78" s="3">
        <v>1.6978821633008201</v>
      </c>
      <c r="F78" s="3">
        <v>2.6704040545346301</v>
      </c>
      <c r="G78" s="3">
        <v>1.7708968183842799</v>
      </c>
      <c r="H78" s="3">
        <v>3.4668116707784198</v>
      </c>
      <c r="I78" s="3">
        <v>3.6372672982546201</v>
      </c>
      <c r="J78" s="3">
        <v>3.4341476850719799</v>
      </c>
      <c r="K78" s="3">
        <v>1.8310864157553399</v>
      </c>
      <c r="L78" s="3">
        <v>3.3446997077994798</v>
      </c>
      <c r="M78" s="3">
        <v>3.8538289191379</v>
      </c>
      <c r="N78" s="3">
        <v>3.2232380103428802</v>
      </c>
      <c r="O78" s="3">
        <v>1.34912335945196</v>
      </c>
      <c r="P78" s="3">
        <v>1.70303281883073</v>
      </c>
      <c r="Q78" s="3">
        <v>3.5956665139883102</v>
      </c>
      <c r="R78" s="3">
        <v>2.7116294525026401</v>
      </c>
      <c r="S78" s="3">
        <v>3.7882117615225002</v>
      </c>
      <c r="T78" s="3">
        <v>4.39603768196472</v>
      </c>
      <c r="U78" s="3">
        <v>1.19803061392952</v>
      </c>
      <c r="V78" s="3">
        <v>3.44419248176444</v>
      </c>
    </row>
    <row r="79" spans="1:22" x14ac:dyDescent="0.35">
      <c r="A79" s="2">
        <v>44204</v>
      </c>
      <c r="B79" s="3">
        <v>1.6694820922015401</v>
      </c>
      <c r="C79" s="3">
        <v>3.0514075355402399</v>
      </c>
      <c r="D79" s="3">
        <v>2.2551241182036099</v>
      </c>
      <c r="E79" s="3">
        <v>1.68336503182946</v>
      </c>
      <c r="F79" s="3">
        <v>2.6407618437822502</v>
      </c>
      <c r="G79" s="3">
        <v>1.5971871304982601</v>
      </c>
      <c r="H79" s="3">
        <v>3.6364270098356899</v>
      </c>
      <c r="I79" s="3">
        <v>3.45831748862842</v>
      </c>
      <c r="J79" s="3">
        <v>3.2969493762809301</v>
      </c>
      <c r="K79" s="3">
        <v>1.62061978212682</v>
      </c>
      <c r="L79" s="3">
        <v>3.22984481438231</v>
      </c>
      <c r="M79" s="3">
        <v>3.7708484333416998</v>
      </c>
      <c r="N79" s="3">
        <v>3.12442158601861</v>
      </c>
      <c r="O79" s="3">
        <v>1.29814671945447</v>
      </c>
      <c r="P79" s="3">
        <v>1.58526326395134</v>
      </c>
      <c r="Q79" s="3">
        <v>3.7727887165778</v>
      </c>
      <c r="R79" s="3">
        <v>2.6520864476532302</v>
      </c>
      <c r="S79" s="3">
        <v>3.6586917015252398</v>
      </c>
      <c r="T79" s="3">
        <v>4.3804666111003101</v>
      </c>
      <c r="U79" s="3">
        <v>1.15007489306865</v>
      </c>
      <c r="V79" s="3">
        <v>3.53454119699358</v>
      </c>
    </row>
    <row r="80" spans="1:22" x14ac:dyDescent="0.35">
      <c r="A80" s="2">
        <v>44236</v>
      </c>
      <c r="B80" s="3">
        <v>1.62154901584564</v>
      </c>
      <c r="C80" s="3">
        <v>3.12001027746927</v>
      </c>
      <c r="D80" s="3">
        <v>2.4357378900683901</v>
      </c>
      <c r="E80" s="3">
        <v>1.7480869315516201</v>
      </c>
      <c r="F80" s="3">
        <v>2.8533178689751102</v>
      </c>
      <c r="G80" s="3">
        <v>1.69635427211197</v>
      </c>
      <c r="H80" s="3">
        <v>3.8216717417842601</v>
      </c>
      <c r="I80" s="3">
        <v>3.54971517179604</v>
      </c>
      <c r="J80" s="3">
        <v>3.4422597160033201</v>
      </c>
      <c r="K80" s="3">
        <v>1.6511538536775401</v>
      </c>
      <c r="L80" s="3">
        <v>3.7214041416254999</v>
      </c>
      <c r="M80" s="3">
        <v>3.80176075717557</v>
      </c>
      <c r="N80" s="3">
        <v>3.4186447754955198</v>
      </c>
      <c r="O80" s="3">
        <v>1.32078973803866</v>
      </c>
      <c r="P80" s="3">
        <v>1.3451694703413599</v>
      </c>
      <c r="Q80" s="3">
        <v>3.78851273734898</v>
      </c>
      <c r="R80" s="3">
        <v>2.75309102632376</v>
      </c>
      <c r="S80" s="3">
        <v>4.2068759386113603</v>
      </c>
      <c r="T80" s="3">
        <v>4.4766837252830003</v>
      </c>
      <c r="U80" s="3">
        <v>1.2501013872719999</v>
      </c>
      <c r="V80" s="3">
        <v>3.5422625597094002</v>
      </c>
    </row>
    <row r="81" spans="1:22" x14ac:dyDescent="0.35">
      <c r="A81" s="2">
        <v>44264</v>
      </c>
      <c r="B81" s="3">
        <v>1.90828173347381</v>
      </c>
      <c r="C81" s="3">
        <v>2.6648244081248902</v>
      </c>
      <c r="D81" s="3">
        <v>2.5671747551498001</v>
      </c>
      <c r="E81" s="3">
        <v>1.8174347064376799</v>
      </c>
      <c r="F81" s="3">
        <v>2.9098610116974202</v>
      </c>
      <c r="G81" s="3">
        <v>1.91318476004505</v>
      </c>
      <c r="H81" s="3">
        <v>3.9669992889499199</v>
      </c>
      <c r="I81" s="3">
        <v>3.6643659703128</v>
      </c>
      <c r="J81" s="3">
        <v>3.4107650564217402</v>
      </c>
      <c r="K81" s="3">
        <v>1.7142604700511199</v>
      </c>
      <c r="L81" s="3">
        <v>4.2498207672056996</v>
      </c>
      <c r="M81" s="3">
        <v>3.8206143924138201</v>
      </c>
      <c r="N81" s="3">
        <v>3.27395601781368</v>
      </c>
      <c r="O81" s="3">
        <v>1.3368942908792201</v>
      </c>
      <c r="P81" s="3">
        <v>1.5069838018901001</v>
      </c>
      <c r="Q81" s="3">
        <v>3.9381195002534701</v>
      </c>
      <c r="R81" s="3">
        <v>2.7647076238290902</v>
      </c>
      <c r="S81" s="3">
        <v>4.4686960508176004</v>
      </c>
      <c r="T81" s="3">
        <v>4.6661233828814002</v>
      </c>
      <c r="U81" s="3">
        <v>1.2858939083535299</v>
      </c>
      <c r="V81" s="3">
        <v>3.4575587795185299</v>
      </c>
    </row>
    <row r="82" spans="1:22" x14ac:dyDescent="0.35">
      <c r="A82" s="2">
        <v>44295</v>
      </c>
      <c r="B82" s="3">
        <v>1.9181721556271201</v>
      </c>
      <c r="C82" s="3">
        <v>2.9379239950570502</v>
      </c>
      <c r="D82" s="3">
        <v>2.7001527095522202</v>
      </c>
      <c r="E82" s="3">
        <v>1.93162849728163</v>
      </c>
      <c r="F82" s="3">
        <v>2.8475423606583701</v>
      </c>
      <c r="G82" s="3">
        <v>2.0896825044126501</v>
      </c>
      <c r="H82" s="3">
        <v>3.9671533352892898</v>
      </c>
      <c r="I82" s="3">
        <v>3.6922335052726001</v>
      </c>
      <c r="J82" s="3">
        <v>3.32708510580047</v>
      </c>
      <c r="K82" s="3">
        <v>1.68308722039529</v>
      </c>
      <c r="L82" s="3">
        <v>4.4456398837982301</v>
      </c>
      <c r="M82" s="3">
        <v>4.0637329121078203</v>
      </c>
      <c r="N82" s="3">
        <v>3.3715629056988901</v>
      </c>
      <c r="O82" s="3">
        <v>1.36433353616468</v>
      </c>
      <c r="P82" s="3">
        <v>1.6027987907024399</v>
      </c>
      <c r="Q82" s="3">
        <v>3.78506048884883</v>
      </c>
      <c r="R82" s="3">
        <v>2.8237172125059802</v>
      </c>
      <c r="S82" s="3">
        <v>5.2561909392189001</v>
      </c>
      <c r="T82" s="3">
        <v>4.4440790331130202</v>
      </c>
      <c r="U82" s="3">
        <v>1.1548841640937499</v>
      </c>
      <c r="V82" s="3">
        <v>3.3123935410571499</v>
      </c>
    </row>
    <row r="83" spans="1:22" x14ac:dyDescent="0.35">
      <c r="A83" s="2">
        <v>44323</v>
      </c>
      <c r="B83" s="3">
        <v>1.9335486458451501</v>
      </c>
      <c r="C83" s="3">
        <v>3.4860984933682202</v>
      </c>
      <c r="D83" s="3">
        <v>2.80273511015224</v>
      </c>
      <c r="E83" s="3">
        <v>2.04982597925419</v>
      </c>
      <c r="F83" s="3">
        <v>2.8413974381156701</v>
      </c>
      <c r="G83" s="3">
        <v>2.3432773263770299</v>
      </c>
      <c r="H83" s="3">
        <v>4.0145095918797997</v>
      </c>
      <c r="I83" s="3">
        <v>3.8328030745363399</v>
      </c>
      <c r="J83" s="3">
        <v>3.1279582312666299</v>
      </c>
      <c r="K83" s="3">
        <v>1.72491070141915</v>
      </c>
      <c r="L83" s="3">
        <v>4.7397355737762199</v>
      </c>
      <c r="M83" s="3">
        <v>4.2768197314796401</v>
      </c>
      <c r="N83" s="3">
        <v>3.3523547118744701</v>
      </c>
      <c r="O83" s="3">
        <v>1.41108422534661</v>
      </c>
      <c r="P83" s="3">
        <v>1.6680474429283001</v>
      </c>
      <c r="Q83" s="3">
        <v>3.7616215237477002</v>
      </c>
      <c r="R83" s="3">
        <v>2.8726352731894198</v>
      </c>
      <c r="S83" s="3">
        <v>5.3399595822476797</v>
      </c>
      <c r="T83" s="3">
        <v>4.3640568528791102</v>
      </c>
      <c r="U83" s="3">
        <v>1.20414277647374</v>
      </c>
      <c r="V83" s="3">
        <v>3.3329983297608199</v>
      </c>
    </row>
    <row r="84" spans="1:22" x14ac:dyDescent="0.35">
      <c r="A84" s="2">
        <v>44356</v>
      </c>
      <c r="B84" s="3">
        <v>1.8332850864863901</v>
      </c>
      <c r="C84" s="3">
        <v>3.8369338155111801</v>
      </c>
      <c r="D84" s="3">
        <v>2.8171891694483202</v>
      </c>
      <c r="E84" s="3">
        <v>1.8542000983373299</v>
      </c>
      <c r="F84" s="3">
        <v>3.0264428370731302</v>
      </c>
      <c r="G84" s="3">
        <v>2.6991125792026902</v>
      </c>
      <c r="H84" s="3">
        <v>4.1073320825301103</v>
      </c>
      <c r="I84" s="3">
        <v>4.0664780166986603</v>
      </c>
      <c r="J84" s="3">
        <v>3.07599085265959</v>
      </c>
      <c r="K84" s="3">
        <v>1.6989244336567499</v>
      </c>
      <c r="L84" s="3">
        <v>4.6219223229967596</v>
      </c>
      <c r="M84" s="3">
        <v>4.1060027617632304</v>
      </c>
      <c r="N84" s="3">
        <v>3.0623810777413301</v>
      </c>
      <c r="O84" s="3">
        <v>1.3979187236330699</v>
      </c>
      <c r="P84" s="3">
        <v>1.6379040143736401</v>
      </c>
      <c r="Q84" s="3">
        <v>3.8663690991959498</v>
      </c>
      <c r="R84" s="3">
        <v>2.7953905469124898</v>
      </c>
      <c r="S84" s="3">
        <v>5.5570124561343004</v>
      </c>
      <c r="T84" s="3">
        <v>4.3387452341535697</v>
      </c>
      <c r="U84" s="3">
        <v>1.1800946669655601</v>
      </c>
      <c r="V84" s="3">
        <v>3.23063788317311</v>
      </c>
    </row>
    <row r="85" spans="1:22" x14ac:dyDescent="0.35">
      <c r="A85" s="2">
        <v>44386</v>
      </c>
      <c r="B85" s="3">
        <v>1.85326420796382</v>
      </c>
      <c r="C85" s="3">
        <v>4.1137329198891903</v>
      </c>
      <c r="D85" s="3">
        <v>3.0412491087631701</v>
      </c>
      <c r="E85" s="3">
        <v>1.9438180240662799</v>
      </c>
      <c r="F85" s="3">
        <v>3.0458427201133098</v>
      </c>
      <c r="G85" s="3">
        <v>2.8324300302283998</v>
      </c>
      <c r="H85" s="3">
        <v>4.24782039688343</v>
      </c>
      <c r="I85" s="3">
        <v>4.05626655475033</v>
      </c>
      <c r="J85" s="3">
        <v>3.1574371599832598</v>
      </c>
      <c r="K85" s="3">
        <v>1.71155615014392</v>
      </c>
      <c r="L85" s="3">
        <v>5.2208205032882198</v>
      </c>
      <c r="M85" s="3">
        <v>4.5034638817161801</v>
      </c>
      <c r="N85" s="3">
        <v>3.16530472892453</v>
      </c>
      <c r="O85" s="3">
        <v>1.40144961940541</v>
      </c>
      <c r="P85" s="3">
        <v>1.6975390387610401</v>
      </c>
      <c r="Q85" s="3">
        <v>3.7834555061699899</v>
      </c>
      <c r="R85" s="3">
        <v>2.9770143898863699</v>
      </c>
      <c r="S85" s="3">
        <v>5.7935439854956501</v>
      </c>
      <c r="T85" s="3">
        <v>4.66461148853874</v>
      </c>
      <c r="U85" s="3">
        <v>1.40333463695164</v>
      </c>
      <c r="V85" s="3">
        <v>3.2614033442918</v>
      </c>
    </row>
    <row r="86" spans="1:22" x14ac:dyDescent="0.35">
      <c r="A86" s="2">
        <v>44417</v>
      </c>
      <c r="B86" s="3">
        <v>1.94329131928761</v>
      </c>
      <c r="C86" s="3">
        <v>4.84913697375507</v>
      </c>
      <c r="D86" s="3">
        <v>3.1261495962025299</v>
      </c>
      <c r="E86" s="3">
        <v>2.0027686823434001</v>
      </c>
      <c r="F86" s="3">
        <v>2.9453272952934402</v>
      </c>
      <c r="G86" s="3">
        <v>3.4291934944458502</v>
      </c>
      <c r="H86" s="3">
        <v>4.2769799871635499</v>
      </c>
      <c r="I86" s="3">
        <v>4.1592189415065803</v>
      </c>
      <c r="J86" s="3">
        <v>3.1793311587296298</v>
      </c>
      <c r="K86" s="3">
        <v>1.73983438425604</v>
      </c>
      <c r="L86" s="3">
        <v>5.6937207479712599</v>
      </c>
      <c r="M86" s="3">
        <v>4.5189743622184499</v>
      </c>
      <c r="N86" s="3">
        <v>3.0619924738665598</v>
      </c>
      <c r="O86" s="3">
        <v>1.3616464802688599</v>
      </c>
      <c r="P86" s="3">
        <v>1.83815109310359</v>
      </c>
      <c r="Q86" s="3">
        <v>3.8955671130948999</v>
      </c>
      <c r="R86" s="3">
        <v>3.0061518728157601</v>
      </c>
      <c r="S86" s="3">
        <v>6.29974992527693</v>
      </c>
      <c r="T86" s="3">
        <v>4.5586445072084096</v>
      </c>
      <c r="U86" s="3">
        <v>1.34825405822005</v>
      </c>
      <c r="V86" s="3">
        <v>3.1509777454438699</v>
      </c>
    </row>
    <row r="87" spans="1:22" x14ac:dyDescent="0.35">
      <c r="A87" s="2">
        <v>44448</v>
      </c>
      <c r="B87" s="3">
        <v>1.94184504933022</v>
      </c>
      <c r="C87" s="3">
        <v>4.69116331663911</v>
      </c>
      <c r="D87" s="3">
        <v>3.0708499136295502</v>
      </c>
      <c r="E87" s="3">
        <v>1.8640521418206299</v>
      </c>
      <c r="F87" s="3">
        <v>2.9519120634446598</v>
      </c>
      <c r="G87" s="3">
        <v>3.6122234968192002</v>
      </c>
      <c r="H87" s="3">
        <v>4.0388274559486002</v>
      </c>
      <c r="I87" s="3">
        <v>4.2435816431423001</v>
      </c>
      <c r="J87" s="3">
        <v>3.14478032342083</v>
      </c>
      <c r="K87" s="3">
        <v>1.84581195512593</v>
      </c>
      <c r="L87" s="3">
        <v>6.5260258590006197</v>
      </c>
      <c r="M87" s="3">
        <v>5.1055062603357602</v>
      </c>
      <c r="N87" s="3">
        <v>3.2126088578121901</v>
      </c>
      <c r="O87" s="3">
        <v>1.2822250617206601</v>
      </c>
      <c r="P87" s="3">
        <v>1.8472985192722799</v>
      </c>
      <c r="Q87" s="3">
        <v>3.9976581948766801</v>
      </c>
      <c r="R87" s="3">
        <v>2.8331264395635798</v>
      </c>
      <c r="S87" s="3">
        <v>5.97470524247999</v>
      </c>
      <c r="T87" s="3">
        <v>4.2313250517709502</v>
      </c>
      <c r="U87" s="3">
        <v>1.3914847972197799</v>
      </c>
      <c r="V87" s="3">
        <v>3.06575768912777</v>
      </c>
    </row>
    <row r="88" spans="1:22" x14ac:dyDescent="0.35">
      <c r="A88" s="2">
        <v>44477</v>
      </c>
      <c r="B88" s="3">
        <v>1.98286648655127</v>
      </c>
      <c r="C88" s="3">
        <v>4.9915654621769399</v>
      </c>
      <c r="D88" s="3">
        <v>2.9424252664668402</v>
      </c>
      <c r="E88" s="3">
        <v>1.8844083545021599</v>
      </c>
      <c r="F88" s="3">
        <v>3.0258097804949999</v>
      </c>
      <c r="G88" s="3">
        <v>3.54405890971849</v>
      </c>
      <c r="H88" s="3">
        <v>3.9817667351647299</v>
      </c>
      <c r="I88" s="3">
        <v>4.4664185802962901</v>
      </c>
      <c r="J88" s="3">
        <v>3.3303073065389301</v>
      </c>
      <c r="K88" s="3">
        <v>1.9629754802222099</v>
      </c>
      <c r="L88" s="3">
        <v>6.48326266173083</v>
      </c>
      <c r="M88" s="3">
        <v>4.7045921914262596</v>
      </c>
      <c r="N88" s="3">
        <v>3.0358502775537</v>
      </c>
      <c r="O88" s="3">
        <v>1.27958245294998</v>
      </c>
      <c r="P88" s="3">
        <v>1.9380848209660999</v>
      </c>
      <c r="Q88" s="3">
        <v>3.8583296227176902</v>
      </c>
      <c r="R88" s="3">
        <v>2.8164707459619298</v>
      </c>
      <c r="S88" s="3">
        <v>6.1608672352160498</v>
      </c>
      <c r="T88" s="3">
        <v>4.2067574890020696</v>
      </c>
      <c r="U88" s="3">
        <v>1.4314751511175099</v>
      </c>
      <c r="V88" s="3">
        <v>3.01482930375805</v>
      </c>
    </row>
    <row r="89" spans="1:22" x14ac:dyDescent="0.35">
      <c r="A89" s="2">
        <v>44509</v>
      </c>
      <c r="B89" s="3">
        <v>1.99711900221123</v>
      </c>
      <c r="C89" s="3">
        <v>4.5650811462590797</v>
      </c>
      <c r="D89" s="3">
        <v>2.9874397147309701</v>
      </c>
      <c r="E89" s="3">
        <v>1.7517030532231599</v>
      </c>
      <c r="F89" s="3">
        <v>3.0376622259466801</v>
      </c>
      <c r="G89" s="3">
        <v>3.6845772315646399</v>
      </c>
      <c r="H89" s="3">
        <v>3.9902411356699901</v>
      </c>
      <c r="I89" s="3">
        <v>4.2806134399253599</v>
      </c>
      <c r="J89" s="3">
        <v>3.4300593439015601</v>
      </c>
      <c r="K89" s="3">
        <v>1.9798174157711099</v>
      </c>
      <c r="L89" s="3">
        <v>7.5555587011166097</v>
      </c>
      <c r="M89" s="3">
        <v>4.6078889385636996</v>
      </c>
      <c r="N89" s="3">
        <v>2.9766032349836502</v>
      </c>
      <c r="O89" s="3">
        <v>1.3249558150729199</v>
      </c>
      <c r="P89" s="3">
        <v>2.0040692121106298</v>
      </c>
      <c r="Q89" s="3">
        <v>3.7697788688427099</v>
      </c>
      <c r="R89" s="3">
        <v>2.8148987553607898</v>
      </c>
      <c r="S89" s="3">
        <v>5.5329141611158299</v>
      </c>
      <c r="T89" s="3">
        <v>3.8771039152278801</v>
      </c>
      <c r="U89" s="3">
        <v>1.3507521537212701</v>
      </c>
      <c r="V89" s="3">
        <v>2.9855194600458099</v>
      </c>
    </row>
    <row r="90" spans="1:22" x14ac:dyDescent="0.35">
      <c r="A90" s="2">
        <v>44539</v>
      </c>
      <c r="B90" s="3">
        <v>1.91232038641553</v>
      </c>
      <c r="C90" s="3">
        <v>5.1156882168743403</v>
      </c>
      <c r="D90" s="3">
        <v>3.0997731691932602</v>
      </c>
      <c r="E90" s="3">
        <v>1.77433409328926</v>
      </c>
      <c r="F90" s="3">
        <v>3.3566000797268298</v>
      </c>
      <c r="G90" s="3">
        <v>4.14075742429615</v>
      </c>
      <c r="H90" s="3">
        <v>3.9551447011637699</v>
      </c>
      <c r="I90" s="3">
        <v>4.1854039607223799</v>
      </c>
      <c r="J90" s="3">
        <v>3.4838324397832201</v>
      </c>
      <c r="K90" s="3">
        <v>1.9158279593391001</v>
      </c>
      <c r="L90" s="3">
        <v>7.6296628652530902</v>
      </c>
      <c r="M90" s="3">
        <v>4.67737098864455</v>
      </c>
      <c r="N90" s="3">
        <v>3.1792691883850899</v>
      </c>
      <c r="O90" s="3">
        <v>1.3487677687416599</v>
      </c>
      <c r="P90" s="3">
        <v>2.06386267457105</v>
      </c>
      <c r="Q90" s="3">
        <v>3.96303575929652</v>
      </c>
      <c r="R90" s="3">
        <v>2.9110991283682801</v>
      </c>
      <c r="S90" s="3">
        <v>4.6899522304717198</v>
      </c>
      <c r="T90" s="3">
        <v>3.9066157575168798</v>
      </c>
      <c r="U90" s="3">
        <v>1.50585058217046</v>
      </c>
      <c r="V90" s="3">
        <v>3.2909451028972598</v>
      </c>
    </row>
    <row r="91" spans="1:22" x14ac:dyDescent="0.35">
      <c r="A91" s="2">
        <v>44568</v>
      </c>
      <c r="B91" s="3">
        <v>2.0314824410243699</v>
      </c>
      <c r="C91" s="3">
        <v>5.1632695702223703</v>
      </c>
      <c r="D91" s="3">
        <v>3.1691408983754199</v>
      </c>
      <c r="E91" s="3">
        <v>1.8200223052875699</v>
      </c>
      <c r="F91" s="3">
        <v>3.2398317359602</v>
      </c>
      <c r="G91" s="3">
        <v>3.9208301760789999</v>
      </c>
      <c r="H91" s="3">
        <v>3.7759208627661298</v>
      </c>
      <c r="I91" s="3">
        <v>4.18736714767837</v>
      </c>
      <c r="J91" s="3">
        <v>3.3958431773753301</v>
      </c>
      <c r="K91" s="3">
        <v>1.9739516443844201</v>
      </c>
      <c r="L91" s="3">
        <v>7.6517796026503797</v>
      </c>
      <c r="M91" s="3">
        <v>4.5455088229613798</v>
      </c>
      <c r="N91" s="3">
        <v>3.2674066458145199</v>
      </c>
      <c r="O91" s="3">
        <v>1.34536657924175</v>
      </c>
      <c r="P91" s="3">
        <v>2.1901299776603298</v>
      </c>
      <c r="Q91" s="3">
        <v>3.9942025494436502</v>
      </c>
      <c r="R91" s="3">
        <v>2.8543673922832</v>
      </c>
      <c r="S91" s="3">
        <v>5.10204854702679</v>
      </c>
      <c r="T91" s="3">
        <v>4.3951566420710098</v>
      </c>
      <c r="U91" s="3">
        <v>1.5015711066651101</v>
      </c>
      <c r="V91" s="3">
        <v>3.2238573504691499</v>
      </c>
    </row>
    <row r="92" spans="1:22" x14ac:dyDescent="0.35">
      <c r="A92" s="2">
        <v>44601</v>
      </c>
      <c r="B92" s="3">
        <v>2.1787603878249899</v>
      </c>
      <c r="C92" s="3">
        <v>4.7241603449243499</v>
      </c>
      <c r="D92" s="3">
        <v>3.1146534633156202</v>
      </c>
      <c r="E92" s="3">
        <v>1.78900698015579</v>
      </c>
      <c r="F92" s="3">
        <v>3.2931722723310002</v>
      </c>
      <c r="G92" s="3">
        <v>3.4282484221896299</v>
      </c>
      <c r="H92" s="3">
        <v>3.80599361737278</v>
      </c>
      <c r="I92" s="3">
        <v>4.2849826829209396</v>
      </c>
      <c r="J92" s="3">
        <v>3.6244206402372199</v>
      </c>
      <c r="K92" s="3">
        <v>2.1982805472343299</v>
      </c>
      <c r="L92" s="3">
        <v>6.86209206935066</v>
      </c>
      <c r="M92" s="3">
        <v>4.3169800215877396</v>
      </c>
      <c r="N92" s="3">
        <v>2.8926317267622199</v>
      </c>
      <c r="O92" s="3">
        <v>1.4128938706732901</v>
      </c>
      <c r="P92" s="3">
        <v>2.14434601365789</v>
      </c>
      <c r="Q92" s="3">
        <v>3.7685835157348202</v>
      </c>
      <c r="R92" s="3">
        <v>2.8337630260236399</v>
      </c>
      <c r="S92" s="3">
        <v>5.8380557847252801</v>
      </c>
      <c r="T92" s="3">
        <v>4.1624015809764501</v>
      </c>
      <c r="U92" s="3">
        <v>1.67087761495336</v>
      </c>
      <c r="V92" s="3">
        <v>3.0567719762690602</v>
      </c>
    </row>
    <row r="93" spans="1:22" x14ac:dyDescent="0.35">
      <c r="A93" s="2">
        <v>44629</v>
      </c>
      <c r="B93" s="3">
        <v>2.3878060281399098</v>
      </c>
      <c r="C93" s="3">
        <v>4.6969163722734404</v>
      </c>
      <c r="D93" s="3">
        <v>3.1536102659569201</v>
      </c>
      <c r="E93" s="3">
        <v>1.9808177126395801</v>
      </c>
      <c r="F93" s="3">
        <v>3.7134262406193801</v>
      </c>
      <c r="G93" s="3">
        <v>3.4176787380213201</v>
      </c>
      <c r="H93" s="3">
        <v>3.87052574579667</v>
      </c>
      <c r="I93" s="3">
        <v>4.5950856982300499</v>
      </c>
      <c r="J93" s="3">
        <v>3.5730935589508901</v>
      </c>
      <c r="K93" s="3">
        <v>2.3116284650826802</v>
      </c>
      <c r="L93" s="3">
        <v>8.6773560296230698</v>
      </c>
      <c r="M93" s="3">
        <v>4.5082093734896898</v>
      </c>
      <c r="N93" s="3">
        <v>3.3739154220795</v>
      </c>
      <c r="O93" s="3">
        <v>1.5350318492834101</v>
      </c>
      <c r="P93" s="3">
        <v>2.5845387305233101</v>
      </c>
      <c r="Q93" s="3">
        <v>3.67461427532352</v>
      </c>
      <c r="R93" s="3">
        <v>2.9743485627076698</v>
      </c>
      <c r="S93" s="3">
        <v>6.1463241417467298</v>
      </c>
      <c r="T93" s="3">
        <v>3.93046980110705</v>
      </c>
      <c r="U93" s="3">
        <v>1.8275547190574399</v>
      </c>
      <c r="V93" s="3">
        <v>2.8942930481465998</v>
      </c>
    </row>
    <row r="94" spans="1:22" x14ac:dyDescent="0.35">
      <c r="A94" s="2">
        <v>44659</v>
      </c>
      <c r="B94" s="3">
        <v>2.39836030559175</v>
      </c>
      <c r="C94" s="3">
        <v>4.6710433081287901</v>
      </c>
      <c r="D94" s="3">
        <v>3.2761311707506899</v>
      </c>
      <c r="E94" s="3">
        <v>2.0567120521203099</v>
      </c>
      <c r="F94" s="3">
        <v>3.4894837327058399</v>
      </c>
      <c r="G94" s="3">
        <v>3.7634421940189302</v>
      </c>
      <c r="H94" s="3">
        <v>3.76640939334975</v>
      </c>
      <c r="I94" s="3">
        <v>4.5761746585403298</v>
      </c>
      <c r="J94" s="3">
        <v>3.5000276793279999</v>
      </c>
      <c r="K94" s="3">
        <v>2.2627733311635101</v>
      </c>
      <c r="L94" s="3">
        <v>8.3354388079332402</v>
      </c>
      <c r="M94" s="3">
        <v>4.44773139353285</v>
      </c>
      <c r="N94" s="3">
        <v>3.2871694358823702</v>
      </c>
      <c r="O94" s="3">
        <v>1.4314270033360901</v>
      </c>
      <c r="P94" s="3">
        <v>2.5558377735025202</v>
      </c>
      <c r="Q94" s="3">
        <v>3.66637001152296</v>
      </c>
      <c r="R94" s="3">
        <v>2.9515284803165001</v>
      </c>
      <c r="S94" s="3">
        <v>5.4623620053877797</v>
      </c>
      <c r="T94" s="3">
        <v>3.3911131681296398</v>
      </c>
      <c r="U94" s="3">
        <v>1.5829902072053801</v>
      </c>
      <c r="V94" s="3">
        <v>2.8110439757069101</v>
      </c>
    </row>
    <row r="95" spans="1:22" x14ac:dyDescent="0.35">
      <c r="A95" s="2">
        <v>44690</v>
      </c>
      <c r="B95" s="3">
        <v>2.5659686851227601</v>
      </c>
      <c r="C95" s="3">
        <v>5.7358866273368996</v>
      </c>
      <c r="D95" s="3">
        <v>3.4736190196916699</v>
      </c>
      <c r="E95" s="3">
        <v>2.3201087805571801</v>
      </c>
      <c r="F95" s="3">
        <v>4.0247804739793702</v>
      </c>
      <c r="G95" s="3">
        <v>4.6439740115928396</v>
      </c>
      <c r="H95" s="3">
        <v>3.95913179331124</v>
      </c>
      <c r="I95" s="3">
        <v>4.9062265958874001</v>
      </c>
      <c r="J95" s="3">
        <v>3.9500623359600699</v>
      </c>
      <c r="K95" s="3">
        <v>2.37062827693499</v>
      </c>
      <c r="L95" s="3">
        <v>9.5065389837124705</v>
      </c>
      <c r="M95" s="3">
        <v>5.1510484613708902</v>
      </c>
      <c r="N95" s="3">
        <v>3.5882248462950299</v>
      </c>
      <c r="O95" s="3">
        <v>1.6337450521947501</v>
      </c>
      <c r="P95" s="3">
        <v>2.7501579046137201</v>
      </c>
      <c r="Q95" s="3">
        <v>3.8695772764859302</v>
      </c>
      <c r="R95" s="3">
        <v>3.1178155388910298</v>
      </c>
      <c r="S95" s="3">
        <v>5.4923935893774001</v>
      </c>
      <c r="T95" s="3">
        <v>3.6419225757540898</v>
      </c>
      <c r="U95" s="3">
        <v>1.8337944841206999</v>
      </c>
      <c r="V95" s="3">
        <v>2.6244907764343002</v>
      </c>
    </row>
    <row r="96" spans="1:22" x14ac:dyDescent="0.35">
      <c r="A96" s="2">
        <v>44721</v>
      </c>
      <c r="B96" s="3">
        <v>2.3797424210170002</v>
      </c>
      <c r="C96" s="3">
        <v>6.6756013385395701</v>
      </c>
      <c r="D96" s="3">
        <v>3.4466877037644501</v>
      </c>
      <c r="E96" s="3">
        <v>2.1840407438186902</v>
      </c>
      <c r="F96" s="3">
        <v>4.1717895296382297</v>
      </c>
      <c r="G96" s="3">
        <v>4.6804902818427303</v>
      </c>
      <c r="H96" s="3">
        <v>4.03522081719799</v>
      </c>
      <c r="I96" s="3">
        <v>4.65547903731298</v>
      </c>
      <c r="J96" s="3">
        <v>3.9889604680128801</v>
      </c>
      <c r="K96" s="3">
        <v>2.3528280221375599</v>
      </c>
      <c r="L96" s="3">
        <v>10.2533935568276</v>
      </c>
      <c r="M96" s="3">
        <v>5.1739754559150697</v>
      </c>
      <c r="N96" s="3">
        <v>3.86415753421702</v>
      </c>
      <c r="O96" s="3">
        <v>1.6142176177680501</v>
      </c>
      <c r="P96" s="3">
        <v>2.3903488568624298</v>
      </c>
      <c r="Q96" s="3">
        <v>4.2525539483106298</v>
      </c>
      <c r="R96" s="3">
        <v>3.0279109723854498</v>
      </c>
      <c r="S96" s="3">
        <v>5.3388116661829104</v>
      </c>
      <c r="T96" s="3">
        <v>4.0591391659008398</v>
      </c>
      <c r="U96" s="3">
        <v>1.7704261731793201</v>
      </c>
      <c r="V96" s="3">
        <v>2.9687048544054999</v>
      </c>
    </row>
    <row r="97" spans="1:22" x14ac:dyDescent="0.35">
      <c r="A97" s="2">
        <v>44750</v>
      </c>
      <c r="B97" s="3">
        <v>2.2937153910406298</v>
      </c>
      <c r="C97" s="3">
        <v>7.5753773875764603</v>
      </c>
      <c r="D97" s="3">
        <v>3.7288729295877499</v>
      </c>
      <c r="E97" s="3">
        <v>2.4215109866519802</v>
      </c>
      <c r="F97" s="3">
        <v>3.96177897919967</v>
      </c>
      <c r="G97" s="3">
        <v>5.1933106909061602</v>
      </c>
      <c r="H97" s="3">
        <v>4.2490551287644296</v>
      </c>
      <c r="I97" s="3">
        <v>5.3507883645542398</v>
      </c>
      <c r="J97" s="3">
        <v>4.0745968889653499</v>
      </c>
      <c r="K97" s="3">
        <v>2.6390153555668801</v>
      </c>
      <c r="L97" s="3">
        <v>11.2288728527634</v>
      </c>
      <c r="M97" s="3">
        <v>4.8112045803360299</v>
      </c>
      <c r="N97" s="3">
        <v>4.3427356505820898</v>
      </c>
      <c r="O97" s="3">
        <v>1.6458387474411</v>
      </c>
      <c r="P97" s="3">
        <v>2.34747580263089</v>
      </c>
      <c r="Q97" s="3">
        <v>4.3662511133254203</v>
      </c>
      <c r="R97" s="3">
        <v>3.1756203251831798</v>
      </c>
      <c r="S97" s="3">
        <v>6.1302920594301904</v>
      </c>
      <c r="T97" s="3">
        <v>4.5244769465315198</v>
      </c>
      <c r="U97" s="3">
        <v>1.93422413679273</v>
      </c>
      <c r="V97" s="3">
        <v>3.3413113938505399</v>
      </c>
    </row>
    <row r="98" spans="1:22" x14ac:dyDescent="0.35">
      <c r="A98" s="2">
        <v>44782</v>
      </c>
      <c r="B98" s="3">
        <v>2.3962388940066299</v>
      </c>
      <c r="C98" s="3">
        <v>7.3717334236653196</v>
      </c>
      <c r="D98" s="3">
        <v>3.63131338833522</v>
      </c>
      <c r="E98" s="3">
        <v>2.3603371683719701</v>
      </c>
      <c r="F98" s="3">
        <v>4.3374688872344702</v>
      </c>
      <c r="G98" s="3">
        <v>5.09604118107967</v>
      </c>
      <c r="H98" s="3">
        <v>4.0488640309206199</v>
      </c>
      <c r="I98" s="3">
        <v>5.0276668225566201</v>
      </c>
      <c r="J98" s="3">
        <v>4.0892851245573398</v>
      </c>
      <c r="K98" s="3">
        <v>2.4955909584604399</v>
      </c>
      <c r="L98" s="3">
        <v>10.3239421082907</v>
      </c>
      <c r="M98" s="3">
        <v>4.9079985450666701</v>
      </c>
      <c r="N98" s="3">
        <v>4.044196300766</v>
      </c>
      <c r="O98" s="3">
        <v>1.4798149172973201</v>
      </c>
      <c r="P98" s="3">
        <v>2.5915221745596999</v>
      </c>
      <c r="Q98" s="3">
        <v>3.8394133737720999</v>
      </c>
      <c r="R98" s="3">
        <v>3.1019105043083002</v>
      </c>
      <c r="S98" s="3">
        <v>5.5707202419314497</v>
      </c>
      <c r="T98" s="3">
        <v>4.0501002540579298</v>
      </c>
      <c r="U98" s="3">
        <v>1.86602529631709</v>
      </c>
      <c r="V98" s="3">
        <v>3.1540431223877401</v>
      </c>
    </row>
    <row r="99" spans="1:22" x14ac:dyDescent="0.35">
      <c r="A99" s="2">
        <v>44813</v>
      </c>
      <c r="B99" s="3">
        <v>2.4743824145964002</v>
      </c>
      <c r="C99" s="3">
        <v>7.2941934403428004</v>
      </c>
      <c r="D99" s="3">
        <v>3.5752025726101402</v>
      </c>
      <c r="E99" s="3">
        <v>2.3125961377097499</v>
      </c>
      <c r="F99" s="3">
        <v>4.5790729821125904</v>
      </c>
      <c r="G99" s="3">
        <v>4.9241169694411804</v>
      </c>
      <c r="H99" s="3">
        <v>4.1097167523026297</v>
      </c>
      <c r="I99" s="3">
        <v>5.1036748661969398</v>
      </c>
      <c r="J99" s="3">
        <v>4.1038674520714498</v>
      </c>
      <c r="K99" s="3">
        <v>2.6524572290266999</v>
      </c>
      <c r="L99" s="3">
        <v>10.2954619304991</v>
      </c>
      <c r="M99" s="3">
        <v>5.1381702101679299</v>
      </c>
      <c r="N99" s="3">
        <v>4.0956575442567296</v>
      </c>
      <c r="O99" s="3">
        <v>1.47639467419332</v>
      </c>
      <c r="P99" s="3">
        <v>2.5348410972730799</v>
      </c>
      <c r="Q99" s="3">
        <v>3.9872519987357098</v>
      </c>
      <c r="R99" s="3">
        <v>3.0497539320672602</v>
      </c>
      <c r="S99" s="3">
        <v>4.43710185825051</v>
      </c>
      <c r="T99" s="3">
        <v>4.3086514668389002</v>
      </c>
      <c r="U99" s="3">
        <v>1.9721014316247301</v>
      </c>
      <c r="V99" s="3">
        <v>3.2979070636890002</v>
      </c>
    </row>
    <row r="100" spans="1:22" x14ac:dyDescent="0.35">
      <c r="A100" s="2">
        <v>44841</v>
      </c>
      <c r="B100" s="3">
        <v>2.6749713381750602</v>
      </c>
      <c r="C100" s="3">
        <v>7.2645238009241897</v>
      </c>
      <c r="D100" s="3">
        <v>3.8219863811742099</v>
      </c>
      <c r="E100" s="3">
        <v>2.7004016629610401</v>
      </c>
      <c r="F100" s="3">
        <v>5.2773639757442199</v>
      </c>
      <c r="G100" s="3">
        <v>4.9433414099961404</v>
      </c>
      <c r="H100" s="3">
        <v>4.3989915100354802</v>
      </c>
      <c r="I100" s="3">
        <v>5.2881809300744802</v>
      </c>
      <c r="J100" s="3">
        <v>4.1987319352011401</v>
      </c>
      <c r="K100" s="3">
        <v>2.7751068043612599</v>
      </c>
      <c r="L100" s="3">
        <v>9.4658909371326292</v>
      </c>
      <c r="M100" s="3">
        <v>5.4522516685825302</v>
      </c>
      <c r="N100" s="3">
        <v>4.6076247392218903</v>
      </c>
      <c r="O100" s="3">
        <v>1.5406275997027401</v>
      </c>
      <c r="P100" s="3">
        <v>2.7726970586124802</v>
      </c>
      <c r="Q100" s="3">
        <v>3.9014221850784798</v>
      </c>
      <c r="R100" s="3">
        <v>3.1863786984469198</v>
      </c>
      <c r="S100" s="3">
        <v>5.1085893949191696</v>
      </c>
      <c r="T100" s="3">
        <v>4.3233249454437503</v>
      </c>
      <c r="U100" s="3">
        <v>2.4908486691151701</v>
      </c>
      <c r="V100" s="3">
        <v>3.3538209751128898</v>
      </c>
    </row>
    <row r="101" spans="1:22" x14ac:dyDescent="0.35">
      <c r="A101" s="2">
        <v>44874</v>
      </c>
      <c r="B101" s="3">
        <v>2.6607980394835802</v>
      </c>
      <c r="C101" s="3">
        <v>6.9350959407906902</v>
      </c>
      <c r="D101" s="3">
        <v>3.8756720142743899</v>
      </c>
      <c r="E101" s="3">
        <v>2.5699520845107799</v>
      </c>
      <c r="F101" s="3">
        <v>4.3558009276498799</v>
      </c>
      <c r="G101" s="3">
        <v>4.0632701550536403</v>
      </c>
      <c r="H101" s="3">
        <v>4.2792317669413702</v>
      </c>
      <c r="I101" s="3">
        <v>4.8610079032229603</v>
      </c>
      <c r="J101" s="3">
        <v>3.74945648224872</v>
      </c>
      <c r="K101" s="3">
        <v>2.5271373246595101</v>
      </c>
      <c r="L101" s="3">
        <v>8.5319810462886707</v>
      </c>
      <c r="M101" s="3">
        <v>5.09525121858705</v>
      </c>
      <c r="N101" s="3">
        <v>4.5356288611937599</v>
      </c>
      <c r="O101" s="3">
        <v>1.4931135201753001</v>
      </c>
      <c r="P101" s="3">
        <v>2.9441575174446801</v>
      </c>
      <c r="Q101" s="3">
        <v>3.9668866132149501</v>
      </c>
      <c r="R101" s="3">
        <v>3.0858590623225899</v>
      </c>
      <c r="S101" s="3">
        <v>5.0555979451935702</v>
      </c>
      <c r="T101" s="3">
        <v>4.2943582226848802</v>
      </c>
      <c r="U101" s="3">
        <v>2.62625453839635</v>
      </c>
      <c r="V101" s="3">
        <v>3.42794101122211</v>
      </c>
    </row>
    <row r="102" spans="1:22" x14ac:dyDescent="0.35">
      <c r="A102" s="2">
        <v>44904</v>
      </c>
      <c r="B102" s="3">
        <v>2.4716576173175002</v>
      </c>
      <c r="C102" s="3">
        <v>8.6288293357559898</v>
      </c>
      <c r="D102" s="3">
        <v>4.0771555377988697</v>
      </c>
      <c r="E102" s="3">
        <v>2.3726366358715798</v>
      </c>
      <c r="F102" s="3">
        <v>4.1502013916218798</v>
      </c>
      <c r="G102" s="3">
        <v>3.76670746354498</v>
      </c>
      <c r="H102" s="3">
        <v>4.2026740189388203</v>
      </c>
      <c r="I102" s="3">
        <v>4.37870762130283</v>
      </c>
      <c r="J102" s="3">
        <v>3.8696831097934901</v>
      </c>
      <c r="K102" s="3">
        <v>2.5171993515200302</v>
      </c>
      <c r="L102" s="3">
        <v>7.1643482823909403</v>
      </c>
      <c r="M102" s="3">
        <v>4.8592388498428596</v>
      </c>
      <c r="N102" s="3">
        <v>4.4271894109891798</v>
      </c>
      <c r="O102" s="3">
        <v>1.4487256939733599</v>
      </c>
      <c r="P102" s="3">
        <v>2.4314939883111499</v>
      </c>
      <c r="Q102" s="3">
        <v>4.4728731163823401</v>
      </c>
      <c r="R102" s="3">
        <v>3.0526803683347099</v>
      </c>
      <c r="S102" s="3">
        <v>4.9209959631822402</v>
      </c>
      <c r="T102" s="3">
        <v>4.5230279610569202</v>
      </c>
      <c r="U102" s="3">
        <v>2.55851017299275</v>
      </c>
      <c r="V102" s="3">
        <v>3.8265508830205701</v>
      </c>
    </row>
    <row r="103" spans="1:22" x14ac:dyDescent="0.35">
      <c r="A103" s="2">
        <v>44935</v>
      </c>
      <c r="B103" s="3">
        <v>2.4679645356556699</v>
      </c>
      <c r="C103" s="3">
        <v>8.4075992687781103</v>
      </c>
      <c r="D103" s="3">
        <v>4.1924939089854503</v>
      </c>
      <c r="E103" s="3">
        <v>2.2738644416048901</v>
      </c>
      <c r="F103" s="3">
        <v>3.9357815024366301</v>
      </c>
      <c r="G103" s="3">
        <v>3.7473798960277298</v>
      </c>
      <c r="H103" s="3">
        <v>4.1878154669426397</v>
      </c>
      <c r="I103" s="3">
        <v>4.3243558638556596</v>
      </c>
      <c r="J103" s="3">
        <v>3.7070693073916701</v>
      </c>
      <c r="K103" s="3">
        <v>2.5369868799064901</v>
      </c>
      <c r="L103" s="3">
        <v>6.7493310578245698</v>
      </c>
      <c r="M103" s="3">
        <v>4.6464628762892</v>
      </c>
      <c r="N103" s="3">
        <v>4.5170994345846696</v>
      </c>
      <c r="O103" s="3">
        <v>1.4962797251236899</v>
      </c>
      <c r="P103" s="3">
        <v>2.26761743228752</v>
      </c>
      <c r="Q103" s="3">
        <v>4.4752812793107504</v>
      </c>
      <c r="R103" s="3">
        <v>2.92608821563263</v>
      </c>
      <c r="S103" s="3">
        <v>4.3523906484059003</v>
      </c>
      <c r="T103" s="3">
        <v>4.7933134477613102</v>
      </c>
      <c r="U103" s="3">
        <v>2.6627536623310499</v>
      </c>
      <c r="V103" s="3">
        <v>3.69545392908379</v>
      </c>
    </row>
    <row r="104" spans="1:22" x14ac:dyDescent="0.35">
      <c r="A104" s="2">
        <v>44966</v>
      </c>
      <c r="B104" s="3">
        <v>2.3956868082143199</v>
      </c>
      <c r="C104" s="3">
        <v>7.83383477775019</v>
      </c>
      <c r="D104" s="3">
        <v>4.1522088077286199</v>
      </c>
      <c r="E104" s="3">
        <v>2.3210258056450699</v>
      </c>
      <c r="F104" s="3">
        <v>4.1353307335765397</v>
      </c>
      <c r="G104" s="3">
        <v>3.9985731259664701</v>
      </c>
      <c r="H104" s="3">
        <v>4.3001850115151603</v>
      </c>
      <c r="I104" s="3">
        <v>4.01852462961652</v>
      </c>
      <c r="J104" s="3">
        <v>3.6869359177530199</v>
      </c>
      <c r="K104" s="3">
        <v>2.4431947469540498</v>
      </c>
      <c r="L104" s="3">
        <v>6.5316879177072602</v>
      </c>
      <c r="M104" s="3">
        <v>4.6137656312452497</v>
      </c>
      <c r="N104" s="3">
        <v>3.9877138308431599</v>
      </c>
      <c r="O104" s="3">
        <v>1.53237624482552</v>
      </c>
      <c r="P104" s="3">
        <v>2.2524515533251002</v>
      </c>
      <c r="Q104" s="3">
        <v>4.73633638750304</v>
      </c>
      <c r="R104" s="3">
        <v>3.0070560293720998</v>
      </c>
      <c r="S104" s="3">
        <v>5.7670215914215497</v>
      </c>
      <c r="T104" s="3">
        <v>4.63027991192026</v>
      </c>
      <c r="U104" s="3">
        <v>2.4883063594351298</v>
      </c>
      <c r="V104" s="3">
        <v>3.7575093446665799</v>
      </c>
    </row>
    <row r="105" spans="1:22" x14ac:dyDescent="0.35">
      <c r="A105" s="2">
        <v>44994</v>
      </c>
      <c r="B105" s="3">
        <v>2.4822662893748699</v>
      </c>
      <c r="C105" s="3">
        <v>8.1360081002783904</v>
      </c>
      <c r="D105" s="3">
        <v>4.2895345039078601</v>
      </c>
      <c r="E105" s="3">
        <v>2.6493341271977502</v>
      </c>
      <c r="F105" s="3">
        <v>4.2695176536592196</v>
      </c>
      <c r="G105" s="3">
        <v>4.5913657362579103</v>
      </c>
      <c r="H105" s="3">
        <v>4.3939754515063303</v>
      </c>
      <c r="I105" s="3">
        <v>3.9224995422407698</v>
      </c>
      <c r="J105" s="3">
        <v>3.69283783377703</v>
      </c>
      <c r="K105" s="3">
        <v>2.4831971430862101</v>
      </c>
      <c r="L105" s="3">
        <v>7.3318991517696803</v>
      </c>
      <c r="M105" s="3">
        <v>4.7587913307164698</v>
      </c>
      <c r="N105" s="3">
        <v>4.0835886315419296</v>
      </c>
      <c r="O105" s="3">
        <v>1.5882264320925501</v>
      </c>
      <c r="P105" s="3">
        <v>2.4821192771827798</v>
      </c>
      <c r="Q105" s="3">
        <v>4.6939336778262897</v>
      </c>
      <c r="R105" s="3">
        <v>3.0948422983616499</v>
      </c>
      <c r="S105" s="3">
        <v>4.8477454540388702</v>
      </c>
      <c r="T105" s="3">
        <v>4.6795314599026403</v>
      </c>
      <c r="U105" s="3">
        <v>2.4840323777747302</v>
      </c>
      <c r="V105" s="3">
        <v>3.77146013964343</v>
      </c>
    </row>
    <row r="106" spans="1:22" x14ac:dyDescent="0.35">
      <c r="A106" s="2">
        <v>45022</v>
      </c>
      <c r="B106" s="3">
        <v>2.44081919819115</v>
      </c>
      <c r="C106" s="3">
        <v>9.0525757126515192</v>
      </c>
      <c r="D106" s="3">
        <v>4.4682079449358296</v>
      </c>
      <c r="E106" s="3">
        <v>2.7738165251534999</v>
      </c>
      <c r="F106" s="3">
        <v>4.75013607695624</v>
      </c>
      <c r="G106" s="3">
        <v>4.8634835634960796</v>
      </c>
      <c r="H106" s="3">
        <v>4.4153373647409397</v>
      </c>
      <c r="I106" s="3">
        <v>3.8795614664372899</v>
      </c>
      <c r="J106" s="3">
        <v>3.7106525076570702</v>
      </c>
      <c r="K106" s="3">
        <v>2.4154381932417799</v>
      </c>
      <c r="L106" s="3">
        <v>6.8305263741318001</v>
      </c>
      <c r="M106" s="3">
        <v>4.5589083922129801</v>
      </c>
      <c r="N106" s="3">
        <v>4.3750724534802803</v>
      </c>
      <c r="O106" s="3">
        <v>1.60188802727695</v>
      </c>
      <c r="P106" s="3">
        <v>2.4066362755348898</v>
      </c>
      <c r="Q106" s="3">
        <v>4.7898424896976497</v>
      </c>
      <c r="R106" s="3">
        <v>3.14902998747068</v>
      </c>
      <c r="S106" s="3">
        <v>5.2387452832247297</v>
      </c>
      <c r="T106" s="3">
        <v>4.6439781421038697</v>
      </c>
      <c r="U106" s="3">
        <v>2.5420525148939301</v>
      </c>
      <c r="V106" s="3">
        <v>3.5502085338694398</v>
      </c>
    </row>
    <row r="107" spans="1:22" x14ac:dyDescent="0.35">
      <c r="A107" s="2">
        <v>45055</v>
      </c>
      <c r="B107" s="3">
        <v>2.49355584591641</v>
      </c>
      <c r="C107" s="3">
        <v>7.6419030704542097</v>
      </c>
      <c r="D107" s="3">
        <v>4.5708297083156904</v>
      </c>
      <c r="E107" s="3">
        <v>2.7568128192369601</v>
      </c>
      <c r="F107" s="3">
        <v>4.3801299535962697</v>
      </c>
      <c r="G107" s="3">
        <v>4.67213017657319</v>
      </c>
      <c r="H107" s="3">
        <v>4.3863472219562096</v>
      </c>
      <c r="I107" s="3">
        <v>3.7363835848544298</v>
      </c>
      <c r="J107" s="3">
        <v>3.5534726689004299</v>
      </c>
      <c r="K107" s="3">
        <v>2.41213389569978</v>
      </c>
      <c r="L107" s="3">
        <v>6.7352646143577797</v>
      </c>
      <c r="M107" s="3">
        <v>4.5664895904170502</v>
      </c>
      <c r="N107" s="3">
        <v>4.1748663437950002</v>
      </c>
      <c r="O107" s="3">
        <v>1.5911153092838399</v>
      </c>
      <c r="P107" s="3">
        <v>2.53804733266688</v>
      </c>
      <c r="Q107" s="3">
        <v>4.6532219959333601</v>
      </c>
      <c r="R107" s="3">
        <v>3.1766869463268499</v>
      </c>
      <c r="S107" s="3">
        <v>5.45991380520287</v>
      </c>
      <c r="T107" s="3">
        <v>4.4133218986306497</v>
      </c>
      <c r="U107" s="3">
        <v>2.59983258999236</v>
      </c>
      <c r="V107" s="3">
        <v>3.41300998207435</v>
      </c>
    </row>
    <row r="108" spans="1:22" x14ac:dyDescent="0.35">
      <c r="A108" s="2">
        <v>45086</v>
      </c>
      <c r="B108" s="3">
        <v>2.5810279047103002</v>
      </c>
      <c r="C108" s="3">
        <v>7.0898488711269998</v>
      </c>
      <c r="D108" s="3">
        <v>4.2057123760262902</v>
      </c>
      <c r="E108" s="3">
        <v>2.9315354880549598</v>
      </c>
      <c r="F108" s="3">
        <v>3.8473399741425398</v>
      </c>
      <c r="G108" s="3">
        <v>5.0446035514466203</v>
      </c>
      <c r="H108" s="3">
        <v>4.4683619059361899</v>
      </c>
      <c r="I108" s="3">
        <v>3.5000105047974901</v>
      </c>
      <c r="J108" s="3">
        <v>3.6942551193238602</v>
      </c>
      <c r="K108" s="3">
        <v>2.2711456516676698</v>
      </c>
      <c r="L108" s="3">
        <v>6.1242717890216696</v>
      </c>
      <c r="M108" s="3">
        <v>4.5995100872720398</v>
      </c>
      <c r="N108" s="3">
        <v>4.0066416699468297</v>
      </c>
      <c r="O108" s="3">
        <v>1.5539363468301099</v>
      </c>
      <c r="P108" s="3">
        <v>2.5064633991329401</v>
      </c>
      <c r="Q108" s="3">
        <v>4.6811812361929599</v>
      </c>
      <c r="R108" s="3">
        <v>3.1101623051190299</v>
      </c>
      <c r="S108" s="3">
        <v>4.6869675845421401</v>
      </c>
      <c r="T108" s="3">
        <v>4.4629879400489996</v>
      </c>
      <c r="U108" s="3">
        <v>2.57468561373694</v>
      </c>
      <c r="V108" s="3">
        <v>3.4642035870838099</v>
      </c>
    </row>
    <row r="109" spans="1:22" x14ac:dyDescent="0.35">
      <c r="A109" s="2">
        <v>45114</v>
      </c>
      <c r="B109" s="3">
        <v>2.6202120031268699</v>
      </c>
      <c r="C109" s="3">
        <v>6.6350699924040004</v>
      </c>
      <c r="D109" s="3">
        <v>4.2449663454432196</v>
      </c>
      <c r="E109" s="3">
        <v>3.04997286785632</v>
      </c>
      <c r="F109" s="3">
        <v>4.1093490325927</v>
      </c>
      <c r="G109" s="3">
        <v>4.8299614375676398</v>
      </c>
      <c r="H109" s="3">
        <v>4.4836615439805296</v>
      </c>
      <c r="I109" s="3">
        <v>3.5525216406064599</v>
      </c>
      <c r="J109" s="3">
        <v>3.8495611846165501</v>
      </c>
      <c r="K109" s="3">
        <v>2.4112605692182401</v>
      </c>
      <c r="L109" s="3">
        <v>6.0601440817457402</v>
      </c>
      <c r="M109" s="3">
        <v>4.4482208459118899</v>
      </c>
      <c r="N109" s="3">
        <v>4.0403118523818797</v>
      </c>
      <c r="O109" s="3">
        <v>1.50723682354366</v>
      </c>
      <c r="P109" s="3">
        <v>2.55699209799872</v>
      </c>
      <c r="Q109" s="3">
        <v>4.6976588563227599</v>
      </c>
      <c r="R109" s="3">
        <v>3.2190471855505498</v>
      </c>
      <c r="S109" s="3">
        <v>4.3162430193647596</v>
      </c>
      <c r="T109" s="3">
        <v>4.3153968019397899</v>
      </c>
      <c r="U109" s="3">
        <v>2.7501205063006302</v>
      </c>
      <c r="V109" s="3">
        <v>3.4282873860401701</v>
      </c>
    </row>
    <row r="110" spans="1:22" x14ac:dyDescent="0.35">
      <c r="A110" s="2">
        <v>45147</v>
      </c>
      <c r="B110" s="3">
        <v>2.5328472982688299</v>
      </c>
      <c r="C110" s="3">
        <v>6.2493234915023796</v>
      </c>
      <c r="D110" s="3">
        <v>4.0951378408384</v>
      </c>
      <c r="E110" s="3">
        <v>2.9834140147081398</v>
      </c>
      <c r="F110" s="3">
        <v>3.88536198230983</v>
      </c>
      <c r="G110" s="3">
        <v>4.3112943164432203</v>
      </c>
      <c r="H110" s="3">
        <v>4.2288019665202699</v>
      </c>
      <c r="I110" s="3">
        <v>3.4838817198911598</v>
      </c>
      <c r="J110" s="3">
        <v>3.9407697825550301</v>
      </c>
      <c r="K110" s="3">
        <v>2.3592307690038798</v>
      </c>
      <c r="L110" s="3">
        <v>5.88210687862765</v>
      </c>
      <c r="M110" s="3">
        <v>4.26829857061729</v>
      </c>
      <c r="N110" s="3">
        <v>4.2239202750709399</v>
      </c>
      <c r="O110" s="3">
        <v>1.4858544351054901</v>
      </c>
      <c r="P110" s="3">
        <v>2.4048095237823701</v>
      </c>
      <c r="Q110" s="3">
        <v>4.4988882969996302</v>
      </c>
      <c r="R110" s="3">
        <v>3.1131432606673202</v>
      </c>
      <c r="S110" s="3">
        <v>3.5964501903129098</v>
      </c>
      <c r="T110" s="3">
        <v>4.0452637940984602</v>
      </c>
      <c r="U110" s="3">
        <v>2.5573777225605601</v>
      </c>
      <c r="V110" s="3">
        <v>3.6131923905502399</v>
      </c>
    </row>
    <row r="111" spans="1:22" x14ac:dyDescent="0.35">
      <c r="A111" s="2">
        <v>45177</v>
      </c>
      <c r="B111" s="3">
        <v>2.6055854226325201</v>
      </c>
      <c r="C111" s="3">
        <v>6.7491442122495302</v>
      </c>
      <c r="D111" s="3">
        <v>4.1633122957244</v>
      </c>
      <c r="E111" s="3">
        <v>2.8541143918150702</v>
      </c>
      <c r="F111" s="3">
        <v>4.2881407006640497</v>
      </c>
      <c r="G111" s="3">
        <v>4.8704436002513001</v>
      </c>
      <c r="H111" s="3">
        <v>4.2758691252750802</v>
      </c>
      <c r="I111" s="3">
        <v>3.6359262089149702</v>
      </c>
      <c r="J111" s="3">
        <v>4.09946503403705</v>
      </c>
      <c r="K111" s="3">
        <v>2.3916327598792502</v>
      </c>
      <c r="L111" s="3">
        <v>6.01026004940503</v>
      </c>
      <c r="M111" s="3">
        <v>4.4044406067182802</v>
      </c>
      <c r="N111" s="3">
        <v>4.5491329604678903</v>
      </c>
      <c r="O111" s="3">
        <v>1.498759935724</v>
      </c>
      <c r="P111" s="3">
        <v>2.4885546588033498</v>
      </c>
      <c r="Q111" s="3">
        <v>4.7178176159707101</v>
      </c>
      <c r="R111" s="3">
        <v>3.1003474300445601</v>
      </c>
      <c r="S111" s="3">
        <v>3.4964377396457</v>
      </c>
      <c r="T111" s="3">
        <v>4.4250758299677404</v>
      </c>
      <c r="U111" s="3">
        <v>2.5776756551416602</v>
      </c>
      <c r="V111" s="3">
        <v>3.6561461780139499</v>
      </c>
    </row>
    <row r="112" spans="1:22" x14ac:dyDescent="0.35">
      <c r="A112" s="2">
        <v>45208</v>
      </c>
      <c r="B112" s="3">
        <v>2.6556342524357399</v>
      </c>
      <c r="C112" s="3">
        <v>7.1753371278911304</v>
      </c>
      <c r="D112" s="3">
        <v>4.21707927610026</v>
      </c>
      <c r="E112" s="3">
        <v>2.9044417293840299</v>
      </c>
      <c r="F112" s="3">
        <v>4.4005186877580202</v>
      </c>
      <c r="G112" s="3">
        <v>5.0983968825355097</v>
      </c>
      <c r="H112" s="3">
        <v>4.3799070025058402</v>
      </c>
      <c r="I112" s="3">
        <v>3.60931405520971</v>
      </c>
      <c r="J112" s="3">
        <v>4.3552492681944299</v>
      </c>
      <c r="K112" s="3">
        <v>2.5479599934278299</v>
      </c>
      <c r="L112" s="3">
        <v>6.1956207538577903</v>
      </c>
      <c r="M112" s="3">
        <v>4.6026240631819997</v>
      </c>
      <c r="N112" s="3">
        <v>5.3471267328984604</v>
      </c>
      <c r="O112" s="3">
        <v>1.5377513485939001</v>
      </c>
      <c r="P112" s="3">
        <v>2.5923929602681799</v>
      </c>
      <c r="Q112" s="3">
        <v>4.9075163299776596</v>
      </c>
      <c r="R112" s="3">
        <v>3.3604026491338099</v>
      </c>
      <c r="S112" s="3">
        <v>3.8222379331626599</v>
      </c>
      <c r="T112" s="3">
        <v>4.4257987168750699</v>
      </c>
      <c r="U112" s="3">
        <v>2.99788993966345</v>
      </c>
      <c r="V112" s="3">
        <v>3.9213968545902498</v>
      </c>
    </row>
    <row r="113" spans="1:37" x14ac:dyDescent="0.35">
      <c r="A113" s="2">
        <v>45239</v>
      </c>
      <c r="B113" s="3">
        <v>2.6803359318739499</v>
      </c>
      <c r="C113" s="3">
        <v>6.9016330028453403</v>
      </c>
      <c r="D113" s="3">
        <v>4.2311159007206296</v>
      </c>
      <c r="E113" s="3">
        <v>3.0196718465811601</v>
      </c>
      <c r="F113" s="3">
        <v>4.2785825441441503</v>
      </c>
      <c r="G113" s="3">
        <v>4.8716632856720397</v>
      </c>
      <c r="H113" s="3">
        <v>4.3040405718814903</v>
      </c>
      <c r="I113" s="3">
        <v>3.5385924958403701</v>
      </c>
      <c r="J113" s="3">
        <v>4.2261295564332899</v>
      </c>
      <c r="K113" s="3">
        <v>2.5325235073786101</v>
      </c>
      <c r="L113" s="3">
        <v>6.1630763763793803</v>
      </c>
      <c r="M113" s="3">
        <v>4.4721307400945296</v>
      </c>
      <c r="N113" s="3">
        <v>4.8131710989103604</v>
      </c>
      <c r="O113" s="3">
        <v>1.5304786966469901</v>
      </c>
      <c r="P113" s="3">
        <v>2.5992580271802201</v>
      </c>
      <c r="Q113" s="3">
        <v>4.9373098276343503</v>
      </c>
      <c r="R113" s="3">
        <v>3.4217217787151202</v>
      </c>
      <c r="S113" s="3">
        <v>4.2572213887802697</v>
      </c>
      <c r="T113" s="3">
        <v>4.6213299173566398</v>
      </c>
      <c r="U113" s="3">
        <v>2.9537556035368802</v>
      </c>
      <c r="V113" s="3">
        <v>3.8329385946140899</v>
      </c>
    </row>
    <row r="114" spans="1:37" x14ac:dyDescent="0.35">
      <c r="A114" s="2">
        <v>45268</v>
      </c>
      <c r="B114" s="3">
        <v>2.7872851444070501</v>
      </c>
      <c r="C114" s="3">
        <v>66.082141948988294</v>
      </c>
      <c r="D114" s="3">
        <v>4.2381655034885002</v>
      </c>
      <c r="E114" s="3">
        <v>3.2550676211570901</v>
      </c>
      <c r="F114" s="3">
        <v>4.9663684523386697</v>
      </c>
      <c r="G114" s="3">
        <v>4.0053017080758702</v>
      </c>
      <c r="H114" s="3">
        <v>4.33753947392466</v>
      </c>
      <c r="I114" s="3">
        <v>3.4187261070009902</v>
      </c>
      <c r="J114" s="3">
        <v>3.9718626423357701</v>
      </c>
      <c r="K114" s="3">
        <v>2.3614452375432098</v>
      </c>
      <c r="L114" s="3">
        <v>6.0711177332903503</v>
      </c>
      <c r="M114" s="3">
        <v>4.2979352966964397</v>
      </c>
      <c r="N114" s="3">
        <v>4.4521160316492896</v>
      </c>
      <c r="O114" s="3">
        <v>1.41719482865109</v>
      </c>
      <c r="P114" s="3">
        <v>2.7571859888163401</v>
      </c>
      <c r="Q114" s="3">
        <v>5.0013288290353701</v>
      </c>
      <c r="R114" s="3">
        <v>3.43935380470292</v>
      </c>
      <c r="S114" s="3">
        <v>4.4273652135558104</v>
      </c>
      <c r="T114" s="3">
        <v>4.7795281974055399</v>
      </c>
      <c r="U114" s="3">
        <v>2.84458356907597</v>
      </c>
      <c r="V114" s="3">
        <v>3.7568525199688301</v>
      </c>
    </row>
    <row r="115" spans="1:37" x14ac:dyDescent="0.35">
      <c r="A115" s="2">
        <v>45300</v>
      </c>
      <c r="B115" s="3">
        <v>2.89877996883577</v>
      </c>
      <c r="C115" s="3">
        <v>8.1225766852805208</v>
      </c>
      <c r="D115" s="3">
        <v>4.0461488538010997</v>
      </c>
      <c r="E115" s="3">
        <v>3.0870328297614602</v>
      </c>
      <c r="F115" s="3">
        <v>4.8437317567046998</v>
      </c>
      <c r="G115" s="3">
        <v>3.5829018702041</v>
      </c>
      <c r="H115" s="3">
        <v>4.2263129457560202</v>
      </c>
      <c r="I115" s="3">
        <v>3.3894471215178301</v>
      </c>
      <c r="J115" s="3">
        <v>3.9605499401990798</v>
      </c>
      <c r="K115" s="3">
        <v>2.3275624764477798</v>
      </c>
      <c r="L115" s="3">
        <v>5.6958250089741602</v>
      </c>
      <c r="M115" s="3">
        <v>4.3153146477407898</v>
      </c>
      <c r="N115" s="3">
        <v>4.5162217132712303</v>
      </c>
      <c r="O115" s="3">
        <v>1.3828835129569399</v>
      </c>
      <c r="P115" s="3">
        <v>2.8151049515333</v>
      </c>
      <c r="Q115" s="3">
        <v>4.78833099593919</v>
      </c>
      <c r="R115" s="3">
        <v>3.3989148559614502</v>
      </c>
      <c r="S115" s="3">
        <v>4.5086444952595999</v>
      </c>
      <c r="T115" s="3">
        <v>4.4860188476609801</v>
      </c>
      <c r="U115" s="3">
        <v>2.7551695012576198</v>
      </c>
      <c r="V115" s="3">
        <v>3.3938847479955498</v>
      </c>
    </row>
    <row r="116" spans="1:37" x14ac:dyDescent="0.35">
      <c r="A116" s="2">
        <v>45331</v>
      </c>
      <c r="B116" s="3">
        <v>2.8292396379721398</v>
      </c>
      <c r="C116" s="3">
        <v>8.3254769993331301</v>
      </c>
      <c r="D116" s="3">
        <v>4.1104666619763401</v>
      </c>
      <c r="E116" s="3">
        <v>2.79651859353645</v>
      </c>
      <c r="F116" s="3">
        <v>4.9038713349219503</v>
      </c>
      <c r="G116" s="3">
        <v>3.5828901471291701</v>
      </c>
      <c r="H116" s="3">
        <v>4.2423325740239797</v>
      </c>
      <c r="I116" s="3">
        <v>3.3528509869767902</v>
      </c>
      <c r="J116" s="3">
        <v>3.7643110252418599</v>
      </c>
      <c r="K116" s="3">
        <v>2.23656428141387</v>
      </c>
      <c r="L116" s="3">
        <v>5.8864228897108504</v>
      </c>
      <c r="M116" s="3">
        <v>4.33569019291415</v>
      </c>
      <c r="N116" s="3">
        <v>4.4572635083140701</v>
      </c>
      <c r="O116" s="3">
        <v>1.3638418558393599</v>
      </c>
      <c r="P116" s="3">
        <v>3.0054216839491601</v>
      </c>
      <c r="Q116" s="3">
        <v>4.8857291593172301</v>
      </c>
      <c r="R116" s="3">
        <v>3.49028786635014</v>
      </c>
      <c r="S116" s="3">
        <v>4.1408544961393803</v>
      </c>
      <c r="T116" s="3">
        <v>4.9338506404111699</v>
      </c>
      <c r="U116" s="3">
        <v>2.7565476795891701</v>
      </c>
      <c r="V116" s="3">
        <v>3.3760125826064602</v>
      </c>
    </row>
    <row r="117" spans="1:37" x14ac:dyDescent="0.35">
      <c r="A117" s="2">
        <v>45359</v>
      </c>
      <c r="B117" s="3">
        <v>2.7283004609478798</v>
      </c>
      <c r="C117" s="3">
        <v>7.6115183288468797</v>
      </c>
      <c r="D117" s="3">
        <v>4.0108981719748202</v>
      </c>
      <c r="E117" s="3">
        <v>2.7912561356810799</v>
      </c>
      <c r="F117" s="3">
        <v>5.0266537452833902</v>
      </c>
      <c r="G117" s="3">
        <v>3.5534266507973502</v>
      </c>
      <c r="H117" s="3">
        <v>4.1537290926669597</v>
      </c>
      <c r="I117" s="3">
        <v>3.10722576794655</v>
      </c>
      <c r="J117" s="3">
        <v>4.10860928560089</v>
      </c>
      <c r="K117" s="3">
        <v>2.22632390905338</v>
      </c>
      <c r="L117" s="3">
        <v>6.2393330731245804</v>
      </c>
      <c r="M117" s="3">
        <v>4.2068987999909098</v>
      </c>
      <c r="N117" s="3">
        <v>4.71821991333558</v>
      </c>
      <c r="O117" s="3">
        <v>1.3279120712024199</v>
      </c>
      <c r="P117" s="3">
        <v>2.9773970560979999</v>
      </c>
      <c r="Q117" s="3">
        <v>4.8035528361603097</v>
      </c>
      <c r="R117" s="3">
        <v>3.4582050630577501</v>
      </c>
      <c r="S117" s="3">
        <v>4.2039736161933998</v>
      </c>
      <c r="T117" s="3">
        <v>5.1015672277881903</v>
      </c>
      <c r="U117" s="3">
        <v>2.7061940008089</v>
      </c>
      <c r="V117" s="3">
        <v>3.30467490214378</v>
      </c>
    </row>
    <row r="118" spans="1:37" x14ac:dyDescent="0.35">
      <c r="A118" s="2">
        <v>45391</v>
      </c>
      <c r="B118" s="3">
        <v>2.7968007944364901</v>
      </c>
      <c r="C118" s="3">
        <v>7.09434086541917</v>
      </c>
      <c r="D118" s="3">
        <v>4.15804808654081</v>
      </c>
      <c r="E118" s="3">
        <v>2.8099071093107302</v>
      </c>
      <c r="F118" s="3">
        <v>4.8539607111484599</v>
      </c>
      <c r="G118" s="3">
        <v>3.28990519083538</v>
      </c>
      <c r="H118" s="3">
        <v>4.1400400405869604</v>
      </c>
      <c r="I118" s="3">
        <v>3.0317507689900398</v>
      </c>
      <c r="J118" s="3">
        <v>3.9648527929745598</v>
      </c>
      <c r="K118" s="3">
        <v>2.1850286791206899</v>
      </c>
      <c r="L118" s="3">
        <v>6.0468380849056196</v>
      </c>
      <c r="M118" s="3">
        <v>4.0560175624529702</v>
      </c>
      <c r="N118" s="3">
        <v>5.1181568535845701</v>
      </c>
      <c r="O118" s="3">
        <v>1.31996714676427</v>
      </c>
      <c r="P118" s="3">
        <v>2.9990641687049502</v>
      </c>
      <c r="Q118" s="3">
        <v>5.6523366515355598</v>
      </c>
      <c r="R118" s="3">
        <v>3.4566866429067402</v>
      </c>
      <c r="S118" s="3">
        <v>3.8978142497311601</v>
      </c>
      <c r="T118" s="3">
        <v>5.4097535087239503</v>
      </c>
      <c r="U118" s="3">
        <v>2.2427888691889399</v>
      </c>
      <c r="V118" s="3">
        <v>3.3372103648625302</v>
      </c>
    </row>
    <row r="119" spans="1:37" x14ac:dyDescent="0.35">
      <c r="A119" s="2">
        <v>45421</v>
      </c>
      <c r="B119" s="3">
        <v>2.7783366685416899</v>
      </c>
      <c r="C119" s="3">
        <v>6.9191045002231499</v>
      </c>
      <c r="D119" s="3">
        <v>4.5511826114364</v>
      </c>
      <c r="E119" s="3">
        <v>2.92380749213123</v>
      </c>
      <c r="F119" s="3">
        <v>4.9848716469425698</v>
      </c>
      <c r="G119" s="3">
        <v>3.3872054992737302</v>
      </c>
      <c r="H119" s="3">
        <v>4.0539524237519204</v>
      </c>
      <c r="I119" s="3">
        <v>3.1230865063239501</v>
      </c>
      <c r="J119" s="3">
        <v>4.1137419045186503</v>
      </c>
      <c r="K119" s="3">
        <v>2.17994615803712</v>
      </c>
      <c r="L119" s="3">
        <v>6.6220121866616699</v>
      </c>
      <c r="M119" s="3">
        <v>4.03843609304288</v>
      </c>
      <c r="N119" s="3">
        <v>5.3026495102926203</v>
      </c>
      <c r="O119" s="3">
        <v>1.3708767651095699</v>
      </c>
      <c r="P119" s="3">
        <v>2.7433693571442399</v>
      </c>
      <c r="Q119" s="3">
        <v>5.8120433397497102</v>
      </c>
      <c r="R119" s="3">
        <v>3.63937451267733</v>
      </c>
      <c r="S119" s="3">
        <v>4.21792031391489</v>
      </c>
      <c r="T119" s="3">
        <v>5.6251384650046097</v>
      </c>
      <c r="U119" s="3">
        <v>2.3726419716476199</v>
      </c>
      <c r="V119" s="3">
        <v>3.55669819828764</v>
      </c>
    </row>
    <row r="120" spans="1:37" x14ac:dyDescent="0.35">
      <c r="A120" s="2">
        <v>45450</v>
      </c>
      <c r="B120" s="3">
        <v>2.9288836249447701</v>
      </c>
      <c r="C120" s="3">
        <v>5.13956116375706</v>
      </c>
      <c r="D120" s="3">
        <v>4.5370379712116504</v>
      </c>
      <c r="E120" s="3">
        <v>3.2085276167852301</v>
      </c>
      <c r="F120" s="3">
        <v>5.2636828463210596</v>
      </c>
      <c r="G120" s="3">
        <v>4.0407353946184603</v>
      </c>
      <c r="H120" s="3">
        <v>4.0608793626636297</v>
      </c>
      <c r="I120" s="3">
        <v>3.0967378575992699</v>
      </c>
      <c r="J120" s="3">
        <v>4.6672049816744003</v>
      </c>
      <c r="K120" s="3">
        <v>2.1455666092606398</v>
      </c>
      <c r="L120" s="3">
        <v>7.3570695542974001</v>
      </c>
      <c r="M120" s="3">
        <v>4.1779908102218597</v>
      </c>
      <c r="N120" s="3">
        <v>5.74911892302719</v>
      </c>
      <c r="O120" s="3">
        <v>1.3039013574168501</v>
      </c>
      <c r="P120" s="3">
        <v>2.82564755866313</v>
      </c>
      <c r="Q120" s="3">
        <v>5.8319832934741296</v>
      </c>
      <c r="R120" s="3">
        <v>3.7669425545193298</v>
      </c>
      <c r="S120" s="3">
        <v>4.1535675213049101</v>
      </c>
      <c r="T120" s="3">
        <v>5.9880562927044396</v>
      </c>
      <c r="U120" s="3">
        <v>1.93108886109348</v>
      </c>
      <c r="V120" s="3">
        <v>3.6626707540950698</v>
      </c>
    </row>
    <row r="121" spans="1:37" x14ac:dyDescent="0.35">
      <c r="A121" s="2">
        <v>45482</v>
      </c>
      <c r="B121" s="3">
        <v>3.0869576561944299</v>
      </c>
      <c r="C121" s="3">
        <v>5.3364239184554103</v>
      </c>
      <c r="D121" s="3">
        <v>4.3784814309324602</v>
      </c>
      <c r="E121" s="3">
        <v>3.32254987440158</v>
      </c>
      <c r="F121" s="3">
        <v>5.0284610987791503</v>
      </c>
      <c r="G121" s="3">
        <v>3.9511357355539198</v>
      </c>
      <c r="H121" s="3">
        <v>4.0727016987882703</v>
      </c>
      <c r="I121" s="3">
        <v>2.8812705696965102</v>
      </c>
      <c r="J121" s="3">
        <v>4.4562686277098003</v>
      </c>
      <c r="K121" s="3">
        <v>2.0299668729463298</v>
      </c>
      <c r="L121" s="3">
        <v>6.7933392263377099</v>
      </c>
      <c r="M121" s="3">
        <v>3.9554179841550798</v>
      </c>
      <c r="N121" s="3">
        <v>5.77451425991379</v>
      </c>
      <c r="O121" s="3">
        <v>1.2430262773527601</v>
      </c>
      <c r="P121" s="3">
        <v>2.9212294724090899</v>
      </c>
      <c r="Q121" s="3">
        <v>5.4607314185461897</v>
      </c>
      <c r="R121" s="3">
        <v>3.7866994532179201</v>
      </c>
      <c r="S121" s="3">
        <v>3.8206377775036402</v>
      </c>
      <c r="T121" s="3">
        <v>5.6817506381309704</v>
      </c>
      <c r="U121" s="3">
        <v>1.8879399369799399</v>
      </c>
      <c r="V121" s="3">
        <v>3.63024155973216</v>
      </c>
    </row>
    <row r="122" spans="1:37" x14ac:dyDescent="0.35">
      <c r="A122" s="2">
        <v>45512</v>
      </c>
      <c r="B122" s="3">
        <v>3.2768083344903101</v>
      </c>
      <c r="C122" s="3">
        <v>5.6743285023167198</v>
      </c>
      <c r="D122" s="3">
        <v>4.4088378054864696</v>
      </c>
      <c r="E122" s="3">
        <v>3.3195913468958902</v>
      </c>
      <c r="F122" s="3">
        <v>5.8187592135455697</v>
      </c>
      <c r="G122" s="3">
        <v>4.4038585205154499</v>
      </c>
      <c r="H122" s="3">
        <v>4.1954796896400399</v>
      </c>
      <c r="I122" s="3">
        <v>3.3369998486113199</v>
      </c>
      <c r="J122" s="3">
        <v>4.5354697492721403</v>
      </c>
      <c r="K122" s="3">
        <v>2.33461669920524</v>
      </c>
      <c r="L122" s="3">
        <v>6.81913765853644</v>
      </c>
      <c r="M122" s="3">
        <v>3.9557150733910702</v>
      </c>
      <c r="N122" s="3">
        <v>6.5264421099766503</v>
      </c>
      <c r="O122" s="3">
        <v>1.2660655641788401</v>
      </c>
      <c r="P122" s="3">
        <v>3.0872133961002799</v>
      </c>
      <c r="Q122" s="3">
        <v>5.52680893062292</v>
      </c>
      <c r="R122" s="3">
        <v>3.86165053347603</v>
      </c>
      <c r="S122" s="3">
        <v>4.2259197091631702</v>
      </c>
      <c r="T122" s="3">
        <v>5.5265284912472401</v>
      </c>
      <c r="U122" s="3">
        <v>2.0424305591368301</v>
      </c>
      <c r="V122" s="3">
        <v>3.7112935675297698</v>
      </c>
    </row>
    <row r="125" spans="1:37" x14ac:dyDescent="0.35">
      <c r="A125" s="2" t="s">
        <v>91</v>
      </c>
      <c r="B125" s="3" cm="1">
        <f t="array" ref="B125">MIN(_xlfn._xlws.FILTER(B1:B122, ISNUMBER(B1:B122)))</f>
        <v>1.62154901584564</v>
      </c>
      <c r="C125" s="3" cm="1">
        <f t="array" ref="C125">MIN(_xlfn._xlws.FILTER(C1:C122, ISNUMBER(C1:C122)))</f>
        <v>2.4197634235979102</v>
      </c>
      <c r="D125" s="3" cm="1">
        <f t="array" ref="D125">MIN(_xlfn._xlws.FILTER(D1:D122, ISNUMBER(D1:D122)))</f>
        <v>2.1140715759144499</v>
      </c>
      <c r="E125" s="3" cm="1">
        <f t="array" ref="E125">MIN(_xlfn._xlws.FILTER(E1:E122, ISNUMBER(E1:E122)))</f>
        <v>1.44503489779392</v>
      </c>
      <c r="F125" s="3" cm="1">
        <f t="array" ref="F125">MIN(_xlfn._xlws.FILTER(F1:F122, ISNUMBER(F1:F122)))</f>
        <v>2.3116116177784698</v>
      </c>
      <c r="G125" s="3" cm="1">
        <f t="array" ref="G125">MIN(_xlfn._xlws.FILTER(G1:G122, ISNUMBER(G1:G122)))</f>
        <v>1.5136807093782401</v>
      </c>
      <c r="H125" s="3" cm="1">
        <f t="array" ref="H125">MIN(_xlfn._xlws.FILTER(H1:H122, ISNUMBER(H1:H122)))</f>
        <v>2.9218016614164299</v>
      </c>
      <c r="I125" s="3" cm="1">
        <f t="array" ref="I125">MIN(_xlfn._xlws.FILTER(I1:I122, ISNUMBER(I1:I122)))</f>
        <v>2.8812705696965102</v>
      </c>
      <c r="J125" s="3" cm="1">
        <f t="array" ref="J125">MIN(_xlfn._xlws.FILTER(J1:J122, ISNUMBER(J1:J122)))</f>
        <v>2.0274090603522699</v>
      </c>
      <c r="K125" s="3" cm="1">
        <f t="array" ref="K125">MIN(_xlfn._xlws.FILTER(K1:K122, ISNUMBER(K1:K122)))</f>
        <v>1.2891614377641201</v>
      </c>
      <c r="L125" s="3" cm="1">
        <f t="array" ref="L125">MIN(_xlfn._xlws.FILTER(L1:L122, ISNUMBER(L1:L122)))</f>
        <v>2.7660718824709498</v>
      </c>
      <c r="M125" s="3" cm="1">
        <f t="array" ref="M125">MIN(_xlfn._xlws.FILTER(M1:M122, ISNUMBER(M1:M122)))</f>
        <v>2.95388284169083</v>
      </c>
      <c r="N125" s="3" cm="1">
        <f t="array" ref="N125">MIN(_xlfn._xlws.FILTER(N1:N122, ISNUMBER(N1:N122)))</f>
        <v>2.08365026934458</v>
      </c>
      <c r="O125" s="3" cm="1">
        <f t="array" ref="O125">MIN(_xlfn._xlws.FILTER(O1:O122, ISNUMBER(O1:O122)))</f>
        <v>1.2430262773527601</v>
      </c>
      <c r="P125" s="3" cm="1">
        <f t="array" ref="P125">MIN(_xlfn._xlws.FILTER(P1:P122, ISNUMBER(P1:P122)))</f>
        <v>1.3451694703413599</v>
      </c>
      <c r="Q125" s="3" cm="1">
        <f t="array" ref="Q125">MIN(_xlfn._xlws.FILTER(Q1:Q122, ISNUMBER(Q1:Q122)))</f>
        <v>3.46472303666294</v>
      </c>
      <c r="R125" s="3" cm="1">
        <f t="array" ref="R125">MIN(_xlfn._xlws.FILTER(R1:R122, ISNUMBER(R1:R122)))</f>
        <v>2.6520864476532302</v>
      </c>
      <c r="S125" s="3" cm="1">
        <f t="array" ref="S125">MIN(_xlfn._xlws.FILTER(S1:S122, ISNUMBER(S1:S122)))</f>
        <v>2.6646470779851898</v>
      </c>
      <c r="T125" s="3" cm="1">
        <f t="array" ref="T125">MIN(_xlfn._xlws.FILTER(T1:T122, ISNUMBER(T1:T122)))</f>
        <v>2.4511526021310699</v>
      </c>
      <c r="U125" s="3" cm="1">
        <f t="array" ref="U125">MIN(_xlfn._xlws.FILTER(U1:U122, ISNUMBER(U1:U122)))</f>
        <v>1.15007489306865</v>
      </c>
      <c r="V125" s="3" cm="1">
        <f t="array" ref="V125">MIN(_xlfn._xlws.FILTER(V1:V122, ISNUMBER(V1:V122)))</f>
        <v>2.6244907764343002</v>
      </c>
    </row>
    <row r="126" spans="1:37" x14ac:dyDescent="0.35">
      <c r="A126" s="2" t="s">
        <v>92</v>
      </c>
      <c r="B126" s="3" cm="1">
        <f t="array" ref="B126">MAX(_xlfn._xlws.FILTER(B1:B122, ISNUMBER(B1:B122)))</f>
        <v>3.3197020531119401</v>
      </c>
      <c r="C126" s="3" cm="1">
        <f t="array" ref="C126">MAX(_xlfn._xlws.FILTER(C1:C122, ISNUMBER(C1:C122)))</f>
        <v>66.082141948988294</v>
      </c>
      <c r="D126" s="3" cm="1">
        <f t="array" ref="D126">MAX(_xlfn._xlws.FILTER(D1:D122, ISNUMBER(D1:D122)))</f>
        <v>4.5708297083156904</v>
      </c>
      <c r="E126" s="3" cm="1">
        <f t="array" ref="E126">MAX(_xlfn._xlws.FILTER(E1:E122, ISNUMBER(E1:E122)))</f>
        <v>3.32254987440158</v>
      </c>
      <c r="F126" s="3" cm="1">
        <f t="array" ref="F126">MAX(_xlfn._xlws.FILTER(F1:F122, ISNUMBER(F1:F122)))</f>
        <v>5.8187592135455697</v>
      </c>
      <c r="G126" s="3" cm="1">
        <f t="array" ref="G126">MAX(_xlfn._xlws.FILTER(G1:G122, ISNUMBER(G1:G122)))</f>
        <v>5.1933106909061602</v>
      </c>
      <c r="H126" s="3" cm="1">
        <f t="array" ref="H126">MAX(_xlfn._xlws.FILTER(H1:H122, ISNUMBER(H1:H122)))</f>
        <v>4.4836615439805296</v>
      </c>
      <c r="I126" s="3" cm="1">
        <f t="array" ref="I126">MAX(_xlfn._xlws.FILTER(I1:I122, ISNUMBER(I1:I122)))</f>
        <v>5.3507883645542398</v>
      </c>
      <c r="J126" s="3" cm="1">
        <f t="array" ref="J126">MAX(_xlfn._xlws.FILTER(J1:J122, ISNUMBER(J1:J122)))</f>
        <v>4.6672049816744003</v>
      </c>
      <c r="K126" s="3" cm="1">
        <f t="array" ref="K126">MAX(_xlfn._xlws.FILTER(K1:K122, ISNUMBER(K1:K122)))</f>
        <v>2.7751068043612599</v>
      </c>
      <c r="L126" s="3" cm="1">
        <f t="array" ref="L126">MAX(_xlfn._xlws.FILTER(L1:L122, ISNUMBER(L1:L122)))</f>
        <v>11.2288728527634</v>
      </c>
      <c r="M126" s="3" cm="1">
        <f t="array" ref="M126">MAX(_xlfn._xlws.FILTER(M1:M122, ISNUMBER(M1:M122)))</f>
        <v>5.4522516685825302</v>
      </c>
      <c r="N126" s="3" cm="1">
        <f t="array" ref="N126">MAX(_xlfn._xlws.FILTER(N1:N122, ISNUMBER(N1:N122)))</f>
        <v>6.5264421099766503</v>
      </c>
      <c r="O126" s="3" cm="1">
        <f t="array" ref="O126">MAX(_xlfn._xlws.FILTER(O1:O122, ISNUMBER(O1:O122)))</f>
        <v>2.1348254690038599</v>
      </c>
      <c r="P126" s="3" cm="1">
        <f t="array" ref="P126">MAX(_xlfn._xlws.FILTER(P1:P122, ISNUMBER(P1:P122)))</f>
        <v>3.6966484754088098</v>
      </c>
      <c r="Q126" s="3" cm="1">
        <f t="array" ref="Q126">MAX(_xlfn._xlws.FILTER(Q1:Q122, ISNUMBER(Q1:Q122)))</f>
        <v>5.8319832934741296</v>
      </c>
      <c r="R126" s="3" cm="1">
        <f t="array" ref="R126">MAX(_xlfn._xlws.FILTER(R1:R122, ISNUMBER(R1:R122)))</f>
        <v>5.7963506691448501</v>
      </c>
      <c r="S126" s="3" cm="1">
        <f t="array" ref="S126">MAX(_xlfn._xlws.FILTER(S1:S122, ISNUMBER(S1:S122)))</f>
        <v>6.29974992527693</v>
      </c>
      <c r="T126" s="3" cm="1">
        <f t="array" ref="T126">MAX(_xlfn._xlws.FILTER(T1:T122, ISNUMBER(T1:T122)))</f>
        <v>6.6482464468496403</v>
      </c>
      <c r="U126" s="3" cm="1">
        <f t="array" ref="U126">MAX(_xlfn._xlws.FILTER(U1:U122, ISNUMBER(U1:U122)))</f>
        <v>4.2244958178908902</v>
      </c>
      <c r="V126" s="3" cm="1">
        <f t="array" ref="V126">MAX(_xlfn._xlws.FILTER(V1:V122, ISNUMBER(V1:V122)))</f>
        <v>5.5496351401786397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0.96899999999999997</v>
      </c>
      <c r="C128" s="9" cm="1">
        <f t="array" ref="C128">_xlfn.PERCENTRANK.EXC(_xlfn._xlws.FILTER(C1:C122, ISNUMBER(C1:C122)),C122)</f>
        <v>0.78600000000000003</v>
      </c>
      <c r="D128" s="9" cm="1">
        <f t="array" ref="D128">_xlfn.PERCENTRANK.EXC(_xlfn._xlws.FILTER(D1:D122, ISNUMBER(D1:D122)),D122)</f>
        <v>0.95899999999999996</v>
      </c>
      <c r="E128" s="9" cm="1">
        <f t="array" ref="E128">_xlfn.PERCENTRANK.EXC(_xlfn._xlws.FILTER(E1:E122, ISNUMBER(E1:E122)),E122)</f>
        <v>0.98299999999999998</v>
      </c>
      <c r="F128" s="9" cm="1">
        <f t="array" ref="F128">_xlfn.PERCENTRANK.EXC(_xlfn._xlws.FILTER(F1:F122, ISNUMBER(F1:F122)),F122)</f>
        <v>0.99099999999999999</v>
      </c>
      <c r="G128" s="9" cm="1">
        <f t="array" ref="G128">_xlfn.PERCENTRANK.EXC(_xlfn._xlws.FILTER(G1:G122, ISNUMBER(G1:G122)),G122)</f>
        <v>0.877</v>
      </c>
      <c r="H128" s="9" cm="1">
        <f t="array" ref="H128">_xlfn.PERCENTRANK.EXC(_xlfn._xlws.FILTER(H1:H122, ISNUMBER(H1:H122)),H122)</f>
        <v>0.83599999999999997</v>
      </c>
      <c r="I128" s="9" cm="1">
        <f t="array" ref="I128">_xlfn.PERCENTRANK.EXC(_xlfn._xlws.FILTER(I1:I122, ISNUMBER(I1:I122)),I122)</f>
        <v>6.5000000000000002E-2</v>
      </c>
      <c r="J128" s="9" cm="1">
        <f t="array" ref="J128">_xlfn.PERCENTRANK.EXC(_xlfn._xlws.FILTER(J1:J122, ISNUMBER(J1:J122)),J122)</f>
        <v>0.98</v>
      </c>
      <c r="K128" s="9" cm="1">
        <f t="array" ref="K128">_xlfn.PERCENTRANK.EXC(_xlfn._xlws.FILTER(K1:K122, ISNUMBER(K1:K122)),K122)</f>
        <v>0.65500000000000003</v>
      </c>
      <c r="L128" s="9" cm="1">
        <f t="array" ref="L128">_xlfn.PERCENTRANK.EXC(_xlfn._xlws.FILTER(L1:L122, ISNUMBER(L1:L122)),L122)</f>
        <v>0.85199999999999998</v>
      </c>
      <c r="M128" s="9" cm="1">
        <f t="array" ref="M128">_xlfn.PERCENTRANK.EXC(_xlfn._xlws.FILTER(M1:M122, ISNUMBER(M1:M122)),M122)</f>
        <v>0.59799999999999998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1.6E-2</v>
      </c>
      <c r="P128" s="9" cm="1">
        <f t="array" ref="P128">_xlfn.PERCENTRANK.EXC(_xlfn._xlws.FILTER(P1:P122, ISNUMBER(P1:P122)),P122)</f>
        <v>0.85199999999999998</v>
      </c>
      <c r="Q128" s="9" cm="1">
        <f t="array" ref="Q128">_xlfn.PERCENTRANK.EXC(_xlfn._xlws.FILTER(Q1:Q122, ISNUMBER(Q1:Q122)),Q122)</f>
        <v>0.95</v>
      </c>
      <c r="R128" s="9" cm="1">
        <f t="array" ref="R128">_xlfn.PERCENTRANK.EXC(_xlfn._xlws.FILTER(R1:R122, ISNUMBER(R1:R122)),R122)</f>
        <v>0.95899999999999996</v>
      </c>
      <c r="S128" s="9" cm="1">
        <f t="array" ref="S128">_xlfn.PERCENTRANK.EXC(_xlfn._xlws.FILTER(S1:S122, ISNUMBER(S1:S122)),S122)</f>
        <v>0.47499999999999998</v>
      </c>
      <c r="T128" s="9" cm="1">
        <f t="array" ref="T128">_xlfn.PERCENTRANK.EXC(_xlfn._xlws.FILTER(T1:T122, ISNUMBER(T1:T122)),T122)</f>
        <v>0.95</v>
      </c>
      <c r="U128" s="9" cm="1">
        <f t="array" ref="U128">_xlfn.PERCENTRANK.EXC(_xlfn._xlws.FILTER(U1:U122, ISNUMBER(U1:U122)),U122)</f>
        <v>0.55800000000000005</v>
      </c>
      <c r="V128" s="9" cm="1">
        <f t="array" ref="V128">_xlfn.PERCENTRANK.EXC(_xlfn._xlws.FILTER(V1:V122, ISNUMBER(V1:V122)),V122)</f>
        <v>0.40699999999999997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41859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-6.8337560000000006E-2</v>
      </c>
      <c r="D2" s="24" cm="1">
        <f t="array" ref="D2:D122">_xll.FDS(D1,"FG_TOTAL_RETURNC(-10AY,0,AM)")/100</f>
        <v>-3.4753025E-2</v>
      </c>
      <c r="E2" s="24" cm="1">
        <f t="array" ref="E2:E122">_xll.FDS(E1,"FG_TOTAL_RETURNC(-10AY,0,AM)")/100</f>
        <v>-1.1664987E-2</v>
      </c>
      <c r="F2" s="24" cm="1">
        <f t="array" ref="F2:F122">_xll.FDS(F1,"FG_TOTAL_RETURNC(-10AY,0,AM)")/100</f>
        <v>-4.3777999999999997E-2</v>
      </c>
      <c r="G2" s="24" cm="1">
        <f t="array" ref="G2:G122">_xll.FDS(G1,"FG_TOTAL_RETURNC(-10AY,0,AM)")/100</f>
        <v>-2.8763413000000002E-2</v>
      </c>
      <c r="H2" s="24" cm="1">
        <f t="array" ref="H2:H122">_xll.FDS(H1,"FG_TOTAL_RETURNC(-10AY,0,AM)")/100</f>
        <v>-3.0750334000000001E-2</v>
      </c>
      <c r="I2" s="24" cm="1">
        <f t="array" ref="I2:I122">_xll.FDS(I1,"FG_TOTAL_RETURNC(-10AY,0,AM)")/100</f>
        <v>-3.4440398000000004E-2</v>
      </c>
      <c r="J2" s="24" cm="1">
        <f t="array" ref="J2:J122">_xll.FDS(J1,"FG_TOTAL_RETURNC(-10AY,0,AM)")/100</f>
        <v>-7.7809689999999996E-3</v>
      </c>
      <c r="K2" s="24" cm="1">
        <f t="array" ref="K2:K122">_xll.FDS(K1,"FG_TOTAL_RETURNC(-10AY,0,AM)")/100</f>
        <v>1.9994974E-3</v>
      </c>
      <c r="L2" s="24" cm="1">
        <f t="array" ref="L2:L122">_xll.FDS(L1,"FG_TOTAL_RETURNC(-10AY,0,AM)")/100</f>
        <v>-9.6986889999999999E-3</v>
      </c>
      <c r="M2" s="24" cm="1">
        <f t="array" ref="M2:M122">_xll.FDS(M1,"FG_TOTAL_RETURNC(-10AY,0,AM)")/100</f>
        <v>6.4580439999999996E-3</v>
      </c>
      <c r="N2" s="24" cm="1">
        <f t="array" ref="N2:N122">_xll.FDS(N1,"FG_TOTAL_RETURNC(-10AY,0,AM)")/100</f>
        <v>-0.11314702</v>
      </c>
      <c r="O2" s="24" cm="1">
        <f t="array" ref="O2:O122">_xll.FDS(O1,"FG_TOTAL_RETURNC(-10AY,0,AM)")/100</f>
        <v>-1.4955163E-2</v>
      </c>
      <c r="P2" s="24" cm="1">
        <f t="array" ref="P2:P122">_xll.FDS(P1,"FG_TOTAL_RETURNC(-10AY,0,AM)")/100</f>
        <v>5.7894706999999997E-2</v>
      </c>
      <c r="Q2" s="24" cm="1">
        <f t="array" ref="Q2:Q122">_xll.FDS(Q1,"FG_TOTAL_RETURNC(-10AY,0,AM)")/100</f>
        <v>2.3161292000000003E-2</v>
      </c>
      <c r="R2" s="24" cm="1">
        <f t="array" ref="R2:R122">_xll.FDS(R1,"FG_TOTAL_RETURNC(-10AY,0,AM)")/100</f>
        <v>8.2166194999999994E-3</v>
      </c>
      <c r="S2" s="24" cm="1">
        <f t="array" ref="S2:S122">_xll.FDS(S1,"FG_TOTAL_RETURNC(-10AY,0,AM)")/100</f>
        <v>-1.2214601E-2</v>
      </c>
      <c r="T2" s="24" cm="1">
        <f t="array" ref="T2:T122">_xll.FDS(T1,"FG_TOTAL_RETURNC(-10AY,0,AM)")/100</f>
        <v>3.6697267999999998E-2</v>
      </c>
      <c r="U2" s="24" cm="1">
        <f t="array" ref="U2:U122">_xll.FDS(U1,"FG_TOTAL_RETURNC(-10AY,0,AM)")/100</f>
        <v>-3.7330985E-3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41891</v>
      </c>
      <c r="B3" s="24" t="e">
        <v>#N/A</v>
      </c>
      <c r="C3" s="24">
        <v>1.379621E-2</v>
      </c>
      <c r="D3" s="24">
        <v>9.1775655999999997E-3</v>
      </c>
      <c r="E3" s="24">
        <v>4.1577339999999997E-2</v>
      </c>
      <c r="F3" s="24">
        <v>3.9653897E-2</v>
      </c>
      <c r="G3" s="24">
        <v>1.3236999999999999E-3</v>
      </c>
      <c r="H3" s="24">
        <v>1.2690306E-2</v>
      </c>
      <c r="I3" s="24">
        <v>4.4585942999999996E-2</v>
      </c>
      <c r="J3" s="24">
        <v>3.8048266999999997E-2</v>
      </c>
      <c r="K3" s="24">
        <v>-2.3791313000000001E-2</v>
      </c>
      <c r="L3" s="24">
        <v>4.7926664000000001E-2</v>
      </c>
      <c r="M3" s="24">
        <v>-5.4184794000000005E-3</v>
      </c>
      <c r="N3" s="24">
        <v>6.0433865000000003E-2</v>
      </c>
      <c r="O3" s="24">
        <v>6.0391425999999998E-2</v>
      </c>
      <c r="P3" s="24">
        <v>2.9253721E-2</v>
      </c>
      <c r="Q3" s="24">
        <v>5.1628230000000004E-2</v>
      </c>
      <c r="R3" s="24">
        <v>4.1353345E-2</v>
      </c>
      <c r="S3" s="24">
        <v>-2.6523292E-2</v>
      </c>
      <c r="T3" s="24">
        <v>4.7197699999999995E-2</v>
      </c>
      <c r="U3" s="24">
        <v>7.119441E-2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41921</v>
      </c>
      <c r="B4" s="24" t="e">
        <v>#N/A</v>
      </c>
      <c r="C4" s="24">
        <v>-4.5815409999999994E-2</v>
      </c>
      <c r="D4" s="24">
        <v>-9.3039509999999992E-2</v>
      </c>
      <c r="E4" s="24">
        <v>-4.0432750000000003E-2</v>
      </c>
      <c r="F4" s="24">
        <v>-4.6809969999999999E-2</v>
      </c>
      <c r="G4" s="24">
        <v>-8.2987549999999993E-2</v>
      </c>
      <c r="H4" s="24">
        <v>-4.511279E-2</v>
      </c>
      <c r="I4" s="24">
        <v>-6.8292674999999997E-2</v>
      </c>
      <c r="J4" s="24">
        <v>-5.5260300000000005E-2</v>
      </c>
      <c r="K4" s="24">
        <v>-9.418238000000001E-2</v>
      </c>
      <c r="L4" s="24">
        <v>-6.9198609999999994E-2</v>
      </c>
      <c r="M4" s="24">
        <v>-8.0573499999999992E-2</v>
      </c>
      <c r="N4" s="24">
        <v>-0.14271794999999998</v>
      </c>
      <c r="O4" s="24">
        <v>-3.7225603999999995E-2</v>
      </c>
      <c r="P4" s="24">
        <v>-7.6566159999999994E-2</v>
      </c>
      <c r="Q4" s="24">
        <v>3.8444995999999997E-3</v>
      </c>
      <c r="R4" s="24">
        <v>-1.4256179000000001E-2</v>
      </c>
      <c r="S4" s="24">
        <v>-9.6465350000000005E-2</v>
      </c>
      <c r="T4" s="24">
        <v>-3.8631855999999999E-2</v>
      </c>
      <c r="U4" s="24">
        <v>-3.8478374000000003E-2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41950</v>
      </c>
      <c r="B5" s="24" t="e">
        <v>#N/A</v>
      </c>
      <c r="C5" s="24">
        <v>1.6639233E-3</v>
      </c>
      <c r="D5" s="24">
        <v>3.702271E-2</v>
      </c>
      <c r="E5" s="24">
        <v>2.9522300000000001E-2</v>
      </c>
      <c r="F5" s="24">
        <v>-2.4736284999999997E-2</v>
      </c>
      <c r="G5" s="24">
        <v>6.3347816000000005E-3</v>
      </c>
      <c r="H5" s="24">
        <v>-1.4435649E-2</v>
      </c>
      <c r="I5" s="24">
        <v>1.8324613999999999E-2</v>
      </c>
      <c r="J5" s="24">
        <v>-1.4811754E-4</v>
      </c>
      <c r="K5" s="24">
        <v>-9.8941325999999993E-3</v>
      </c>
      <c r="L5" s="24">
        <v>-0.12454605000000001</v>
      </c>
      <c r="M5" s="24">
        <v>4.2257904999999998E-2</v>
      </c>
      <c r="N5" s="24">
        <v>-0.10965908000000001</v>
      </c>
      <c r="O5" s="24">
        <v>5.039656E-2</v>
      </c>
      <c r="P5" s="24">
        <v>1.6541003999999998E-2</v>
      </c>
      <c r="Q5" s="24">
        <v>-2.4144350999999998E-2</v>
      </c>
      <c r="R5" s="24">
        <v>1.1380196E-2</v>
      </c>
      <c r="S5" s="24">
        <v>5.0733447000000001E-2</v>
      </c>
      <c r="T5" s="24">
        <v>-8.7065699999999996E-2</v>
      </c>
      <c r="U5" s="24">
        <v>-2.9558897000000001E-2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41982</v>
      </c>
      <c r="B6" s="24" t="e">
        <v>#N/A</v>
      </c>
      <c r="C6" s="24">
        <v>-4.5087756999999999E-2</v>
      </c>
      <c r="D6" s="24">
        <v>7.4377059999999997E-3</v>
      </c>
      <c r="E6" s="24">
        <v>-1.8247962000000001E-3</v>
      </c>
      <c r="F6" s="24">
        <v>6.7138670000000001E-3</v>
      </c>
      <c r="G6" s="24">
        <v>-1.9641518999999998E-3</v>
      </c>
      <c r="H6" s="24">
        <v>-9.3209090000000008E-2</v>
      </c>
      <c r="I6" s="24">
        <v>-6.4267515999999998E-3</v>
      </c>
      <c r="J6" s="24">
        <v>-0.10811604000000001</v>
      </c>
      <c r="K6" s="24">
        <v>-7.0124864999999992E-4</v>
      </c>
      <c r="L6" s="24">
        <v>-7.3206425000000006E-2</v>
      </c>
      <c r="M6" s="24">
        <v>-3.9347648999999998E-2</v>
      </c>
      <c r="N6" s="24">
        <v>-2.3612022E-2</v>
      </c>
      <c r="O6" s="24">
        <v>-2.9416381999999998E-2</v>
      </c>
      <c r="P6" s="24">
        <v>4.9433708000000002E-3</v>
      </c>
      <c r="Q6" s="24">
        <v>-8.3269059999999992E-2</v>
      </c>
      <c r="R6" s="24">
        <v>-1.1917293000000001E-2</v>
      </c>
      <c r="S6" s="24">
        <v>7.0583699999999999E-2</v>
      </c>
      <c r="T6" s="24">
        <v>-7.5194836000000001E-2</v>
      </c>
      <c r="U6" s="24">
        <v>-8.1537009999999993E-2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42013</v>
      </c>
      <c r="B7" s="24" t="e">
        <v>#N/A</v>
      </c>
      <c r="C7" s="24">
        <v>-3.3386409999999998E-2</v>
      </c>
      <c r="D7" s="24">
        <v>-1.409322E-2</v>
      </c>
      <c r="E7" s="24">
        <v>1.9746541999999999E-2</v>
      </c>
      <c r="F7" s="24">
        <v>-8.7221150000000011E-2</v>
      </c>
      <c r="G7" s="24">
        <v>-3.8642405999999997E-2</v>
      </c>
      <c r="H7" s="24">
        <v>-2.6856719999999997E-2</v>
      </c>
      <c r="I7" s="24">
        <v>-2.0440936E-2</v>
      </c>
      <c r="J7" s="24">
        <v>-7.9259276000000004E-3</v>
      </c>
      <c r="K7" s="24">
        <v>-4.3276547999999996E-3</v>
      </c>
      <c r="L7" s="24">
        <v>-3.6280572000000004E-2</v>
      </c>
      <c r="M7" s="24">
        <v>3.3255577000000001E-2</v>
      </c>
      <c r="N7" s="24">
        <v>-0.16936005000000001</v>
      </c>
      <c r="O7" s="24">
        <v>-7.5391529999999998E-3</v>
      </c>
      <c r="P7" s="24">
        <v>6.1620115999999996E-2</v>
      </c>
      <c r="Q7" s="24">
        <v>1.6400337000000001E-2</v>
      </c>
      <c r="R7" s="24">
        <v>-1.9325972E-2</v>
      </c>
      <c r="S7" s="24">
        <v>2.8074621999999997E-2</v>
      </c>
      <c r="T7" s="24">
        <v>-4.7493160000000006E-2</v>
      </c>
      <c r="U7" s="24">
        <v>-4.4128299999999995E-3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42044</v>
      </c>
      <c r="B8" s="24" t="e">
        <v>#N/A</v>
      </c>
      <c r="C8" s="24">
        <v>2.6776551999999999E-2</v>
      </c>
      <c r="D8" s="24">
        <v>2.9290318000000003E-2</v>
      </c>
      <c r="E8" s="24">
        <v>5.8808445999999993E-2</v>
      </c>
      <c r="F8" s="24">
        <v>-3.0315577999999999E-2</v>
      </c>
      <c r="G8" s="24">
        <v>-3.5781562000000003E-2</v>
      </c>
      <c r="H8" s="24">
        <v>4.7765849999999999E-2</v>
      </c>
      <c r="I8" s="24">
        <v>3.8383842000000001E-2</v>
      </c>
      <c r="J8" s="24">
        <v>-7.4311495000000003E-3</v>
      </c>
      <c r="K8" s="24">
        <v>7.1322919999999997E-4</v>
      </c>
      <c r="L8" s="24">
        <v>-3.6217809000000004E-2</v>
      </c>
      <c r="M8" s="24">
        <v>5.5733680000000001E-2</v>
      </c>
      <c r="N8" s="24">
        <v>-9.3725090000000011E-2</v>
      </c>
      <c r="O8" s="24">
        <v>3.9672135999999997E-2</v>
      </c>
      <c r="P8" s="24">
        <v>-1.0522245999999999E-2</v>
      </c>
      <c r="Q8" s="24">
        <v>1.2412070999999998E-3</v>
      </c>
      <c r="R8" s="24">
        <v>4.7305464999999998E-2</v>
      </c>
      <c r="S8" s="24">
        <v>-0.10658914</v>
      </c>
      <c r="T8" s="24">
        <v>2.8769255000000001E-2</v>
      </c>
      <c r="U8" s="24">
        <v>-3.6861300000000001E-3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42072</v>
      </c>
      <c r="B9" s="24" t="e">
        <v>#N/A</v>
      </c>
      <c r="C9" s="24">
        <v>-8.7763670000000002E-3</v>
      </c>
      <c r="D9" s="24">
        <v>-1.4958024E-2</v>
      </c>
      <c r="E9" s="24">
        <v>8.9740753000000003E-3</v>
      </c>
      <c r="F9" s="24">
        <v>-1.1563182E-2</v>
      </c>
      <c r="G9" s="24">
        <v>-7.0637999999999992E-2</v>
      </c>
      <c r="H9" s="24">
        <v>-4.2647066000000004E-2</v>
      </c>
      <c r="I9" s="24">
        <v>1.5564203E-2</v>
      </c>
      <c r="J9" s="24">
        <v>-3.7093758999999997E-2</v>
      </c>
      <c r="K9" s="24">
        <v>4.0982962000000005E-3</v>
      </c>
      <c r="L9" s="24">
        <v>-0.11732644</v>
      </c>
      <c r="M9" s="24">
        <v>-5.5684089999999999E-2</v>
      </c>
      <c r="N9" s="24">
        <v>4.3821334999999996E-3</v>
      </c>
      <c r="O9" s="24">
        <v>2.4913310000000001E-2</v>
      </c>
      <c r="P9" s="24">
        <v>6.3016414999999999E-3</v>
      </c>
      <c r="Q9" s="24">
        <v>9.9253654000000004E-4</v>
      </c>
      <c r="R9" s="24">
        <v>-2.6258469E-2</v>
      </c>
      <c r="S9" s="24">
        <v>-9.7416639999999999E-2</v>
      </c>
      <c r="T9" s="24">
        <v>-1.3987540999999999E-2</v>
      </c>
      <c r="U9" s="24">
        <v>-7.399559E-3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42103</v>
      </c>
      <c r="B10" s="24" t="e">
        <v>#N/A</v>
      </c>
      <c r="C10" s="24">
        <v>5.9701560000000001E-2</v>
      </c>
      <c r="D10" s="24">
        <v>3.6666631999999998E-2</v>
      </c>
      <c r="E10" s="24">
        <v>2.8846145E-2</v>
      </c>
      <c r="F10" s="24">
        <v>4.6793699999999994E-2</v>
      </c>
      <c r="G10" s="24">
        <v>2.6269674E-2</v>
      </c>
      <c r="H10" s="24">
        <v>5.6067586000000003E-2</v>
      </c>
      <c r="I10" s="24">
        <v>1.1494279000000001E-2</v>
      </c>
      <c r="J10" s="24">
        <v>6.2908649999999997E-2</v>
      </c>
      <c r="K10" s="24">
        <v>3.9574145999999998E-2</v>
      </c>
      <c r="L10" s="24">
        <v>0.11114717</v>
      </c>
      <c r="M10" s="24">
        <v>7.4896573999999994E-2</v>
      </c>
      <c r="N10" s="24">
        <v>-4.2757509999999999E-2</v>
      </c>
      <c r="O10" s="24">
        <v>2.0307659999999998E-2</v>
      </c>
      <c r="P10" s="24">
        <v>0.22974564</v>
      </c>
      <c r="Q10" s="24">
        <v>-2.4065911999999998E-2</v>
      </c>
      <c r="R10" s="24">
        <v>-9.360671000000001E-3</v>
      </c>
      <c r="S10" s="24">
        <v>4.6973944000000004E-2</v>
      </c>
      <c r="T10" s="24">
        <v>4.1563389999999999E-2</v>
      </c>
      <c r="U10" s="24">
        <v>-8.4664530000000002E-2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42132</v>
      </c>
      <c r="B11" s="24" t="e">
        <v>#N/A</v>
      </c>
      <c r="C11" s="24">
        <v>4.2014836999999999E-2</v>
      </c>
      <c r="D11" s="24">
        <v>-8.1814879999999993E-2</v>
      </c>
      <c r="E11" s="24">
        <v>-4.5327067000000006E-2</v>
      </c>
      <c r="F11" s="24">
        <v>8.1953639999999994E-2</v>
      </c>
      <c r="G11" s="24">
        <v>4.7098994000000005E-2</v>
      </c>
      <c r="H11" s="24">
        <v>-5.0908922999999993E-3</v>
      </c>
      <c r="I11" s="24">
        <v>3.7878870000000002E-2</v>
      </c>
      <c r="J11" s="24">
        <v>-2.9925108000000001E-3</v>
      </c>
      <c r="K11" s="24">
        <v>2.3898959999999997E-2</v>
      </c>
      <c r="L11" s="24">
        <v>8.7744950000000002E-2</v>
      </c>
      <c r="M11" s="24">
        <v>-1.6243935000000001E-2</v>
      </c>
      <c r="N11" s="24">
        <v>0.15314484</v>
      </c>
      <c r="O11" s="24">
        <v>-8.8962610000000011E-2</v>
      </c>
      <c r="P11" s="24">
        <v>-2.0050883000000002E-2</v>
      </c>
      <c r="Q11" s="24">
        <v>3.196156E-2</v>
      </c>
      <c r="R11" s="24">
        <v>-2.2393227000000002E-2</v>
      </c>
      <c r="S11" s="24">
        <v>-1.6068399000000001E-2</v>
      </c>
      <c r="T11" s="24">
        <v>4.6349406000000003E-2</v>
      </c>
      <c r="U11" s="24">
        <v>6.9807770000000005E-3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42164</v>
      </c>
      <c r="B12" s="24" t="e">
        <v>#N/A</v>
      </c>
      <c r="C12" s="24">
        <v>-9.2783569999999996E-2</v>
      </c>
      <c r="D12" s="24">
        <v>-8.2879430000000004E-2</v>
      </c>
      <c r="E12" s="24">
        <v>-7.8316209999999997E-2</v>
      </c>
      <c r="F12" s="24">
        <v>-0.10061204999999999</v>
      </c>
      <c r="G12" s="24">
        <v>-3.8172721999999999E-2</v>
      </c>
      <c r="H12" s="24">
        <v>-9.0643349999999998E-2</v>
      </c>
      <c r="I12" s="24">
        <v>-6.630170299999999E-2</v>
      </c>
      <c r="J12" s="24">
        <v>-4.2021035999999998E-2</v>
      </c>
      <c r="K12" s="24">
        <v>-7.1023644999999996E-2</v>
      </c>
      <c r="L12" s="24">
        <v>-0.10809362</v>
      </c>
      <c r="M12" s="24">
        <v>-0.10240441</v>
      </c>
      <c r="N12" s="24">
        <v>-8.932793E-2</v>
      </c>
      <c r="O12" s="24">
        <v>-5.1638545999999994E-2</v>
      </c>
      <c r="P12" s="24">
        <v>-3.848654E-2</v>
      </c>
      <c r="Q12" s="24">
        <v>-4.4217706000000002E-2</v>
      </c>
      <c r="R12" s="24">
        <v>-1.2042344E-2</v>
      </c>
      <c r="S12" s="24">
        <v>-8.5896130000000001E-2</v>
      </c>
      <c r="T12" s="24">
        <v>-2.0336150000000001E-2</v>
      </c>
      <c r="U12" s="24">
        <v>1.5020251E-2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42194</v>
      </c>
      <c r="B13" s="24" t="e">
        <v>#N/A</v>
      </c>
      <c r="C13" s="24">
        <v>-6.5472959999999997E-2</v>
      </c>
      <c r="D13" s="24">
        <v>-1.9927025000000001E-2</v>
      </c>
      <c r="E13" s="24">
        <v>5.7494639999999993E-3</v>
      </c>
      <c r="F13" s="24">
        <v>-7.5248002999999994E-2</v>
      </c>
      <c r="G13" s="24">
        <v>-3.037542E-2</v>
      </c>
      <c r="H13" s="24">
        <v>-2.3561597E-2</v>
      </c>
      <c r="I13" s="24">
        <v>-2.0846963E-2</v>
      </c>
      <c r="J13" s="24">
        <v>-6.3700676000000003E-3</v>
      </c>
      <c r="K13" s="24">
        <v>-4.7379730000000002E-2</v>
      </c>
      <c r="L13" s="24">
        <v>-4.4830265000000001E-2</v>
      </c>
      <c r="M13" s="24">
        <v>1.7831326000000002E-2</v>
      </c>
      <c r="N13" s="24">
        <v>-0.10503477</v>
      </c>
      <c r="O13" s="24">
        <v>5.4666876999999996E-2</v>
      </c>
      <c r="P13" s="24">
        <v>-0.15155846000000001</v>
      </c>
      <c r="Q13" s="24">
        <v>-9.3415975999999994E-3</v>
      </c>
      <c r="R13" s="24">
        <v>-1.3234436999999998E-2</v>
      </c>
      <c r="S13" s="24">
        <v>6.3352585000000003E-2</v>
      </c>
      <c r="T13" s="24">
        <v>-7.0829389999999999E-3</v>
      </c>
      <c r="U13" s="24">
        <v>7.7973843000000001E-2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42223</v>
      </c>
      <c r="B14" s="24" t="e">
        <v>#N/A</v>
      </c>
      <c r="C14" s="24">
        <v>-1.7822921000000002E-2</v>
      </c>
      <c r="D14" s="24">
        <v>-2.6315748999999999E-2</v>
      </c>
      <c r="E14" s="24">
        <v>1.1152506E-2</v>
      </c>
      <c r="F14" s="24">
        <v>9.7448825999999992E-3</v>
      </c>
      <c r="G14" s="24">
        <v>-8.9053149999999998E-2</v>
      </c>
      <c r="H14" s="24">
        <v>-5.8381977000000002E-2</v>
      </c>
      <c r="I14" s="24">
        <v>-5.8549585000000001E-2</v>
      </c>
      <c r="J14" s="24">
        <v>-6.8807006000000002E-3</v>
      </c>
      <c r="K14" s="24">
        <v>-5.7648840000000007E-2</v>
      </c>
      <c r="L14" s="24">
        <v>-0.13890672000000001</v>
      </c>
      <c r="M14" s="24">
        <v>-1.2951732000000001E-2</v>
      </c>
      <c r="N14" s="24">
        <v>-7.2744846000000002E-2</v>
      </c>
      <c r="O14" s="24">
        <v>3.5227656000000003E-2</v>
      </c>
      <c r="P14" s="24">
        <v>1.8101929999999999E-3</v>
      </c>
      <c r="Q14" s="24">
        <v>-2.6942492000000002E-3</v>
      </c>
      <c r="R14" s="24">
        <v>-2.9730259999999998E-2</v>
      </c>
      <c r="S14" s="24">
        <v>-6.9242835000000003E-2</v>
      </c>
      <c r="T14" s="24">
        <v>4.939437E-2</v>
      </c>
      <c r="U14" s="24">
        <v>-5.5438280000000006E-2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42256</v>
      </c>
      <c r="B15" s="24" t="e">
        <v>#N/A</v>
      </c>
      <c r="C15" s="24">
        <v>-5.2763819999999996E-2</v>
      </c>
      <c r="D15" s="24">
        <v>-0.16171170000000001</v>
      </c>
      <c r="E15" s="24">
        <v>-0.11790972999999999</v>
      </c>
      <c r="F15" s="24">
        <v>-2.2977948000000002E-2</v>
      </c>
      <c r="G15" s="24">
        <v>-0.12248844</v>
      </c>
      <c r="H15" s="24">
        <v>-0.14083261</v>
      </c>
      <c r="I15" s="24">
        <v>-4.3109536000000004E-2</v>
      </c>
      <c r="J15" s="24">
        <v>-8.2607929999999996E-2</v>
      </c>
      <c r="K15" s="24">
        <v>-4.1583420000000003E-2</v>
      </c>
      <c r="L15" s="24">
        <v>-0.12285292</v>
      </c>
      <c r="M15" s="24">
        <v>-0.13964033000000001</v>
      </c>
      <c r="N15" s="24">
        <v>3.1381845000000002E-3</v>
      </c>
      <c r="O15" s="24">
        <v>-0.13130015</v>
      </c>
      <c r="P15" s="24">
        <v>-0.10861272</v>
      </c>
      <c r="Q15" s="24">
        <v>-3.8045882999999996E-2</v>
      </c>
      <c r="R15" s="24">
        <v>-2.2746502999999998E-2</v>
      </c>
      <c r="S15" s="24">
        <v>-0.17134630000000001</v>
      </c>
      <c r="T15" s="24">
        <v>-0.14022325999999999</v>
      </c>
      <c r="U15" s="24">
        <v>-0.11179422999999999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42286</v>
      </c>
      <c r="B16" s="24" t="e">
        <v>#N/A</v>
      </c>
      <c r="C16" s="24">
        <v>5.2166224000000004E-2</v>
      </c>
      <c r="D16" s="24">
        <v>0.1832348</v>
      </c>
      <c r="E16" s="24">
        <v>9.4075570000000011E-2</v>
      </c>
      <c r="F16" s="24">
        <v>3.5747886E-2</v>
      </c>
      <c r="G16" s="24">
        <v>6.5609929999999997E-2</v>
      </c>
      <c r="H16" s="24">
        <v>0.15360821</v>
      </c>
      <c r="I16" s="24">
        <v>4.6528816000000001E-2</v>
      </c>
      <c r="J16" s="24">
        <v>6.4678550000000001E-2</v>
      </c>
      <c r="K16" s="24">
        <v>0.11368381499999999</v>
      </c>
      <c r="L16" s="24">
        <v>7.4925539999999999E-2</v>
      </c>
      <c r="M16" s="24">
        <v>0.12295235</v>
      </c>
      <c r="N16" s="24">
        <v>7.5078129999999993E-2</v>
      </c>
      <c r="O16" s="24">
        <v>9.3495960000000003E-2</v>
      </c>
      <c r="P16" s="24">
        <v>7.0720672999999998E-2</v>
      </c>
      <c r="Q16" s="24">
        <v>2.457285E-2</v>
      </c>
      <c r="R16" s="24">
        <v>1.0771394E-2</v>
      </c>
      <c r="S16" s="24">
        <v>0.17086601000000001</v>
      </c>
      <c r="T16" s="24">
        <v>2.8058648000000002E-2</v>
      </c>
      <c r="U16" s="24">
        <v>0.12145996000000001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42317</v>
      </c>
      <c r="B17" s="24" t="e">
        <v>#N/A</v>
      </c>
      <c r="C17" s="24">
        <v>-4.8179329999999999E-2</v>
      </c>
      <c r="D17" s="24">
        <v>-8.2198090000000001E-2</v>
      </c>
      <c r="E17" s="24">
        <v>-7.2380959999999994E-2</v>
      </c>
      <c r="F17" s="24">
        <v>-0.11353313</v>
      </c>
      <c r="G17" s="24">
        <v>-6.4557610000000001E-2</v>
      </c>
      <c r="H17" s="24">
        <v>-9.2940149999999999E-2</v>
      </c>
      <c r="I17" s="24">
        <v>-2.0465791000000001E-2</v>
      </c>
      <c r="J17" s="24">
        <v>-2.5645673000000001E-2</v>
      </c>
      <c r="K17" s="24">
        <v>-5.8062670000000004E-3</v>
      </c>
      <c r="L17" s="24">
        <v>-7.4851455999999997E-2</v>
      </c>
      <c r="M17" s="24">
        <v>-8.2494919999999999E-2</v>
      </c>
      <c r="N17" s="24">
        <v>-7.0804954000000003E-2</v>
      </c>
      <c r="O17" s="24">
        <v>-7.8404846E-2</v>
      </c>
      <c r="P17" s="24">
        <v>-5.8898329999999997E-3</v>
      </c>
      <c r="Q17" s="24">
        <v>-6.6697063000000001E-2</v>
      </c>
      <c r="R17" s="24">
        <v>-6.2069296999999997E-3</v>
      </c>
      <c r="S17" s="24">
        <v>2.0034670000000001E-2</v>
      </c>
      <c r="T17" s="24">
        <v>-0.11182833</v>
      </c>
      <c r="U17" s="24">
        <v>-5.2749753000000003E-2</v>
      </c>
      <c r="V17" s="24">
        <v>-9.2040780000000003E-2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42347</v>
      </c>
      <c r="B18" s="24" t="e">
        <v>#N/A</v>
      </c>
      <c r="C18" s="24">
        <v>-7.0629780000000003E-2</v>
      </c>
      <c r="D18" s="24">
        <v>-4.9479603999999996E-3</v>
      </c>
      <c r="E18" s="24">
        <v>-1.3493656999999999E-2</v>
      </c>
      <c r="F18" s="24">
        <v>-0.11014341999999999</v>
      </c>
      <c r="G18" s="24">
        <v>-6.5744280000000002E-2</v>
      </c>
      <c r="H18" s="24">
        <v>3.3497572000000003E-2</v>
      </c>
      <c r="I18" s="24">
        <v>-4.9711885000000004E-2</v>
      </c>
      <c r="J18" s="24">
        <v>-5.0774692999999996E-2</v>
      </c>
      <c r="K18" s="24">
        <v>-5.1055073999999999E-2</v>
      </c>
      <c r="L18" s="24">
        <v>2.3116349999999997E-2</v>
      </c>
      <c r="M18" s="24">
        <v>-0.11915207</v>
      </c>
      <c r="N18" s="24">
        <v>-0.15762013</v>
      </c>
      <c r="O18" s="24">
        <v>-3.8870633000000002E-2</v>
      </c>
      <c r="P18" s="24">
        <v>-4.3377039999999999E-2</v>
      </c>
      <c r="Q18" s="24">
        <v>-0.107439995</v>
      </c>
      <c r="R18" s="24">
        <v>-7.4684323999999996E-2</v>
      </c>
      <c r="S18" s="24">
        <v>-8.9718759999999995E-2</v>
      </c>
      <c r="T18" s="24">
        <v>-7.664399999999999E-2</v>
      </c>
      <c r="U18" s="24">
        <v>-0.10663504</v>
      </c>
      <c r="V18" s="24">
        <v>1.9110917999999998E-2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42377</v>
      </c>
      <c r="B19" s="24" t="e">
        <v>#N/A</v>
      </c>
      <c r="C19" s="24">
        <v>-4.5376659999999999E-2</v>
      </c>
      <c r="D19" s="24">
        <v>3.3948420000000003E-3</v>
      </c>
      <c r="E19" s="24">
        <v>-6.5016747E-2</v>
      </c>
      <c r="F19" s="24">
        <v>-3.6609112999999999E-2</v>
      </c>
      <c r="G19" s="24">
        <v>-8.7073860000000003E-2</v>
      </c>
      <c r="H19" s="24">
        <v>-5.3528249999999999E-2</v>
      </c>
      <c r="I19" s="24">
        <v>-8.4001480000000003E-2</v>
      </c>
      <c r="J19" s="24">
        <v>-9.4571349999999998E-2</v>
      </c>
      <c r="K19" s="24">
        <v>-5.0255536999999996E-2</v>
      </c>
      <c r="L19" s="24">
        <v>-0.19229496000000001</v>
      </c>
      <c r="M19" s="24">
        <v>-0.12855732</v>
      </c>
      <c r="N19" s="24">
        <v>-8.6983569999999996E-2</v>
      </c>
      <c r="O19" s="24">
        <v>-7.6622959999999999E-3</v>
      </c>
      <c r="P19" s="24">
        <v>-0.10332304</v>
      </c>
      <c r="Q19" s="24">
        <v>-1.4460146E-2</v>
      </c>
      <c r="R19" s="24">
        <v>-4.1330757000000003E-2</v>
      </c>
      <c r="S19" s="24">
        <v>-9.2706259999999999E-2</v>
      </c>
      <c r="T19" s="24">
        <v>5.3074359999999996E-3</v>
      </c>
      <c r="U19" s="24">
        <v>-3.8267136E-2</v>
      </c>
      <c r="V19" s="24">
        <v>-0.11320691999999999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42409</v>
      </c>
      <c r="B20" s="24" t="e">
        <v>#N/A</v>
      </c>
      <c r="C20" s="24">
        <v>7.1571110000000007E-2</v>
      </c>
      <c r="D20" s="24">
        <v>0.10327709</v>
      </c>
      <c r="E20" s="24">
        <v>2.0108461000000001E-2</v>
      </c>
      <c r="F20" s="24">
        <v>4.9061180000000003E-2</v>
      </c>
      <c r="G20" s="24">
        <v>3.4464716999999999E-2</v>
      </c>
      <c r="H20" s="24">
        <v>6.0439467000000004E-2</v>
      </c>
      <c r="I20" s="24">
        <v>3.3276438999999998E-2</v>
      </c>
      <c r="J20" s="24">
        <v>-8.8155269999999999E-4</v>
      </c>
      <c r="K20" s="24">
        <v>-4.2802094999999998E-4</v>
      </c>
      <c r="L20" s="24">
        <v>1.2048125E-2</v>
      </c>
      <c r="M20" s="24">
        <v>4.0222882999999994E-2</v>
      </c>
      <c r="N20" s="24">
        <v>-0.20385682999999999</v>
      </c>
      <c r="O20" s="24">
        <v>-4.1440724999999998E-2</v>
      </c>
      <c r="P20" s="24">
        <v>-9.8299140000000007E-2</v>
      </c>
      <c r="Q20" s="24">
        <v>-8.6414219999999993E-3</v>
      </c>
      <c r="R20" s="24">
        <v>4.8047659999999999E-2</v>
      </c>
      <c r="S20" s="24">
        <v>5.609393E-2</v>
      </c>
      <c r="T20" s="24">
        <v>-1.2032092000000001E-2</v>
      </c>
      <c r="U20" s="24">
        <v>-4.29492E-2</v>
      </c>
      <c r="V20" s="24">
        <v>-5.8174370000000003E-2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42438</v>
      </c>
      <c r="B21" s="24" t="e">
        <v>#N/A</v>
      </c>
      <c r="C21" s="24">
        <v>9.1954119999999986E-2</v>
      </c>
      <c r="D21" s="24">
        <v>4.5454499999999995E-2</v>
      </c>
      <c r="E21" s="24">
        <v>6.8836093000000001E-2</v>
      </c>
      <c r="F21" s="24">
        <v>5.3695199999999998E-2</v>
      </c>
      <c r="G21" s="24">
        <v>0.24179708000000003</v>
      </c>
      <c r="H21" s="24">
        <v>6.2176228E-2</v>
      </c>
      <c r="I21" s="24">
        <v>0.10487199</v>
      </c>
      <c r="J21" s="24">
        <v>0.11824393000000001</v>
      </c>
      <c r="K21" s="24">
        <v>4.3887853999999997E-2</v>
      </c>
      <c r="L21" s="24">
        <v>0.30434788000000002</v>
      </c>
      <c r="M21" s="24">
        <v>0.15071047000000001</v>
      </c>
      <c r="N21" s="24">
        <v>0.22145330000000002</v>
      </c>
      <c r="O21" s="24">
        <v>5.3737399999999998E-2</v>
      </c>
      <c r="P21" s="24">
        <v>0.11595011</v>
      </c>
      <c r="Q21" s="24">
        <v>9.5216389999999998E-2</v>
      </c>
      <c r="R21" s="24">
        <v>6.6489815999999993E-2</v>
      </c>
      <c r="S21" s="24">
        <v>0.12291442999999999</v>
      </c>
      <c r="T21" s="24">
        <v>0.15832209999999999</v>
      </c>
      <c r="U21" s="24">
        <v>8.2647799999999993E-2</v>
      </c>
      <c r="V21" s="24">
        <v>0.10522461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42468</v>
      </c>
      <c r="B22" s="24" t="e">
        <v>#N/A</v>
      </c>
      <c r="C22" s="24">
        <v>1.6216159000000001E-2</v>
      </c>
      <c r="D22" s="24">
        <v>7.3181390000000004E-3</v>
      </c>
      <c r="E22" s="24">
        <v>5.4449677000000002E-2</v>
      </c>
      <c r="F22" s="24">
        <v>5.3150653999999999E-2</v>
      </c>
      <c r="G22" s="24">
        <v>1.9512176999999999E-2</v>
      </c>
      <c r="H22" s="24">
        <v>7.1951269999999998E-2</v>
      </c>
      <c r="I22" s="24">
        <v>-7.4738859999999999E-3</v>
      </c>
      <c r="J22" s="24">
        <v>1.0455727999999999E-2</v>
      </c>
      <c r="K22" s="24">
        <v>5.5168269999999998E-2</v>
      </c>
      <c r="L22" s="24">
        <v>5.3968189999999999E-2</v>
      </c>
      <c r="M22" s="24">
        <v>3.9676070000000001E-2</v>
      </c>
      <c r="N22" s="24">
        <v>1.6997099000000002E-2</v>
      </c>
      <c r="O22" s="24">
        <v>2.6839972000000001E-3</v>
      </c>
      <c r="P22" s="24">
        <v>3.3308506000000002E-2</v>
      </c>
      <c r="Q22" s="24">
        <v>-7.1794389999999993E-3</v>
      </c>
      <c r="R22" s="24">
        <v>-1.5115142E-2</v>
      </c>
      <c r="S22" s="24">
        <v>6.8845986999999997E-2</v>
      </c>
      <c r="T22" s="24">
        <v>-9.3458889999999996E-3</v>
      </c>
      <c r="U22" s="24">
        <v>-4.1796207000000002E-2</v>
      </c>
      <c r="V22" s="24">
        <v>-7.0686936000000002E-3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42499</v>
      </c>
      <c r="B23" s="24" t="e">
        <v>#N/A</v>
      </c>
      <c r="C23" s="24">
        <v>1.7637134000000002E-2</v>
      </c>
      <c r="D23" s="24">
        <v>-5.1709355999999998E-2</v>
      </c>
      <c r="E23" s="24">
        <v>-6.5796732999999996E-2</v>
      </c>
      <c r="F23" s="24">
        <v>-6.5816819999999998E-2</v>
      </c>
      <c r="G23" s="24">
        <v>0.142344475</v>
      </c>
      <c r="H23" s="24">
        <v>-8.5324230000000001E-2</v>
      </c>
      <c r="I23" s="24">
        <v>-5.9487940000000003E-2</v>
      </c>
      <c r="J23" s="24">
        <v>-1.5423655999999999E-2</v>
      </c>
      <c r="K23" s="24">
        <v>-2.5072931999999999E-2</v>
      </c>
      <c r="L23" s="24">
        <v>3.4638523999999997E-2</v>
      </c>
      <c r="M23" s="24">
        <v>-4.4781923000000001E-2</v>
      </c>
      <c r="N23" s="24">
        <v>0.16434551</v>
      </c>
      <c r="O23" s="24">
        <v>2.8298258999999999E-2</v>
      </c>
      <c r="P23" s="24">
        <v>-3.8008153000000003E-2</v>
      </c>
      <c r="Q23" s="24">
        <v>-4.3904962999999998E-2</v>
      </c>
      <c r="R23" s="24">
        <v>1.788795E-2</v>
      </c>
      <c r="S23" s="24">
        <v>-7.3447584999999996E-2</v>
      </c>
      <c r="T23" s="24">
        <v>-1.7688631999999999E-2</v>
      </c>
      <c r="U23" s="24">
        <v>1.3698696999999999E-2</v>
      </c>
      <c r="V23" s="24">
        <v>6.4293623000000008E-2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42530</v>
      </c>
      <c r="B24" s="24" t="e">
        <v>#N/A</v>
      </c>
      <c r="C24" s="24">
        <v>9.6286534999999989E-3</v>
      </c>
      <c r="D24" s="24">
        <v>5.4979680000000003E-2</v>
      </c>
      <c r="E24" s="24">
        <v>0.15661203000000001</v>
      </c>
      <c r="F24" s="24">
        <v>5.8479309999999998E-3</v>
      </c>
      <c r="G24" s="24">
        <v>7.3298453999999999E-2</v>
      </c>
      <c r="H24" s="24">
        <v>1.616919E-2</v>
      </c>
      <c r="I24" s="24">
        <v>0.11128902</v>
      </c>
      <c r="J24" s="24">
        <v>5.1556826000000002E-3</v>
      </c>
      <c r="K24" s="24">
        <v>4.9840570000000001E-2</v>
      </c>
      <c r="L24" s="24">
        <v>3.6026240000000001E-2</v>
      </c>
      <c r="M24" s="24">
        <v>0.10069299000000001</v>
      </c>
      <c r="N24" s="24">
        <v>3.5885214999999998E-2</v>
      </c>
      <c r="O24" s="24">
        <v>4.0907382999999999E-2</v>
      </c>
      <c r="P24" s="24">
        <v>6.6016435999999998E-2</v>
      </c>
      <c r="Q24" s="24">
        <v>1.1885405E-2</v>
      </c>
      <c r="R24" s="24">
        <v>2.9774666000000002E-2</v>
      </c>
      <c r="S24" s="24">
        <v>2.1255255000000001E-2</v>
      </c>
      <c r="T24" s="24">
        <v>2.4009585000000003E-2</v>
      </c>
      <c r="U24" s="24">
        <v>6.8989990000000001E-2</v>
      </c>
      <c r="V24" s="24">
        <v>-4.1806102000000005E-3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42559</v>
      </c>
      <c r="B25" s="24" t="e">
        <v>#N/A</v>
      </c>
      <c r="C25" s="24">
        <v>3.1710981999999999E-2</v>
      </c>
      <c r="D25" s="24">
        <v>5.9163690000000005E-2</v>
      </c>
      <c r="E25" s="24">
        <v>1.00348E-2</v>
      </c>
      <c r="F25" s="24">
        <v>-8.8087079999999998E-2</v>
      </c>
      <c r="G25" s="24">
        <v>5.0098419999999998E-2</v>
      </c>
      <c r="H25" s="24">
        <v>2.1644234999999998E-2</v>
      </c>
      <c r="I25" s="24">
        <v>1.8011569999999998E-2</v>
      </c>
      <c r="J25" s="24">
        <v>-8.2748530000000004E-3</v>
      </c>
      <c r="K25" s="24">
        <v>-3.7979484000000003E-3</v>
      </c>
      <c r="L25" s="24">
        <v>7.5399519999999998E-2</v>
      </c>
      <c r="M25" s="24">
        <v>-3.6070943E-3</v>
      </c>
      <c r="N25" s="24">
        <v>-0.2055428</v>
      </c>
      <c r="O25" s="24">
        <v>2.3035288000000001E-2</v>
      </c>
      <c r="P25" s="24">
        <v>4.2951107000000003E-4</v>
      </c>
      <c r="Q25" s="24">
        <v>6.5696239999999996E-3</v>
      </c>
      <c r="R25" s="24">
        <v>1.3930917000000001E-2</v>
      </c>
      <c r="S25" s="24">
        <v>7.1544649999999996E-3</v>
      </c>
      <c r="T25" s="24">
        <v>9.206891E-3</v>
      </c>
      <c r="U25" s="24">
        <v>4.6573877000000005E-3</v>
      </c>
      <c r="V25" s="24">
        <v>-5.7813405999999998E-2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42591</v>
      </c>
      <c r="B26" s="24">
        <v>5.0368310000000003E-3</v>
      </c>
      <c r="C26" s="24">
        <v>4.0355085999999998E-2</v>
      </c>
      <c r="D26" s="24">
        <v>9.2132090000000014E-2</v>
      </c>
      <c r="E26" s="24">
        <v>2.5785089000000001E-2</v>
      </c>
      <c r="F26" s="24">
        <v>0.1381619</v>
      </c>
      <c r="G26" s="24">
        <v>8.1645369999999995E-2</v>
      </c>
      <c r="H26" s="24">
        <v>9.7087619999999993E-3</v>
      </c>
      <c r="I26" s="24">
        <v>0.10261858</v>
      </c>
      <c r="J26" s="24">
        <v>4.125583E-2</v>
      </c>
      <c r="K26" s="24">
        <v>8.7113969999999999E-2</v>
      </c>
      <c r="L26" s="24">
        <v>0.13392568000000002</v>
      </c>
      <c r="M26" s="24">
        <v>0.13328229999999999</v>
      </c>
      <c r="N26" s="24">
        <v>5.2325606000000004E-2</v>
      </c>
      <c r="O26" s="24">
        <v>4.3218613000000003E-2</v>
      </c>
      <c r="P26" s="24">
        <v>6.991029E-2</v>
      </c>
      <c r="Q26" s="24">
        <v>0.10010994000000001</v>
      </c>
      <c r="R26" s="24">
        <v>6.3586710000000005E-2</v>
      </c>
      <c r="S26" s="24">
        <v>-2.5354207E-2</v>
      </c>
      <c r="T26" s="24">
        <v>4.5817137000000001E-2</v>
      </c>
      <c r="U26" s="24">
        <v>-3.1788110000000001E-2</v>
      </c>
      <c r="V26" s="24">
        <v>2.4252176E-2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42622</v>
      </c>
      <c r="B27" s="24">
        <v>1.5420198000000001E-2</v>
      </c>
      <c r="C27" s="24">
        <v>-5.3271236E-2</v>
      </c>
      <c r="D27" s="24">
        <v>-7.3908210000000002E-2</v>
      </c>
      <c r="E27" s="24">
        <v>-9.1836689999999999E-2</v>
      </c>
      <c r="F27" s="24">
        <v>-4.3315590000000001E-2</v>
      </c>
      <c r="G27" s="24">
        <v>-3.8317442E-2</v>
      </c>
      <c r="H27" s="24">
        <v>-2.5240361999999999E-2</v>
      </c>
      <c r="I27" s="24">
        <v>-3.4659803000000003E-2</v>
      </c>
      <c r="J27" s="24">
        <v>-4.9284935000000002E-2</v>
      </c>
      <c r="K27" s="24">
        <v>-1.1748194999999999E-2</v>
      </c>
      <c r="L27" s="24">
        <v>-4.0046334000000003E-2</v>
      </c>
      <c r="M27" s="24">
        <v>-8.8881440000000006E-2</v>
      </c>
      <c r="N27" s="24">
        <v>-6.906092E-3</v>
      </c>
      <c r="O27" s="24">
        <v>-8.4203479999999994E-3</v>
      </c>
      <c r="P27" s="24">
        <v>6.0264945E-2</v>
      </c>
      <c r="Q27" s="24">
        <v>-3.2995045000000001E-2</v>
      </c>
      <c r="R27" s="24">
        <v>-6.6483200000000006E-2</v>
      </c>
      <c r="S27" s="24">
        <v>-2.7799010000000002E-2</v>
      </c>
      <c r="T27" s="24">
        <v>-1.3942361E-2</v>
      </c>
      <c r="U27" s="24">
        <v>-4.1039585999999998E-3</v>
      </c>
      <c r="V27" s="24">
        <v>-3.6334871999999997E-2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42650</v>
      </c>
      <c r="B28" s="24">
        <v>-2.6575327E-3</v>
      </c>
      <c r="C28" s="24">
        <v>9.5602273999999994E-3</v>
      </c>
      <c r="D28" s="24">
        <v>5.5622816000000005E-2</v>
      </c>
      <c r="E28" s="24">
        <v>2.7394295E-4</v>
      </c>
      <c r="F28" s="24">
        <v>2.9625534999999998E-2</v>
      </c>
      <c r="G28" s="24">
        <v>-3.9844274999999998E-2</v>
      </c>
      <c r="H28" s="24">
        <v>-4.9321649999999996E-3</v>
      </c>
      <c r="I28" s="24">
        <v>4.7207474999999999E-2</v>
      </c>
      <c r="J28" s="24">
        <v>0</v>
      </c>
      <c r="K28" s="24">
        <v>2.2178887999999997E-2</v>
      </c>
      <c r="L28" s="24">
        <v>7.1946739999999995E-2</v>
      </c>
      <c r="M28" s="24">
        <v>1.205492E-2</v>
      </c>
      <c r="N28" s="24">
        <v>1.3908148E-2</v>
      </c>
      <c r="O28" s="24">
        <v>1.1548876999999999E-2</v>
      </c>
      <c r="P28" s="24">
        <v>1.9779325E-2</v>
      </c>
      <c r="Q28" s="24">
        <v>-1.2931645E-2</v>
      </c>
      <c r="R28" s="24">
        <v>4.0863990000000003E-2</v>
      </c>
      <c r="S28" s="24">
        <v>-6.2958599999999995E-3</v>
      </c>
      <c r="T28" s="24">
        <v>-3.7882745000000002E-2</v>
      </c>
      <c r="U28" s="24">
        <v>2.7472495999999999E-2</v>
      </c>
      <c r="V28" s="24">
        <v>-4.1621740000000004E-2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42683</v>
      </c>
      <c r="B29" s="24">
        <v>1.2181163E-2</v>
      </c>
      <c r="C29" s="24">
        <v>8.5227374999999994E-2</v>
      </c>
      <c r="D29" s="24">
        <v>-2.1764039999999998E-2</v>
      </c>
      <c r="E29" s="24">
        <v>-5.8904170000000006E-2</v>
      </c>
      <c r="F29" s="24">
        <v>-2.8773130000000001E-2</v>
      </c>
      <c r="G29" s="24">
        <v>4.9610019999999998E-2</v>
      </c>
      <c r="H29" s="24">
        <v>-4.3370485E-2</v>
      </c>
      <c r="I29" s="24">
        <v>-2.6984154999999999E-2</v>
      </c>
      <c r="J29" s="24">
        <v>-1.8296361000000001E-2</v>
      </c>
      <c r="K29" s="24">
        <v>-6.7349434E-2</v>
      </c>
      <c r="L29" s="24">
        <v>2.3970722999999999E-2</v>
      </c>
      <c r="M29" s="24">
        <v>-3.8482547E-3</v>
      </c>
      <c r="N29" s="24">
        <v>1.0974049999999999E-2</v>
      </c>
      <c r="O29" s="24">
        <v>-5.0033569999999999E-2</v>
      </c>
      <c r="P29" s="24">
        <v>-5.2470389999999999E-2</v>
      </c>
      <c r="Q29" s="24">
        <v>-1.4405429000000001E-2</v>
      </c>
      <c r="R29" s="24">
        <v>3.3836365000000004E-3</v>
      </c>
      <c r="S29" s="24">
        <v>-8.1309430000000002E-2</v>
      </c>
      <c r="T29" s="24">
        <v>-1.8711925000000001E-2</v>
      </c>
      <c r="U29" s="24">
        <v>-6.2165793999999996E-2</v>
      </c>
      <c r="V29" s="24">
        <v>0.13314724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42713</v>
      </c>
      <c r="B30" s="24">
        <v>3.3847093999999998E-3</v>
      </c>
      <c r="C30" s="24">
        <v>-1.0720551E-2</v>
      </c>
      <c r="D30" s="24">
        <v>-4.2154550000000006E-2</v>
      </c>
      <c r="E30" s="24">
        <v>-3.2605530000000001E-2</v>
      </c>
      <c r="F30" s="24">
        <v>6.1486960000000004E-3</v>
      </c>
      <c r="G30" s="24">
        <v>-1.9916712999999999E-2</v>
      </c>
      <c r="H30" s="24">
        <v>-2.7202009999999999E-2</v>
      </c>
      <c r="I30" s="24">
        <v>2.3164750000000001E-2</v>
      </c>
      <c r="J30" s="24">
        <v>-5.0735179999999998E-2</v>
      </c>
      <c r="K30" s="24">
        <v>2.3636699000000001E-2</v>
      </c>
      <c r="L30" s="24">
        <v>-9.6116840000000009E-2</v>
      </c>
      <c r="M30" s="24">
        <v>-2.8697609999999998E-2</v>
      </c>
      <c r="N30" s="24">
        <v>0.11804617000000001</v>
      </c>
      <c r="O30" s="24">
        <v>-2.9692470000000002E-2</v>
      </c>
      <c r="P30" s="24">
        <v>-4.3094157999999999E-3</v>
      </c>
      <c r="Q30" s="24">
        <v>-2.0462394000000002E-2</v>
      </c>
      <c r="R30" s="24">
        <v>1.1189579999999999E-2</v>
      </c>
      <c r="S30" s="24">
        <v>-8.0459779999999995E-2</v>
      </c>
      <c r="T30" s="24">
        <v>5.7454109999999996E-2</v>
      </c>
      <c r="U30" s="24">
        <v>-3.8488925E-2</v>
      </c>
      <c r="V30" s="24">
        <v>7.8168990000000008E-2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42744</v>
      </c>
      <c r="B31" s="24">
        <v>-2.6585877000000001E-2</v>
      </c>
      <c r="C31" s="24">
        <v>-6.1620593000000001E-2</v>
      </c>
      <c r="D31" s="24">
        <v>2.3293494999999998E-3</v>
      </c>
      <c r="E31" s="24">
        <v>4.1182280000000002E-2</v>
      </c>
      <c r="F31" s="24">
        <v>6.9897890000000004E-2</v>
      </c>
      <c r="G31" s="24">
        <v>3.1699776999999998E-2</v>
      </c>
      <c r="H31" s="24">
        <v>-1.3589262999999998E-3</v>
      </c>
      <c r="I31" s="24">
        <v>-1.1533916E-2</v>
      </c>
      <c r="J31" s="24">
        <v>-7.2135450000000004E-2</v>
      </c>
      <c r="K31" s="24">
        <v>-1.8877983000000001E-3</v>
      </c>
      <c r="L31" s="24">
        <v>7.5267195999999995E-2</v>
      </c>
      <c r="M31" s="24">
        <v>2.9405832E-2</v>
      </c>
      <c r="N31" s="24">
        <v>6.7398550000000003E-3</v>
      </c>
      <c r="O31" s="24">
        <v>-1.3291001E-2</v>
      </c>
      <c r="P31" s="24">
        <v>-5.5882929999999994E-3</v>
      </c>
      <c r="Q31" s="24">
        <v>6.7824244000000006E-2</v>
      </c>
      <c r="R31" s="24">
        <v>2.4739265E-2</v>
      </c>
      <c r="S31" s="24">
        <v>-4.1613160000000003E-2</v>
      </c>
      <c r="T31" s="24">
        <v>2.5878787E-2</v>
      </c>
      <c r="U31" s="24">
        <v>1.1719703999999999E-2</v>
      </c>
      <c r="V31" s="24">
        <v>-5.6344867E-3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42775</v>
      </c>
      <c r="B32" s="24">
        <v>1.2095213E-2</v>
      </c>
      <c r="C32" s="24">
        <v>7.8721165999999995E-2</v>
      </c>
      <c r="D32" s="24">
        <v>1.8315076999999999E-2</v>
      </c>
      <c r="E32" s="24">
        <v>-1.0434806000000001E-2</v>
      </c>
      <c r="F32" s="24">
        <v>9.8464849999999993E-2</v>
      </c>
      <c r="G32" s="24">
        <v>5.5424569999999999E-2</v>
      </c>
      <c r="H32" s="24">
        <v>2.5775074999999998E-2</v>
      </c>
      <c r="I32" s="24">
        <v>4.9537659999999997E-2</v>
      </c>
      <c r="J32" s="24">
        <v>8.4081290000000003E-2</v>
      </c>
      <c r="K32" s="24">
        <v>7.0612072999999997E-2</v>
      </c>
      <c r="L32" s="24">
        <v>7.4318530000000008E-2</v>
      </c>
      <c r="M32" s="24">
        <v>1.5807986E-2</v>
      </c>
      <c r="N32" s="24">
        <v>-8.4204139999999997E-2</v>
      </c>
      <c r="O32" s="24">
        <v>8.7745190000000001E-2</v>
      </c>
      <c r="P32" s="24">
        <v>6.2843323000000006E-2</v>
      </c>
      <c r="Q32" s="24">
        <v>-5.0812959999999999E-3</v>
      </c>
      <c r="R32" s="24">
        <v>1.2256384E-2</v>
      </c>
      <c r="S32" s="24">
        <v>0.15839327</v>
      </c>
      <c r="T32" s="24">
        <v>3.4581423000000001E-3</v>
      </c>
      <c r="U32" s="24">
        <v>3.0030131000000002E-2</v>
      </c>
      <c r="V32" s="24">
        <v>-1.1383711999999999E-2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42803</v>
      </c>
      <c r="B33" s="24">
        <v>1.0177373999999999E-2</v>
      </c>
      <c r="C33" s="24">
        <v>7.7209470000000006E-3</v>
      </c>
      <c r="D33" s="24">
        <v>-2.0383716E-2</v>
      </c>
      <c r="E33" s="24">
        <v>-8.4944370000000005E-3</v>
      </c>
      <c r="F33" s="24">
        <v>4.3373107999999999E-3</v>
      </c>
      <c r="G33" s="24">
        <v>-9.2737440000000004E-2</v>
      </c>
      <c r="H33" s="24">
        <v>1.1544943E-2</v>
      </c>
      <c r="I33" s="24">
        <v>0</v>
      </c>
      <c r="J33" s="24">
        <v>2.4618625999999998E-2</v>
      </c>
      <c r="K33" s="24">
        <v>-1.0848999E-2</v>
      </c>
      <c r="L33" s="24">
        <v>-2.9914497999999998E-2</v>
      </c>
      <c r="M33" s="24">
        <v>-7.5064299999999997E-3</v>
      </c>
      <c r="N33" s="24">
        <v>4.0939569999999995E-2</v>
      </c>
      <c r="O33" s="24">
        <v>1.6678095E-2</v>
      </c>
      <c r="P33" s="24">
        <v>-6.2018632999999998E-4</v>
      </c>
      <c r="Q33" s="24">
        <v>1.0215044E-3</v>
      </c>
      <c r="R33" s="24">
        <v>-2.1481156000000001E-2</v>
      </c>
      <c r="S33" s="24">
        <v>-3.1294047999999998E-2</v>
      </c>
      <c r="T33" s="24">
        <v>-3.5037397999999997E-2</v>
      </c>
      <c r="U33" s="24">
        <v>-2.5510252000000001E-2</v>
      </c>
      <c r="V33" s="24">
        <v>-9.3155502999999994E-3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42832</v>
      </c>
      <c r="B34" s="24">
        <v>4.7168373999999999E-2</v>
      </c>
      <c r="C34" s="24">
        <v>0.10850227</v>
      </c>
      <c r="D34" s="24">
        <v>7.0583462999999999E-2</v>
      </c>
      <c r="E34" s="24">
        <v>5.9379697000000002E-2</v>
      </c>
      <c r="F34" s="24">
        <v>5.3742765999999997E-2</v>
      </c>
      <c r="G34" s="24">
        <v>5.8805466000000001E-2</v>
      </c>
      <c r="H34" s="24">
        <v>2.4672626999999999E-2</v>
      </c>
      <c r="I34" s="24">
        <v>4.5940875999999999E-2</v>
      </c>
      <c r="J34" s="24">
        <v>0.1071657</v>
      </c>
      <c r="K34" s="24">
        <v>5.0661563999999999E-2</v>
      </c>
      <c r="L34" s="24">
        <v>1.8722533999999999E-2</v>
      </c>
      <c r="M34" s="24">
        <v>2.9515027999999998E-3</v>
      </c>
      <c r="N34" s="24">
        <v>5.6092860000000001E-2</v>
      </c>
      <c r="O34" s="24">
        <v>6.9969772999999999E-2</v>
      </c>
      <c r="P34" s="24">
        <v>4.240787E-2</v>
      </c>
      <c r="Q34" s="24">
        <v>4.0816070000000001E-3</v>
      </c>
      <c r="R34" s="24">
        <v>2.2133470000000002E-2</v>
      </c>
      <c r="S34" s="24">
        <v>2.5902151999999998E-2</v>
      </c>
      <c r="T34" s="24">
        <v>1.9702435000000001E-2</v>
      </c>
      <c r="U34" s="24">
        <v>5.9087515E-2</v>
      </c>
      <c r="V34" s="24">
        <v>3.311944E-2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42864</v>
      </c>
      <c r="B35" s="24">
        <v>-6.5962132999999992E-2</v>
      </c>
      <c r="C35" s="24">
        <v>-5.9308825000000003E-2</v>
      </c>
      <c r="D35" s="24">
        <v>2.2865890999999999E-2</v>
      </c>
      <c r="E35" s="24">
        <v>4.1271566999999995E-2</v>
      </c>
      <c r="F35" s="24">
        <v>9.0163949999999993E-2</v>
      </c>
      <c r="G35" s="24">
        <v>-2.2099376E-2</v>
      </c>
      <c r="H35" s="24">
        <v>4.4062257000000001E-2</v>
      </c>
      <c r="I35" s="24">
        <v>3.1889199999999999E-2</v>
      </c>
      <c r="J35" s="24">
        <v>-1.2099146999999999E-2</v>
      </c>
      <c r="K35" s="24">
        <v>8.7655309999999986E-2</v>
      </c>
      <c r="L35" s="24">
        <v>2.1621584999999999E-2</v>
      </c>
      <c r="M35" s="24">
        <v>6.4741609999999991E-2</v>
      </c>
      <c r="N35" s="24">
        <v>0.15018319999999999</v>
      </c>
      <c r="O35" s="24">
        <v>6.2584879999999998E-4</v>
      </c>
      <c r="P35" s="24">
        <v>2.4211168000000002E-2</v>
      </c>
      <c r="Q35" s="24">
        <v>-5.9451221999999998E-2</v>
      </c>
      <c r="R35" s="24">
        <v>-1.4663398000000001E-2</v>
      </c>
      <c r="S35" s="24">
        <v>0.10808515999999999</v>
      </c>
      <c r="T35" s="24">
        <v>1.6927718999999999E-3</v>
      </c>
      <c r="U35" s="24">
        <v>-9.1807839999999991E-3</v>
      </c>
      <c r="V35" s="24">
        <v>-9.8970529999999994E-3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42895</v>
      </c>
      <c r="B36" s="24">
        <v>7.4912190000000003E-2</v>
      </c>
      <c r="C36" s="24">
        <v>3.3894300000000002E-2</v>
      </c>
      <c r="D36" s="24">
        <v>-6.7064166E-3</v>
      </c>
      <c r="E36" s="24">
        <v>-2.6774406000000002E-4</v>
      </c>
      <c r="F36" s="24">
        <v>8.7718963999999996E-3</v>
      </c>
      <c r="G36" s="24">
        <v>3.954792E-2</v>
      </c>
      <c r="H36" s="24">
        <v>2.7298450000000002E-2</v>
      </c>
      <c r="I36" s="24">
        <v>1.3994098E-2</v>
      </c>
      <c r="J36" s="24">
        <v>3.7325024999999998E-2</v>
      </c>
      <c r="K36" s="24">
        <v>3.5039662999999999E-2</v>
      </c>
      <c r="L36" s="24">
        <v>-9.4179809999999989E-2</v>
      </c>
      <c r="M36" s="24">
        <v>1.4855742E-2</v>
      </c>
      <c r="N36" s="24">
        <v>6.3693522999999997E-3</v>
      </c>
      <c r="O36" s="24">
        <v>2.3139476999999999E-2</v>
      </c>
      <c r="P36" s="24">
        <v>6.6653729999999994E-2</v>
      </c>
      <c r="Q36" s="24">
        <v>-5.3484619999999997E-2</v>
      </c>
      <c r="R36" s="24">
        <v>4.0632486000000004E-3</v>
      </c>
      <c r="S36" s="24">
        <v>6.1187863000000002E-2</v>
      </c>
      <c r="T36" s="24">
        <v>1.9230723000000002E-2</v>
      </c>
      <c r="U36" s="24">
        <v>3.4925221999999999E-2</v>
      </c>
      <c r="V36" s="24">
        <v>-6.4349174000000002E-3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42923</v>
      </c>
      <c r="B37" s="24">
        <v>2.8382062999999999E-2</v>
      </c>
      <c r="C37" s="24">
        <v>-6.8132879999999998E-3</v>
      </c>
      <c r="D37" s="24">
        <v>2.0592570000000001E-2</v>
      </c>
      <c r="E37" s="24">
        <v>-3.3088565E-2</v>
      </c>
      <c r="F37" s="24">
        <v>4.6360493000000003E-3</v>
      </c>
      <c r="G37" s="24">
        <v>-1.7839909000000001E-2</v>
      </c>
      <c r="H37" s="24">
        <v>-2.8836189999999998E-2</v>
      </c>
      <c r="I37" s="24">
        <v>1.8688916999999999E-2</v>
      </c>
      <c r="J37" s="24">
        <v>2.5823711999999999E-2</v>
      </c>
      <c r="K37" s="24">
        <v>-1.4571786E-2</v>
      </c>
      <c r="L37" s="24">
        <v>3.4246444999999999E-3</v>
      </c>
      <c r="M37" s="24">
        <v>-4.8328220000000005E-2</v>
      </c>
      <c r="N37" s="24">
        <v>9.2826839999999994E-2</v>
      </c>
      <c r="O37" s="24">
        <v>7.9619884000000003E-4</v>
      </c>
      <c r="P37" s="24">
        <v>-9.956777E-3</v>
      </c>
      <c r="Q37" s="24">
        <v>-2.9105365000000001E-2</v>
      </c>
      <c r="R37" s="24">
        <v>1.7808676000000002E-3</v>
      </c>
      <c r="S37" s="24">
        <v>-2.4389625E-3</v>
      </c>
      <c r="T37" s="24">
        <v>-1.3507307E-2</v>
      </c>
      <c r="U37" s="24">
        <v>2.5482059000000001E-2</v>
      </c>
      <c r="V37" s="24">
        <v>4.9845695000000002E-2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42956</v>
      </c>
      <c r="B38" s="24">
        <v>4.2176127000000001E-2</v>
      </c>
      <c r="C38" s="24">
        <v>6.8277835999999995E-2</v>
      </c>
      <c r="D38" s="24">
        <v>-3.7201643000000003E-3</v>
      </c>
      <c r="E38" s="24">
        <v>3.0572413999999997E-3</v>
      </c>
      <c r="F38" s="24">
        <v>7.0305942999999996E-2</v>
      </c>
      <c r="G38" s="24">
        <v>7.6215862999999995E-2</v>
      </c>
      <c r="H38" s="24">
        <v>1.4944315E-2</v>
      </c>
      <c r="I38" s="24">
        <v>4.3748259999999997E-2</v>
      </c>
      <c r="J38" s="24">
        <v>3.5463689999999999E-2</v>
      </c>
      <c r="K38" s="24">
        <v>7.7670810000000003E-3</v>
      </c>
      <c r="L38" s="24">
        <v>0.12533021</v>
      </c>
      <c r="M38" s="24">
        <v>8.0793494999999993E-2</v>
      </c>
      <c r="N38" s="24">
        <v>7.7221393999999995E-3</v>
      </c>
      <c r="O38" s="24">
        <v>3.9239763999999996E-2</v>
      </c>
      <c r="P38" s="24">
        <v>0.11710548</v>
      </c>
      <c r="Q38" s="24">
        <v>5.9938789999999999E-2</v>
      </c>
      <c r="R38" s="24">
        <v>1.3189316000000002E-3</v>
      </c>
      <c r="S38" s="24">
        <v>0.10587645</v>
      </c>
      <c r="T38" s="24">
        <v>5.6862115999999997E-2</v>
      </c>
      <c r="U38" s="24">
        <v>-2.5520504000000003E-2</v>
      </c>
      <c r="V38" s="24">
        <v>-4.6457648000000004E-3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42986</v>
      </c>
      <c r="B39" s="24">
        <v>5.4242489999999997E-2</v>
      </c>
      <c r="C39" s="24">
        <v>5.4469585000000001E-2</v>
      </c>
      <c r="D39" s="24">
        <v>6.7213774000000007E-3</v>
      </c>
      <c r="E39" s="24">
        <v>4.156351E-3</v>
      </c>
      <c r="F39" s="24">
        <v>5.6027889999999997E-2</v>
      </c>
      <c r="G39" s="24">
        <v>5.1253795999999997E-2</v>
      </c>
      <c r="H39" s="24">
        <v>2.2869706E-2</v>
      </c>
      <c r="I39" s="24">
        <v>1.2439131999999999E-2</v>
      </c>
      <c r="J39" s="24">
        <v>-3.5676360000000003E-3</v>
      </c>
      <c r="K39" s="24">
        <v>-1.7786026E-3</v>
      </c>
      <c r="L39" s="24">
        <v>9.3374970000000002E-2</v>
      </c>
      <c r="M39" s="24">
        <v>2.9033779999999999E-2</v>
      </c>
      <c r="N39" s="24">
        <v>-2.8735577999999998E-2</v>
      </c>
      <c r="O39" s="24">
        <v>7.6695679999999999E-3</v>
      </c>
      <c r="P39" s="24">
        <v>1.4339923999999999E-2</v>
      </c>
      <c r="Q39" s="24">
        <v>-7.6745510000000003E-2</v>
      </c>
      <c r="R39" s="24">
        <v>4.0788770000000002E-2</v>
      </c>
      <c r="S39" s="24">
        <v>3.0941725E-2</v>
      </c>
      <c r="T39" s="24">
        <v>4.7323703999999998E-3</v>
      </c>
      <c r="U39" s="24">
        <v>2.2053718999999999E-2</v>
      </c>
      <c r="V39" s="24">
        <v>2.4037359999999997E-2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43017</v>
      </c>
      <c r="B40" s="24">
        <v>9.6452235999999996E-4</v>
      </c>
      <c r="C40" s="24">
        <v>4.6032190000000001E-2</v>
      </c>
      <c r="D40" s="24">
        <v>-1.335305E-2</v>
      </c>
      <c r="E40" s="24">
        <v>2.759385E-2</v>
      </c>
      <c r="F40" s="24">
        <v>-2.4149299000000003E-2</v>
      </c>
      <c r="G40" s="24">
        <v>6.7103504999999994E-2</v>
      </c>
      <c r="H40" s="24">
        <v>-9.4946620000000009E-3</v>
      </c>
      <c r="I40" s="24">
        <v>-2.1901727000000003E-2</v>
      </c>
      <c r="J40" s="24">
        <v>-5.0304355999999995E-2</v>
      </c>
      <c r="K40" s="24">
        <v>4.2019367000000002E-2</v>
      </c>
      <c r="L40" s="24">
        <v>1.9084214999999999E-3</v>
      </c>
      <c r="M40" s="24">
        <v>-3.6970972999999997E-2</v>
      </c>
      <c r="N40" s="24">
        <v>-8.7771229999999992E-2</v>
      </c>
      <c r="O40" s="24">
        <v>-1.9028126999999999E-2</v>
      </c>
      <c r="P40" s="24">
        <v>6.2073470000000006E-2</v>
      </c>
      <c r="Q40" s="24">
        <v>-3.687501E-2</v>
      </c>
      <c r="R40" s="24">
        <v>3.4610987000000003E-2</v>
      </c>
      <c r="S40" s="24">
        <v>-0.13658113</v>
      </c>
      <c r="T40" s="24">
        <v>-1.3120949E-2</v>
      </c>
      <c r="U40" s="24">
        <v>1.5509129E-2</v>
      </c>
      <c r="V40" s="24">
        <v>-3.0347884000000002E-2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43048</v>
      </c>
      <c r="B41" s="24">
        <v>3.0296563999999998E-2</v>
      </c>
      <c r="C41" s="24">
        <v>-5.7746169999999993E-3</v>
      </c>
      <c r="D41" s="24">
        <v>1.5037537E-2</v>
      </c>
      <c r="E41" s="24">
        <v>1.1546612000000001E-2</v>
      </c>
      <c r="F41" s="24">
        <v>4.4994353999999997E-3</v>
      </c>
      <c r="G41" s="24">
        <v>3.0213713999999999E-2</v>
      </c>
      <c r="H41" s="24">
        <v>-3.710568E-3</v>
      </c>
      <c r="I41" s="24">
        <v>2.6761292999999998E-2</v>
      </c>
      <c r="J41" s="24">
        <v>-4.2978287000000004E-2</v>
      </c>
      <c r="K41" s="24">
        <v>6.4548253999999999E-2</v>
      </c>
      <c r="L41" s="24">
        <v>-5.6904735999999997E-2</v>
      </c>
      <c r="M41" s="24">
        <v>1.1112927999999999E-2</v>
      </c>
      <c r="N41" s="24">
        <v>-1.9459485999999998E-2</v>
      </c>
      <c r="O41" s="24">
        <v>3.8496017E-2</v>
      </c>
      <c r="P41" s="24">
        <v>2.6162744000000002E-2</v>
      </c>
      <c r="Q41" s="24">
        <v>-7.4438630000000006E-2</v>
      </c>
      <c r="R41" s="24">
        <v>6.3880680000000002E-3</v>
      </c>
      <c r="S41" s="24">
        <v>3.1738043000000001E-2</v>
      </c>
      <c r="T41" s="24">
        <v>-4.1477259999999995E-2</v>
      </c>
      <c r="U41" s="24">
        <v>6.3745019999999999E-2</v>
      </c>
      <c r="V41" s="24">
        <v>-1.3866603E-2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43077</v>
      </c>
      <c r="B42" s="24">
        <v>-1.7516434000000001E-2</v>
      </c>
      <c r="C42" s="24">
        <v>-0.12477468999999999</v>
      </c>
      <c r="D42" s="24">
        <v>3.3333301999999999E-3</v>
      </c>
      <c r="E42" s="24">
        <v>-1.3804017999999999E-2</v>
      </c>
      <c r="F42" s="24">
        <v>-1.2318075E-2</v>
      </c>
      <c r="G42" s="24">
        <v>-5.7463050000000002E-2</v>
      </c>
      <c r="H42" s="24">
        <v>2.1104932E-2</v>
      </c>
      <c r="I42" s="24">
        <v>-3.5106359999999996E-2</v>
      </c>
      <c r="J42" s="24">
        <v>-1.4575541000000001E-2</v>
      </c>
      <c r="K42" s="24">
        <v>-3.0785203000000001E-3</v>
      </c>
      <c r="L42" s="24">
        <v>-1.5147746E-2</v>
      </c>
      <c r="M42" s="24">
        <v>2.3313879999999999E-2</v>
      </c>
      <c r="N42" s="24">
        <v>2.3153304999999999E-2</v>
      </c>
      <c r="O42" s="24">
        <v>1.0632157E-2</v>
      </c>
      <c r="P42" s="24">
        <v>-2.3333848000000001E-2</v>
      </c>
      <c r="Q42" s="24">
        <v>4.9288272999999999E-3</v>
      </c>
      <c r="R42" s="24">
        <v>2.0493269000000001E-3</v>
      </c>
      <c r="S42" s="24">
        <v>-1.2451112E-2</v>
      </c>
      <c r="T42" s="24">
        <v>-1.0077058999999999E-2</v>
      </c>
      <c r="U42" s="24">
        <v>4.1822670000000006E-2</v>
      </c>
      <c r="V42" s="24">
        <v>1.5690207000000001E-2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43109</v>
      </c>
      <c r="B43" s="24">
        <v>6.0974359999999998E-2</v>
      </c>
      <c r="C43" s="24">
        <v>0.245116</v>
      </c>
      <c r="D43" s="24">
        <v>6.2437534000000003E-2</v>
      </c>
      <c r="E43" s="24">
        <v>7.0970774E-2</v>
      </c>
      <c r="F43" s="24">
        <v>5.9137106000000002E-2</v>
      </c>
      <c r="G43" s="24">
        <v>8.3852049999999997E-2</v>
      </c>
      <c r="H43" s="24">
        <v>9.0173240000000002E-2</v>
      </c>
      <c r="I43" s="24">
        <v>5.8082580000000002E-2</v>
      </c>
      <c r="J43" s="24">
        <v>2.158618E-2</v>
      </c>
      <c r="K43" s="24">
        <v>6.1399580000000002E-2</v>
      </c>
      <c r="L43" s="24">
        <v>9.6955059999999996E-2</v>
      </c>
      <c r="M43" s="24">
        <v>0.15275954999999999</v>
      </c>
      <c r="N43" s="24">
        <v>0.16557514000000001</v>
      </c>
      <c r="O43" s="24">
        <v>5.5958629999999995E-2</v>
      </c>
      <c r="P43" s="24">
        <v>9.7962740000000006E-2</v>
      </c>
      <c r="Q43" s="24">
        <v>0.17565393000000001</v>
      </c>
      <c r="R43" s="24">
        <v>5.1971196999999997E-2</v>
      </c>
      <c r="S43" s="24">
        <v>8.5671189999999994E-2</v>
      </c>
      <c r="T43" s="24">
        <v>7.5382113000000001E-2</v>
      </c>
      <c r="U43" s="24">
        <v>0.13880575000000001</v>
      </c>
      <c r="V43" s="24">
        <v>4.8744916999999999E-2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43140</v>
      </c>
      <c r="B44" s="24">
        <v>-6.6888149999999993E-2</v>
      </c>
      <c r="C44" s="24">
        <v>-2.9985309000000002E-2</v>
      </c>
      <c r="D44" s="24">
        <v>-6.2608719999999998E-3</v>
      </c>
      <c r="E44" s="24">
        <v>-7.9728309999999997E-2</v>
      </c>
      <c r="F44" s="24">
        <v>-2.465558E-2</v>
      </c>
      <c r="G44" s="24">
        <v>-4.2826533E-2</v>
      </c>
      <c r="H44" s="24">
        <v>-7.0052146999999999E-3</v>
      </c>
      <c r="I44" s="24">
        <v>-3.7255525999999997E-2</v>
      </c>
      <c r="J44" s="24">
        <v>-4.9417020000000001E-3</v>
      </c>
      <c r="K44" s="24">
        <v>-8.0640970000000006E-2</v>
      </c>
      <c r="L44" s="24">
        <v>1.9366979999999999E-2</v>
      </c>
      <c r="M44" s="24">
        <v>-5.5143950000000004E-2</v>
      </c>
      <c r="N44" s="24">
        <v>-1.5108466000000001E-2</v>
      </c>
      <c r="O44" s="24">
        <v>-4.0694531999999999E-2</v>
      </c>
      <c r="P44" s="24">
        <v>-7.2816850000000002E-2</v>
      </c>
      <c r="Q44" s="24">
        <v>-5.5192889999999994E-2</v>
      </c>
      <c r="R44" s="24">
        <v>-4.8796535E-3</v>
      </c>
      <c r="S44" s="24">
        <v>-2.7175188000000003E-2</v>
      </c>
      <c r="T44" s="24">
        <v>-4.2016799999999993E-2</v>
      </c>
      <c r="U44" s="24">
        <v>-8.1339655000000011E-2</v>
      </c>
      <c r="V44" s="24">
        <v>5.3290130000000005E-3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43168</v>
      </c>
      <c r="B45" s="24">
        <v>8.996760999999999E-2</v>
      </c>
      <c r="C45" s="24">
        <v>2.7688265E-2</v>
      </c>
      <c r="D45" s="24">
        <v>-3.8502216000000002E-3</v>
      </c>
      <c r="E45" s="24">
        <v>-2.7329325999999998E-3</v>
      </c>
      <c r="F45" s="24">
        <v>-4.4609307999999995E-3</v>
      </c>
      <c r="G45" s="24">
        <v>4.6234130000000005E-2</v>
      </c>
      <c r="H45" s="24">
        <v>4.0858270000000002E-2</v>
      </c>
      <c r="I45" s="24">
        <v>6.3196062999999997E-2</v>
      </c>
      <c r="J45" s="24">
        <v>3.0393243E-2</v>
      </c>
      <c r="K45" s="24">
        <v>7.9778909999999995E-2</v>
      </c>
      <c r="L45" s="24">
        <v>6.5569997000000005E-2</v>
      </c>
      <c r="M45" s="24">
        <v>0.12185192</v>
      </c>
      <c r="N45" s="24">
        <v>-4.7940611999999997E-3</v>
      </c>
      <c r="O45" s="24">
        <v>-2.4321258000000002E-2</v>
      </c>
      <c r="P45" s="24">
        <v>9.5245250000000004E-2</v>
      </c>
      <c r="Q45" s="24">
        <v>-2.2613049E-2</v>
      </c>
      <c r="R45" s="24">
        <v>-6.2022209999999999E-3</v>
      </c>
      <c r="S45" s="24">
        <v>4.3427230000000004E-2</v>
      </c>
      <c r="T45" s="24">
        <v>-1.2865543E-2</v>
      </c>
      <c r="U45" s="24">
        <v>9.9537010000000009E-2</v>
      </c>
      <c r="V45" s="24">
        <v>6.1654090000000002E-2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43199</v>
      </c>
      <c r="B46" s="24">
        <v>-5.5228590000000001E-2</v>
      </c>
      <c r="C46" s="24">
        <v>-1.8638074000000001E-2</v>
      </c>
      <c r="D46" s="24">
        <v>-5.3408265000000003E-2</v>
      </c>
      <c r="E46" s="24">
        <v>-6.440127000000001E-2</v>
      </c>
      <c r="F46" s="24">
        <v>-5.0037326999999993E-2</v>
      </c>
      <c r="G46" s="24">
        <v>1.4967918E-2</v>
      </c>
      <c r="H46" s="24">
        <v>5.0833225000000001E-3</v>
      </c>
      <c r="I46" s="24">
        <v>-1.2045026E-2</v>
      </c>
      <c r="J46" s="24">
        <v>6.3620805999999993E-3</v>
      </c>
      <c r="K46" s="24">
        <v>-3.0446171999999997E-2</v>
      </c>
      <c r="L46" s="24">
        <v>-8.7192900000000004E-2</v>
      </c>
      <c r="M46" s="24">
        <v>-0.10014784</v>
      </c>
      <c r="N46" s="24">
        <v>-4.4315933999999994E-2</v>
      </c>
      <c r="O46" s="24">
        <v>1.4492273000000001E-3</v>
      </c>
      <c r="P46" s="24">
        <v>-6.9764194000000002E-2</v>
      </c>
      <c r="Q46" s="24">
        <v>8.4852220000000006E-2</v>
      </c>
      <c r="R46" s="24">
        <v>-1.3574600000000001E-2</v>
      </c>
      <c r="S46" s="24">
        <v>-0.10011250000000001</v>
      </c>
      <c r="T46" s="24">
        <v>-1.5977441999999998E-2</v>
      </c>
      <c r="U46" s="24">
        <v>6.1578989999999993E-2</v>
      </c>
      <c r="V46" s="24">
        <v>5.3824424999999995E-2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43229</v>
      </c>
      <c r="B47" s="24">
        <v>-8.4821580000000001E-3</v>
      </c>
      <c r="C47" s="24">
        <v>-2.820611E-2</v>
      </c>
      <c r="D47" s="24">
        <v>-8.1662949999999998E-2</v>
      </c>
      <c r="E47" s="24">
        <v>-3.1927347000000002E-2</v>
      </c>
      <c r="F47" s="24">
        <v>-4.1666746000000005E-2</v>
      </c>
      <c r="G47" s="24">
        <v>4.9157142999999995E-3</v>
      </c>
      <c r="H47" s="24">
        <v>-8.907002E-2</v>
      </c>
      <c r="I47" s="24">
        <v>-3.6575675000000002E-2</v>
      </c>
      <c r="J47" s="24">
        <v>-9.3869740000000007E-2</v>
      </c>
      <c r="K47" s="24">
        <v>-6.6323279999999998E-3</v>
      </c>
      <c r="L47" s="24">
        <v>-3.5731315999999999E-2</v>
      </c>
      <c r="M47" s="24">
        <v>-2.0466150000000002E-2</v>
      </c>
      <c r="N47" s="24">
        <v>2.7217745999999998E-2</v>
      </c>
      <c r="O47" s="24">
        <v>-9.8407865000000004E-3</v>
      </c>
      <c r="P47" s="24">
        <v>2.2961140000000001E-2</v>
      </c>
      <c r="Q47" s="24">
        <v>-1.9519806000000001E-2</v>
      </c>
      <c r="R47" s="24">
        <v>3.214836E-3</v>
      </c>
      <c r="S47" s="24">
        <v>-0.13974999999999999</v>
      </c>
      <c r="T47" s="24">
        <v>-4.0956497000000001E-2</v>
      </c>
      <c r="U47" s="24">
        <v>-0.11056024</v>
      </c>
      <c r="V47" s="24">
        <v>-1.1424719999999999E-2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43259</v>
      </c>
      <c r="B48" s="24">
        <v>-1.9017398000000001E-2</v>
      </c>
      <c r="C48" s="24">
        <v>-2.6702821000000002E-2</v>
      </c>
      <c r="D48" s="24">
        <v>3.1123756999999998E-2</v>
      </c>
      <c r="E48" s="24">
        <v>-6.3539743000000006E-3</v>
      </c>
      <c r="F48" s="24">
        <v>-2.1328925999999998E-2</v>
      </c>
      <c r="G48" s="24">
        <v>-1.6305447000000001E-3</v>
      </c>
      <c r="H48" s="24">
        <v>3.5472034999999999E-2</v>
      </c>
      <c r="I48" s="24">
        <v>3.6038517999999999E-2</v>
      </c>
      <c r="J48" s="24">
        <v>-5.0317170000000001E-2</v>
      </c>
      <c r="K48" s="24">
        <v>1.0900497400000001E-3</v>
      </c>
      <c r="L48" s="24">
        <v>-0.15662055999999999</v>
      </c>
      <c r="M48" s="24">
        <v>-5.2920580000000002E-2</v>
      </c>
      <c r="N48" s="24">
        <v>-9.2247249999999989E-2</v>
      </c>
      <c r="O48" s="24">
        <v>-1.0669351000000001E-2</v>
      </c>
      <c r="P48" s="24">
        <v>3.6146283000000001E-2</v>
      </c>
      <c r="Q48" s="24">
        <v>7.0038795000000001E-2</v>
      </c>
      <c r="R48" s="24">
        <v>-1.9841729999999998E-2</v>
      </c>
      <c r="S48" s="24">
        <v>-6.8294050000000009E-2</v>
      </c>
      <c r="T48" s="24">
        <v>4.456997E-2</v>
      </c>
      <c r="U48" s="24">
        <v>-2.5083660000000001E-2</v>
      </c>
      <c r="V48" s="24">
        <v>5.710399E-2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43290</v>
      </c>
      <c r="B49" s="24">
        <v>-0.10765361999999999</v>
      </c>
      <c r="C49" s="24">
        <v>-5.7386929999999996E-2</v>
      </c>
      <c r="D49" s="24">
        <v>-6.2326670000000001E-2</v>
      </c>
      <c r="E49" s="24">
        <v>-7.3375940000000001E-2</v>
      </c>
      <c r="F49" s="24">
        <v>-4.9099444999999999E-2</v>
      </c>
      <c r="G49" s="24">
        <v>-6.2325896999999998E-2</v>
      </c>
      <c r="H49" s="24">
        <v>-6.0503663999999999E-2</v>
      </c>
      <c r="I49" s="24">
        <v>-3.5315930000000002E-2</v>
      </c>
      <c r="J49" s="24">
        <v>0.13672339999999999</v>
      </c>
      <c r="K49" s="24">
        <v>-8.6429829999999985E-2</v>
      </c>
      <c r="L49" s="24">
        <v>-1.6332268999999999E-3</v>
      </c>
      <c r="M49" s="24">
        <v>-1.0745405999999999E-2</v>
      </c>
      <c r="N49" s="24">
        <v>6.4864160000000001E-3</v>
      </c>
      <c r="O49" s="24">
        <v>-1.7204284999999999E-3</v>
      </c>
      <c r="P49" s="24">
        <v>-7.5764949999999998E-2</v>
      </c>
      <c r="Q49" s="24">
        <v>-1.4924705E-2</v>
      </c>
      <c r="R49" s="24">
        <v>-5.7536482999999999E-2</v>
      </c>
      <c r="S49" s="24">
        <v>-3.2057165999999998E-2</v>
      </c>
      <c r="T49" s="24">
        <v>-3.3910154999999997E-2</v>
      </c>
      <c r="U49" s="24">
        <v>-0.11549455</v>
      </c>
      <c r="V49" s="24">
        <v>5.3883789999999996E-3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43321</v>
      </c>
      <c r="B50" s="24">
        <v>-4.1475829999999998E-2</v>
      </c>
      <c r="C50" s="24">
        <v>-9.5667840000000001E-3</v>
      </c>
      <c r="D50" s="24">
        <v>4.0034055999999998E-2</v>
      </c>
      <c r="E50" s="24">
        <v>9.6997739999999999E-2</v>
      </c>
      <c r="F50" s="24">
        <v>5.690336E-2</v>
      </c>
      <c r="G50" s="24">
        <v>-1.1145532E-2</v>
      </c>
      <c r="H50" s="24">
        <v>7.2121619999999997E-2</v>
      </c>
      <c r="I50" s="24">
        <v>3.8535594999999999E-2</v>
      </c>
      <c r="J50" s="24">
        <v>1.9639014999999999E-2</v>
      </c>
      <c r="K50" s="24">
        <v>-1.0727047999999999E-2</v>
      </c>
      <c r="L50" s="24">
        <v>5.5456159999999997E-2</v>
      </c>
      <c r="M50" s="24">
        <v>-2.7768611999999998E-2</v>
      </c>
      <c r="N50" s="24">
        <v>-2.3630439999999999E-2</v>
      </c>
      <c r="O50" s="24">
        <v>5.8683989999999998E-2</v>
      </c>
      <c r="P50" s="24">
        <v>-4.1590214E-2</v>
      </c>
      <c r="Q50" s="24">
        <v>8.5680010000000001E-2</v>
      </c>
      <c r="R50" s="24">
        <v>6.1320066000000006E-2</v>
      </c>
      <c r="S50" s="24">
        <v>-0.16661124999999999</v>
      </c>
      <c r="T50" s="24">
        <v>2.2727249999999997E-2</v>
      </c>
      <c r="U50" s="24">
        <v>5.4298640000000002E-2</v>
      </c>
      <c r="V50" s="24">
        <v>-1.6139448000000001E-2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43350</v>
      </c>
      <c r="B51" s="24">
        <v>-4.6266437000000001E-2</v>
      </c>
      <c r="C51" s="24">
        <v>-8.2483179999999989E-2</v>
      </c>
      <c r="D51" s="24">
        <v>-9.0499639999999992E-2</v>
      </c>
      <c r="E51" s="24">
        <v>-6.2556386000000005E-2</v>
      </c>
      <c r="F51" s="24">
        <v>-4.2779627000000001E-2</v>
      </c>
      <c r="G51" s="24">
        <v>-0.10049963000000001</v>
      </c>
      <c r="H51" s="24">
        <v>-3.8009107E-2</v>
      </c>
      <c r="I51" s="24">
        <v>-1.8817902000000001E-2</v>
      </c>
      <c r="J51" s="24">
        <v>-4.1245165E-2</v>
      </c>
      <c r="K51" s="24">
        <v>-2.259034E-2</v>
      </c>
      <c r="L51" s="24">
        <v>-8.1638520000000006E-2</v>
      </c>
      <c r="M51" s="24">
        <v>-0.136858225</v>
      </c>
      <c r="N51" s="24">
        <v>-9.4609559999999995E-2</v>
      </c>
      <c r="O51" s="24">
        <v>-3.1774997999999999E-2</v>
      </c>
      <c r="P51" s="24">
        <v>-7.6739015999999993E-2</v>
      </c>
      <c r="Q51" s="24">
        <v>-4.4150169999999996E-2</v>
      </c>
      <c r="R51" s="24">
        <v>-1.9152640999999998E-2</v>
      </c>
      <c r="S51" s="24">
        <v>-0.17238627999999998</v>
      </c>
      <c r="T51" s="24">
        <v>-2.0253956E-2</v>
      </c>
      <c r="U51" s="24">
        <v>-1.3488591000000001E-2</v>
      </c>
      <c r="V51" s="24">
        <v>-7.7427807000000001E-2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43382</v>
      </c>
      <c r="B52" s="24">
        <v>2.8231144000000004E-3</v>
      </c>
      <c r="C52" s="24">
        <v>3.6905646E-2</v>
      </c>
      <c r="D52" s="24">
        <v>-3.2417774000000003E-2</v>
      </c>
      <c r="E52" s="24">
        <v>-6.8655729999999998E-2</v>
      </c>
      <c r="F52" s="24">
        <v>8.5022450000000003E-3</v>
      </c>
      <c r="G52" s="24">
        <v>3.8689612999999998E-2</v>
      </c>
      <c r="H52" s="24">
        <v>-1.1288762000000001E-2</v>
      </c>
      <c r="I52" s="24">
        <v>-4.9162625999999994E-2</v>
      </c>
      <c r="J52" s="24">
        <v>4.0584803000000003E-3</v>
      </c>
      <c r="K52" s="24">
        <v>-1.5254258999999999E-2</v>
      </c>
      <c r="L52" s="24">
        <v>0.21747171000000001</v>
      </c>
      <c r="M52" s="24">
        <v>-1.1227071E-2</v>
      </c>
      <c r="N52" s="24">
        <v>-8.6269740000000011E-2</v>
      </c>
      <c r="O52" s="24">
        <v>-0.13980049</v>
      </c>
      <c r="P52" s="24">
        <v>-4.3545904000000003E-2</v>
      </c>
      <c r="Q52" s="24">
        <v>2.2517322999999999E-2</v>
      </c>
      <c r="R52" s="24">
        <v>4.3977500000000006E-3</v>
      </c>
      <c r="S52" s="24">
        <v>0.10655737</v>
      </c>
      <c r="T52" s="24">
        <v>-1.9506156E-2</v>
      </c>
      <c r="U52" s="24">
        <v>6.2155724000000003E-4</v>
      </c>
      <c r="V52" s="24">
        <v>6.5078259999999999E-2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43413</v>
      </c>
      <c r="B53" s="24">
        <v>-4.0574969999999995E-2</v>
      </c>
      <c r="C53" s="24">
        <v>-1.7339766E-2</v>
      </c>
      <c r="D53" s="24">
        <v>6.9334507000000004E-2</v>
      </c>
      <c r="E53" s="24">
        <v>-4.1337012999999997E-3</v>
      </c>
      <c r="F53" s="24">
        <v>-2.4643301999999999E-2</v>
      </c>
      <c r="G53" s="24">
        <v>-3.8879812E-2</v>
      </c>
      <c r="H53" s="24">
        <v>-4.1547774999999995E-2</v>
      </c>
      <c r="I53" s="24">
        <v>-5.909097E-2</v>
      </c>
      <c r="J53" s="24">
        <v>-0.13621664</v>
      </c>
      <c r="K53" s="24">
        <v>-7.0724487000000003E-2</v>
      </c>
      <c r="L53" s="24">
        <v>-3.0319095000000003E-3</v>
      </c>
      <c r="M53" s="24">
        <v>3.3466099999999999E-2</v>
      </c>
      <c r="N53" s="24">
        <v>2.3936152000000002E-2</v>
      </c>
      <c r="O53" s="24">
        <v>5.2100779999999999E-2</v>
      </c>
      <c r="P53" s="24">
        <v>-2.547425E-2</v>
      </c>
      <c r="Q53" s="24">
        <v>5.4771423E-2</v>
      </c>
      <c r="R53" s="24">
        <v>-1.6736208999999998E-2</v>
      </c>
      <c r="S53" s="24">
        <v>5.8387755999999999E-2</v>
      </c>
      <c r="T53" s="24">
        <v>-1.9828081E-3</v>
      </c>
      <c r="U53" s="24">
        <v>-5.0310610000000006E-2</v>
      </c>
      <c r="V53" s="24">
        <v>-5.0083455999999998E-2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43441</v>
      </c>
      <c r="B54" s="24">
        <v>1.0009646000000001E-2</v>
      </c>
      <c r="C54" s="24">
        <v>-5.3401589999999997E-3</v>
      </c>
      <c r="D54" s="24">
        <v>6.2663198000000003E-2</v>
      </c>
      <c r="E54" s="24">
        <v>8.4399940000000007E-2</v>
      </c>
      <c r="F54" s="24">
        <v>2.7039049999999999E-2</v>
      </c>
      <c r="G54" s="24">
        <v>5.9435369999999996E-3</v>
      </c>
      <c r="H54" s="24">
        <v>-1.6876221E-2</v>
      </c>
      <c r="I54" s="24">
        <v>-2.5362312999999997E-2</v>
      </c>
      <c r="J54" s="24">
        <v>-5.0070285999999999E-2</v>
      </c>
      <c r="K54" s="24">
        <v>-6.9035290000000003E-3</v>
      </c>
      <c r="L54" s="24">
        <v>-2.0273685E-2</v>
      </c>
      <c r="M54" s="24">
        <v>-2.4094044999999998E-2</v>
      </c>
      <c r="N54" s="24">
        <v>-6.4933300000000003E-3</v>
      </c>
      <c r="O54" s="24">
        <v>1.1821151E-2</v>
      </c>
      <c r="P54" s="24">
        <v>2.6325583E-2</v>
      </c>
      <c r="Q54" s="24">
        <v>4.1755795000000005E-2</v>
      </c>
      <c r="R54" s="24">
        <v>-1.1105657E-2</v>
      </c>
      <c r="S54" s="24">
        <v>3.3758759999999999E-2</v>
      </c>
      <c r="T54" s="24">
        <v>-6.5562963000000002E-2</v>
      </c>
      <c r="U54" s="24">
        <v>1.8312573000000002E-2</v>
      </c>
      <c r="V54" s="24">
        <v>2.2847056000000001E-2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43474</v>
      </c>
      <c r="B55" s="24">
        <v>-2.8791428000000002E-3</v>
      </c>
      <c r="C55" s="24">
        <v>2.7645588000000002E-2</v>
      </c>
      <c r="D55" s="24">
        <v>7.4126600000000001E-2</v>
      </c>
      <c r="E55" s="24">
        <v>0.10407292999999999</v>
      </c>
      <c r="F55" s="24">
        <v>4.9220324000000003E-2</v>
      </c>
      <c r="G55" s="24">
        <v>2.6783347000000002E-2</v>
      </c>
      <c r="H55" s="24">
        <v>3.1046987000000002E-2</v>
      </c>
      <c r="I55" s="24">
        <v>1.2019277E-2</v>
      </c>
      <c r="J55" s="24">
        <v>0.10252022999999999</v>
      </c>
      <c r="K55" s="24">
        <v>2.5208830000000002E-2</v>
      </c>
      <c r="L55" s="24">
        <v>0.12817537000000001</v>
      </c>
      <c r="M55" s="24">
        <v>8.6978550000000002E-2</v>
      </c>
      <c r="N55" s="24">
        <v>-9.3758105999999992E-4</v>
      </c>
      <c r="O55" s="24">
        <v>4.7871829999999997E-2</v>
      </c>
      <c r="P55" s="24">
        <v>6.8724154999999995E-3</v>
      </c>
      <c r="Q55" s="24">
        <v>4.9116610000000003E-3</v>
      </c>
      <c r="R55" s="24">
        <v>-3.605473E-2</v>
      </c>
      <c r="S55" s="24">
        <v>-3.7645757000000002E-2</v>
      </c>
      <c r="T55" s="24">
        <v>1.3142586000000001E-2</v>
      </c>
      <c r="U55" s="24">
        <v>-1.9034505E-2</v>
      </c>
      <c r="V55" s="24">
        <v>5.4951309999999996E-2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43504</v>
      </c>
      <c r="B56" s="24">
        <v>4.9414990000000006E-2</v>
      </c>
      <c r="C56" s="24">
        <v>4.7088264999999997E-2</v>
      </c>
      <c r="D56" s="24">
        <v>2.7501939999999999E-2</v>
      </c>
      <c r="E56" s="24">
        <v>1.069665E-2</v>
      </c>
      <c r="F56" s="24">
        <v>-1.7507315000000002E-2</v>
      </c>
      <c r="G56" s="24">
        <v>4.3741465E-2</v>
      </c>
      <c r="H56" s="24">
        <v>1.5614629E-2</v>
      </c>
      <c r="I56" s="24">
        <v>3.6311983999999999E-2</v>
      </c>
      <c r="J56" s="24">
        <v>1.8038750000000001E-3</v>
      </c>
      <c r="K56" s="24">
        <v>5.0452589999999999E-2</v>
      </c>
      <c r="L56" s="24">
        <v>2.5604962999999999E-3</v>
      </c>
      <c r="M56" s="24">
        <v>6.6827535999999998E-3</v>
      </c>
      <c r="N56" s="24">
        <v>-2.010727E-2</v>
      </c>
      <c r="O56" s="24">
        <v>-8.5054039999999994E-3</v>
      </c>
      <c r="P56" s="24">
        <v>6.4673900000000006E-2</v>
      </c>
      <c r="Q56" s="24">
        <v>-3.5581588999999997E-2</v>
      </c>
      <c r="R56" s="24">
        <v>3.8465976999999998E-2</v>
      </c>
      <c r="S56" s="24">
        <v>0.16521370000000002</v>
      </c>
      <c r="T56" s="24">
        <v>-1.4057755E-2</v>
      </c>
      <c r="U56" s="24">
        <v>2.2442221999999998E-2</v>
      </c>
      <c r="V56" s="24">
        <v>7.0105790000000001E-2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43532</v>
      </c>
      <c r="B57" s="24">
        <v>0.11933814999999999</v>
      </c>
      <c r="C57" s="24">
        <v>-4.5622405999999997E-2</v>
      </c>
      <c r="D57" s="24">
        <v>-6.8401519999999993E-2</v>
      </c>
      <c r="E57" s="24">
        <v>-4.4336375999999997E-2</v>
      </c>
      <c r="F57" s="24">
        <v>-3.1395853000000001E-2</v>
      </c>
      <c r="G57" s="24">
        <v>1.4496683999999999E-2</v>
      </c>
      <c r="H57" s="24">
        <v>-1.2757599E-2</v>
      </c>
      <c r="I57" s="24">
        <v>2.7422904999999998E-3</v>
      </c>
      <c r="J57" s="24">
        <v>-5.5367947000000001E-2</v>
      </c>
      <c r="K57" s="24">
        <v>-3.1594038000000005E-2</v>
      </c>
      <c r="L57" s="24">
        <v>-3.2505274000000001E-2</v>
      </c>
      <c r="M57" s="24">
        <v>-4.2411922999999997E-2</v>
      </c>
      <c r="N57" s="24">
        <v>5.33514E-2</v>
      </c>
      <c r="O57" s="24">
        <v>2.4509788000000001E-2</v>
      </c>
      <c r="P57" s="24">
        <v>1.4292955000000001E-2</v>
      </c>
      <c r="Q57" s="24">
        <v>-4.6958327000000001E-2</v>
      </c>
      <c r="R57" s="24">
        <v>-1.3053417000000001E-2</v>
      </c>
      <c r="S57" s="24">
        <v>-4.9519060000000004E-2</v>
      </c>
      <c r="T57" s="24">
        <v>7.1326493999999997E-3</v>
      </c>
      <c r="U57" s="24">
        <v>4.2608139999999996E-2</v>
      </c>
      <c r="V57" s="24">
        <v>-1.8232405E-2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43564</v>
      </c>
      <c r="B58" s="24">
        <v>0.11728621</v>
      </c>
      <c r="C58" s="24">
        <v>1.5251517000000001E-2</v>
      </c>
      <c r="D58" s="24">
        <v>5.2274584999999998E-2</v>
      </c>
      <c r="E58" s="24">
        <v>4.4896719999999994E-2</v>
      </c>
      <c r="F58" s="24">
        <v>3.4165620000000001E-2</v>
      </c>
      <c r="G58" s="24">
        <v>3.3515096000000001E-2</v>
      </c>
      <c r="H58" s="24">
        <v>-8.2836149999999994E-3</v>
      </c>
      <c r="I58" s="24">
        <v>7.2622300000000001E-2</v>
      </c>
      <c r="J58" s="24">
        <v>0.10960209000000001</v>
      </c>
      <c r="K58" s="24">
        <v>3.8391829000000002E-2</v>
      </c>
      <c r="L58" s="24">
        <v>9.8392962999999996E-3</v>
      </c>
      <c r="M58" s="24">
        <v>7.4523329999999999E-2</v>
      </c>
      <c r="N58" s="24">
        <v>9.0909239999999988E-2</v>
      </c>
      <c r="O58" s="24">
        <v>6.3098073000000005E-2</v>
      </c>
      <c r="P58" s="24">
        <v>8.7401389999999995E-2</v>
      </c>
      <c r="Q58" s="24">
        <v>3.7513971E-2</v>
      </c>
      <c r="R58" s="24">
        <v>1.6943573999999999E-2</v>
      </c>
      <c r="S58" s="24">
        <v>-6.8965490000000004E-2</v>
      </c>
      <c r="T58" s="24">
        <v>5.1182747000000001E-2</v>
      </c>
      <c r="U58" s="24">
        <v>4.9535629999999997E-2</v>
      </c>
      <c r="V58" s="24">
        <v>7.4283956999999998E-2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43594</v>
      </c>
      <c r="B59" s="24">
        <v>-0.12596899</v>
      </c>
      <c r="C59" s="24">
        <v>-7.7354193000000002E-2</v>
      </c>
      <c r="D59" s="24">
        <v>-8.1911330000000004E-2</v>
      </c>
      <c r="E59" s="24">
        <v>-4.3826940000000002E-2</v>
      </c>
      <c r="F59" s="24">
        <v>-8.3015740000000005E-2</v>
      </c>
      <c r="G59" s="24">
        <v>-6.7621890000000004E-2</v>
      </c>
      <c r="H59" s="24">
        <v>-3.5415947000000003E-2</v>
      </c>
      <c r="I59" s="24">
        <v>-1.2747884000000001E-2</v>
      </c>
      <c r="J59" s="24">
        <v>-5.2179520000000007E-2</v>
      </c>
      <c r="K59" s="24">
        <v>-8.6639170000000001E-2</v>
      </c>
      <c r="L59" s="24">
        <v>-4.2538046999999996E-2</v>
      </c>
      <c r="M59" s="24">
        <v>-1.6487419999999999E-2</v>
      </c>
      <c r="N59" s="24">
        <v>-5.1190495000000003E-2</v>
      </c>
      <c r="O59" s="24">
        <v>-5.7665230000000005E-2</v>
      </c>
      <c r="P59" s="24">
        <v>-7.8370867000000011E-2</v>
      </c>
      <c r="Q59" s="24">
        <v>-2.3745297999999998E-2</v>
      </c>
      <c r="R59" s="24">
        <v>-6.5993069999999996E-3</v>
      </c>
      <c r="S59" s="24">
        <v>-0.14895332</v>
      </c>
      <c r="T59" s="24">
        <v>-2.3762523999999997E-2</v>
      </c>
      <c r="U59" s="24">
        <v>-5.1917495999999994E-2</v>
      </c>
      <c r="V59" s="24">
        <v>-1.6114831E-2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43623</v>
      </c>
      <c r="B60" s="24">
        <v>-1.5151501000000001E-2</v>
      </c>
      <c r="C60" s="24">
        <v>-3.3535898000000001E-2</v>
      </c>
      <c r="D60" s="24">
        <v>5.2870749999999994E-2</v>
      </c>
      <c r="E60" s="24">
        <v>5.4224014000000001E-2</v>
      </c>
      <c r="F60" s="24">
        <v>6.1431884999999999E-2</v>
      </c>
      <c r="G60" s="24">
        <v>-1.5637696E-2</v>
      </c>
      <c r="H60" s="24">
        <v>2.8403162999999999E-2</v>
      </c>
      <c r="I60" s="24">
        <v>-4.0172100000000002E-2</v>
      </c>
      <c r="J60" s="24">
        <v>-1.2913464999999999E-2</v>
      </c>
      <c r="K60" s="24">
        <v>-1.0423958000000001E-2</v>
      </c>
      <c r="L60" s="24">
        <v>5.7334303999999996E-2</v>
      </c>
      <c r="M60" s="24">
        <v>-4.4278440000000002E-2</v>
      </c>
      <c r="N60" s="24">
        <v>0.12672520000000001</v>
      </c>
      <c r="O60" s="24">
        <v>6.8955299999999997E-2</v>
      </c>
      <c r="P60" s="24">
        <v>-6.5617679999999998E-2</v>
      </c>
      <c r="Q60" s="24">
        <v>1.2161374000000001E-2</v>
      </c>
      <c r="R60" s="24">
        <v>4.0684937999999997E-3</v>
      </c>
      <c r="S60" s="24">
        <v>0.10406816499999999</v>
      </c>
      <c r="T60" s="24">
        <v>-1.4913738000000001E-2</v>
      </c>
      <c r="U60" s="24">
        <v>1.8668412999999998E-2</v>
      </c>
      <c r="V60" s="24">
        <v>-2.3228168E-2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43655</v>
      </c>
      <c r="B61" s="24">
        <v>6.0467599999999996E-2</v>
      </c>
      <c r="C61" s="24">
        <v>2.6079893E-2</v>
      </c>
      <c r="D61" s="24">
        <v>4.4239879999999995E-2</v>
      </c>
      <c r="E61" s="24">
        <v>2.4089813000000002E-2</v>
      </c>
      <c r="F61" s="24">
        <v>1.3534783999999999E-2</v>
      </c>
      <c r="G61" s="24">
        <v>3.6561012000000004E-2</v>
      </c>
      <c r="H61" s="24">
        <v>3.0650615999999999E-2</v>
      </c>
      <c r="I61" s="24">
        <v>4.6636699999999996E-2</v>
      </c>
      <c r="J61" s="24">
        <v>1.0779738000000001E-2</v>
      </c>
      <c r="K61" s="24">
        <v>-8.4269640000000003E-3</v>
      </c>
      <c r="L61" s="24">
        <v>9.4038489999999988E-2</v>
      </c>
      <c r="M61" s="24">
        <v>3.9699911999999997E-2</v>
      </c>
      <c r="N61" s="24">
        <v>4.0244937000000001E-2</v>
      </c>
      <c r="O61" s="24">
        <v>-1.8197000000000001E-2</v>
      </c>
      <c r="P61" s="24">
        <v>5.9365509999999996E-2</v>
      </c>
      <c r="Q61" s="24">
        <v>1.4424443E-2</v>
      </c>
      <c r="R61" s="24">
        <v>4.1112780000000002E-2</v>
      </c>
      <c r="S61" s="24">
        <v>6.1835647000000001E-2</v>
      </c>
      <c r="T61" s="24">
        <v>-2.2866249999999998E-2</v>
      </c>
      <c r="U61" s="24">
        <v>-1.7715393999999999E-2</v>
      </c>
      <c r="V61" s="24">
        <v>1.9946098000000002E-2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43686</v>
      </c>
      <c r="B62" s="24">
        <v>-5.8363676000000003E-2</v>
      </c>
      <c r="C62" s="24">
        <v>-6.5934060000000003E-2</v>
      </c>
      <c r="D62" s="24">
        <v>-4.5454559999999998E-2</v>
      </c>
      <c r="E62" s="24">
        <v>-5.5602193000000001E-2</v>
      </c>
      <c r="F62" s="24">
        <v>-9.2473089999999994E-2</v>
      </c>
      <c r="G62" s="24">
        <v>-7.8869460000000002E-2</v>
      </c>
      <c r="H62" s="24">
        <v>-6.2541539999999993E-2</v>
      </c>
      <c r="I62" s="24">
        <v>-2.5992571999999999E-2</v>
      </c>
      <c r="J62" s="24">
        <v>-6.1399460000000003E-2</v>
      </c>
      <c r="K62" s="24">
        <v>-7.6841354000000001E-2</v>
      </c>
      <c r="L62" s="24">
        <v>-4.4111250000000005E-2</v>
      </c>
      <c r="M62" s="24">
        <v>-0.10735101</v>
      </c>
      <c r="N62" s="24">
        <v>-2.6881754000000001E-2</v>
      </c>
      <c r="O62" s="24">
        <v>-7.1182546999999999E-2</v>
      </c>
      <c r="P62" s="24">
        <v>-7.0626259999999996E-2</v>
      </c>
      <c r="Q62" s="24">
        <v>-5.6887920000000002E-2</v>
      </c>
      <c r="R62" s="24">
        <v>-4.1150627000000002E-2</v>
      </c>
      <c r="S62" s="24">
        <v>8.0331329999999992E-2</v>
      </c>
      <c r="T62" s="24">
        <v>3.6404132999999998E-2</v>
      </c>
      <c r="U62" s="24">
        <v>-2.6741325999999999E-2</v>
      </c>
      <c r="V62" s="24">
        <v>-3.3775628000000002E-2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43717</v>
      </c>
      <c r="B63" s="24">
        <v>9.1324439999999993E-2</v>
      </c>
      <c r="C63" s="24">
        <v>-1.6844927999999999E-2</v>
      </c>
      <c r="D63" s="24">
        <v>2.4009585000000003E-2</v>
      </c>
      <c r="E63" s="24">
        <v>2.1301865999999999E-2</v>
      </c>
      <c r="F63" s="24">
        <v>1.0426520999999999E-2</v>
      </c>
      <c r="G63" s="24">
        <v>-4.6756267999999998E-3</v>
      </c>
      <c r="H63" s="24">
        <v>7.0977210000000004E-4</v>
      </c>
      <c r="I63" s="24">
        <v>5.13196E-2</v>
      </c>
      <c r="J63" s="24">
        <v>5.1098584999999995E-2</v>
      </c>
      <c r="K63" s="24">
        <v>7.0003866999999997E-2</v>
      </c>
      <c r="L63" s="24">
        <v>-4.2282342999999993E-2</v>
      </c>
      <c r="M63" s="24">
        <v>4.8862696000000004E-2</v>
      </c>
      <c r="N63" s="24">
        <v>2.3204446E-2</v>
      </c>
      <c r="O63" s="24">
        <v>-7.4166060000000001E-3</v>
      </c>
      <c r="P63" s="24">
        <v>7.2697280000000003E-2</v>
      </c>
      <c r="Q63" s="24">
        <v>3.6664724000000003E-2</v>
      </c>
      <c r="R63" s="24">
        <v>1.2467861E-2</v>
      </c>
      <c r="S63" s="24">
        <v>-3.2579541000000004E-2</v>
      </c>
      <c r="T63" s="24">
        <v>3.5842656999999999E-3</v>
      </c>
      <c r="U63" s="24">
        <v>5.7507752999999993E-3</v>
      </c>
      <c r="V63" s="24">
        <v>-4.9625453999999999E-2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43747</v>
      </c>
      <c r="B64" s="24">
        <v>-3.492725E-2</v>
      </c>
      <c r="C64" s="24">
        <v>1.9037247E-2</v>
      </c>
      <c r="D64" s="24">
        <v>-6.9558439999999999E-2</v>
      </c>
      <c r="E64" s="24">
        <v>-3.7659287E-2</v>
      </c>
      <c r="F64" s="24">
        <v>-3.4240127000000002E-2</v>
      </c>
      <c r="G64" s="24">
        <v>-1.0863244999999999E-2</v>
      </c>
      <c r="H64" s="24">
        <v>-3.3333359999999999E-2</v>
      </c>
      <c r="I64" s="24">
        <v>2.7615069999999999E-2</v>
      </c>
      <c r="J64" s="24">
        <v>9.3936919999999997E-4</v>
      </c>
      <c r="K64" s="24">
        <v>1.0216832E-2</v>
      </c>
      <c r="L64" s="24">
        <v>-2.373606E-2</v>
      </c>
      <c r="M64" s="24">
        <v>-3.7550151000000004E-2</v>
      </c>
      <c r="N64" s="24">
        <v>-2.0518421999999998E-2</v>
      </c>
      <c r="O64" s="24">
        <v>1.5878080999999999E-2</v>
      </c>
      <c r="P64" s="24">
        <v>-4.1823150000000003E-2</v>
      </c>
      <c r="Q64" s="24">
        <v>-6.2749980000000004E-3</v>
      </c>
      <c r="R64" s="24">
        <v>-3.2933949999999997E-2</v>
      </c>
      <c r="S64" s="24">
        <v>-3.1299472000000002E-2</v>
      </c>
      <c r="T64" s="24">
        <v>-2.4285734E-2</v>
      </c>
      <c r="U64" s="24">
        <v>1.6518474000000002E-2</v>
      </c>
      <c r="V64" s="24">
        <v>-4.6962260000000006E-2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43777</v>
      </c>
      <c r="B65" s="24">
        <v>6.0193539999999997E-2</v>
      </c>
      <c r="C65" s="24">
        <v>-0.10568464000000001</v>
      </c>
      <c r="D65" s="24">
        <v>5.5858850000000002E-2</v>
      </c>
      <c r="E65" s="24">
        <v>7.3750615000000005E-2</v>
      </c>
      <c r="F65" s="24">
        <v>7.7707650000000003E-2</v>
      </c>
      <c r="G65" s="24">
        <v>3.4431576999999998E-2</v>
      </c>
      <c r="H65" s="24">
        <v>5.7226660000000006E-2</v>
      </c>
      <c r="I65" s="24">
        <v>9.0119480000000002E-2</v>
      </c>
      <c r="J65" s="24">
        <v>5.6311607E-2</v>
      </c>
      <c r="K65" s="24">
        <v>8.4102150000000014E-2</v>
      </c>
      <c r="L65" s="24">
        <v>4.5951842999999999E-2</v>
      </c>
      <c r="M65" s="24">
        <v>6.6346765000000002E-2</v>
      </c>
      <c r="N65" s="24">
        <v>5.292177E-2</v>
      </c>
      <c r="O65" s="24">
        <v>5.4857373000000001E-2</v>
      </c>
      <c r="P65" s="24">
        <v>8.9078900000000003E-2</v>
      </c>
      <c r="Q65" s="24">
        <v>1.5786408999999998E-2</v>
      </c>
      <c r="R65" s="24">
        <v>1.3408065E-2</v>
      </c>
      <c r="S65" s="24">
        <v>5.4396750000000001E-2</v>
      </c>
      <c r="T65" s="24">
        <v>1.5373349000000001E-2</v>
      </c>
      <c r="U65" s="24">
        <v>3.8125038E-2</v>
      </c>
      <c r="V65" s="24">
        <v>1.5506506E-2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43808</v>
      </c>
      <c r="B66" s="24">
        <v>-2.9739797000000002E-2</v>
      </c>
      <c r="C66" s="24">
        <v>-2.3873448000000002E-2</v>
      </c>
      <c r="D66" s="24">
        <v>-5.9665440000000007E-3</v>
      </c>
      <c r="E66" s="24">
        <v>-4.8780440000000001E-2</v>
      </c>
      <c r="F66" s="24">
        <v>-8.3145620000000003E-2</v>
      </c>
      <c r="G66" s="24">
        <v>-1.1190772E-2</v>
      </c>
      <c r="H66" s="24">
        <v>-4.7189474000000002E-2</v>
      </c>
      <c r="I66" s="24">
        <v>-1.9919871999999998E-3</v>
      </c>
      <c r="J66" s="24">
        <v>-4.2203483999999999E-2</v>
      </c>
      <c r="K66" s="24">
        <v>-5.5646420000000002E-2</v>
      </c>
      <c r="L66" s="24">
        <v>3.6494613000000002E-2</v>
      </c>
      <c r="M66" s="24">
        <v>-4.6370563999999996E-2</v>
      </c>
      <c r="N66" s="24">
        <v>-1.0471344E-2</v>
      </c>
      <c r="O66" s="24">
        <v>6.6822769999999995E-3</v>
      </c>
      <c r="P66" s="24">
        <v>-1.8812418000000001E-2</v>
      </c>
      <c r="Q66" s="24">
        <v>1.4975905000000001E-2</v>
      </c>
      <c r="R66" s="24">
        <v>-5.1830173000000007E-2</v>
      </c>
      <c r="S66" s="24">
        <v>2.9092311999999999E-2</v>
      </c>
      <c r="T66" s="24">
        <v>-1.3698577999999999E-2</v>
      </c>
      <c r="U66" s="24">
        <v>-4.8163770000000002E-2</v>
      </c>
      <c r="V66" s="24">
        <v>3.5629510000000003E-2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43839</v>
      </c>
      <c r="B67" s="24">
        <v>9.2595339999999998E-2</v>
      </c>
      <c r="C67" s="24">
        <v>4.4466257000000002E-2</v>
      </c>
      <c r="D67" s="24">
        <v>2.9476523000000001E-2</v>
      </c>
      <c r="E67" s="24">
        <v>5.3347350000000002E-3</v>
      </c>
      <c r="F67" s="24">
        <v>6.008339E-2</v>
      </c>
      <c r="G67" s="24">
        <v>7.1133733000000005E-2</v>
      </c>
      <c r="H67" s="24">
        <v>4.9908756999999998E-2</v>
      </c>
      <c r="I67" s="24">
        <v>4.7030687000000002E-2</v>
      </c>
      <c r="J67" s="24">
        <v>8.0202819999999994E-2</v>
      </c>
      <c r="K67" s="24">
        <v>9.7112770000000015E-2</v>
      </c>
      <c r="L67" s="24">
        <v>6.1640979999999998E-2</v>
      </c>
      <c r="M67" s="24">
        <v>8.2386859999999992E-2</v>
      </c>
      <c r="N67" s="24">
        <v>8.7498070000000011E-2</v>
      </c>
      <c r="O67" s="24">
        <v>2.4043083E-2</v>
      </c>
      <c r="P67" s="24">
        <v>0.11149990000000001</v>
      </c>
      <c r="Q67" s="24">
        <v>-3.8975476999999997E-3</v>
      </c>
      <c r="R67" s="24">
        <v>1.7180085000000001E-2</v>
      </c>
      <c r="S67" s="24">
        <v>8.0175640000000006E-2</v>
      </c>
      <c r="T67" s="24">
        <v>-3.3092139999999999E-2</v>
      </c>
      <c r="U67" s="24">
        <v>1.0205268999999999E-2</v>
      </c>
      <c r="V67" s="24">
        <v>1.7550111E-2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43868</v>
      </c>
      <c r="B68" s="24">
        <v>-7.5541916000000001E-2</v>
      </c>
      <c r="C68" s="24">
        <v>-7.3335289999999997E-2</v>
      </c>
      <c r="D68" s="24">
        <v>-4.2834879999999999E-2</v>
      </c>
      <c r="E68" s="24">
        <v>-4.284048E-2</v>
      </c>
      <c r="F68" s="24">
        <v>-3.9392470999999998E-2</v>
      </c>
      <c r="G68" s="24">
        <v>-5.6603790000000001E-2</v>
      </c>
      <c r="H68" s="24">
        <v>-5.4366945999999999E-2</v>
      </c>
      <c r="I68" s="24">
        <v>-3.9814293000000001E-2</v>
      </c>
      <c r="J68" s="24">
        <v>1.9506216E-3</v>
      </c>
      <c r="K68" s="24">
        <v>-2.4370550000000001E-2</v>
      </c>
      <c r="L68" s="24">
        <v>-7.009649300000001E-2</v>
      </c>
      <c r="M68" s="24">
        <v>-5.2532854000000004E-2</v>
      </c>
      <c r="N68" s="24">
        <v>-8.2259654999999987E-2</v>
      </c>
      <c r="O68" s="24">
        <v>-1.1283517E-2</v>
      </c>
      <c r="P68" s="24">
        <v>-4.7078369999999994E-2</v>
      </c>
      <c r="Q68" s="24">
        <v>-2.4594665000000002E-2</v>
      </c>
      <c r="R68" s="24">
        <v>-2.8107703000000001E-2</v>
      </c>
      <c r="S68" s="24">
        <v>-1.8348633999999999E-2</v>
      </c>
      <c r="T68" s="24">
        <v>-3.6840440000000002E-2</v>
      </c>
      <c r="U68" s="24">
        <v>-5.0473213000000003E-2</v>
      </c>
      <c r="V68" s="24">
        <v>-5.4758787000000003E-2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43899</v>
      </c>
      <c r="B69" s="24">
        <v>3.9999962E-2</v>
      </c>
      <c r="C69" s="24">
        <v>-0.18518519999999999</v>
      </c>
      <c r="D69" s="24">
        <v>-0.21074045000000002</v>
      </c>
      <c r="E69" s="24">
        <v>-0.17320663</v>
      </c>
      <c r="F69" s="24">
        <v>-0.20899206000000001</v>
      </c>
      <c r="G69" s="24">
        <v>-0.16376812000000002</v>
      </c>
      <c r="H69" s="24">
        <v>-0.12277449000000001</v>
      </c>
      <c r="I69" s="24">
        <v>-6.4360260000000002E-2</v>
      </c>
      <c r="J69" s="24">
        <v>-0.21804016000000001</v>
      </c>
      <c r="K69" s="24">
        <v>-0.13184451999999999</v>
      </c>
      <c r="L69" s="24">
        <v>-0.31327802999999999</v>
      </c>
      <c r="M69" s="24">
        <v>-0.20814080000000001</v>
      </c>
      <c r="N69" s="24">
        <v>-0.36717063999999999</v>
      </c>
      <c r="O69" s="24">
        <v>-0.17261050999999999</v>
      </c>
      <c r="P69" s="24">
        <v>-5.2104892999999999E-2</v>
      </c>
      <c r="Q69" s="24">
        <v>-0.20171923</v>
      </c>
      <c r="R69" s="24">
        <v>-0.18192599999999998</v>
      </c>
      <c r="S69" s="24">
        <v>-0.14450036999999999</v>
      </c>
      <c r="T69" s="24">
        <v>-0.21310836999999999</v>
      </c>
      <c r="U69" s="24">
        <v>-0.15681065</v>
      </c>
      <c r="V69" s="24">
        <v>-0.26172411000000001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43930</v>
      </c>
      <c r="B70" s="24">
        <v>-4.6153839999999995E-2</v>
      </c>
      <c r="C70" s="24">
        <v>-6.2160070000000005E-2</v>
      </c>
      <c r="D70" s="24">
        <v>-0.2072165</v>
      </c>
      <c r="E70" s="24">
        <v>-0.12421203</v>
      </c>
      <c r="F70" s="24">
        <v>-0.10306061</v>
      </c>
      <c r="G70" s="24">
        <v>-0.1636049</v>
      </c>
      <c r="H70" s="24">
        <v>-2.4101496E-2</v>
      </c>
      <c r="I70" s="24">
        <v>-6.851554E-2</v>
      </c>
      <c r="J70" s="24">
        <v>-0.21825731000000001</v>
      </c>
      <c r="K70" s="24">
        <v>-6.7454280000000005E-2</v>
      </c>
      <c r="L70" s="24">
        <v>-0.13897287</v>
      </c>
      <c r="M70" s="24">
        <v>-0.15365386</v>
      </c>
      <c r="N70" s="24">
        <v>1.8771291000000002E-2</v>
      </c>
      <c r="O70" s="24">
        <v>-0.122069</v>
      </c>
      <c r="P70" s="24">
        <v>-2.1451293999999999E-2</v>
      </c>
      <c r="Q70" s="24">
        <v>0.15865028</v>
      </c>
      <c r="R70" s="24">
        <v>-3.6195993000000003E-2</v>
      </c>
      <c r="S70" s="24">
        <v>-0.16134453000000001</v>
      </c>
      <c r="T70" s="24">
        <v>-6.4837336999999991E-3</v>
      </c>
      <c r="U70" s="24">
        <v>-5.713153E-2</v>
      </c>
      <c r="V70" s="24">
        <v>0.15273237000000001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43959</v>
      </c>
      <c r="B71" s="24">
        <v>4.0322539999999997E-2</v>
      </c>
      <c r="C71" s="24">
        <v>4.8053025999999999E-2</v>
      </c>
      <c r="D71" s="24">
        <v>6.6319823E-2</v>
      </c>
      <c r="E71" s="24">
        <v>4.6147226999999999E-2</v>
      </c>
      <c r="F71" s="24">
        <v>1.8802285000000002E-2</v>
      </c>
      <c r="G71" s="24">
        <v>0.10104025</v>
      </c>
      <c r="H71" s="24">
        <v>2.5996565999999999E-2</v>
      </c>
      <c r="I71" s="24">
        <v>8.8441370000000005E-2</v>
      </c>
      <c r="J71" s="24">
        <v>9.200287E-2</v>
      </c>
      <c r="K71" s="24">
        <v>5.8234571999999998E-2</v>
      </c>
      <c r="L71" s="24">
        <v>-8.6939569999999994E-2</v>
      </c>
      <c r="M71" s="24">
        <v>7.2882532999999999E-2</v>
      </c>
      <c r="N71" s="24">
        <v>-5.0240755E-3</v>
      </c>
      <c r="O71" s="24">
        <v>4.9882174000000001E-2</v>
      </c>
      <c r="P71" s="24">
        <v>4.5555709999999999E-2</v>
      </c>
      <c r="Q71" s="24">
        <v>-8.0296399999999993E-3</v>
      </c>
      <c r="R71" s="24">
        <v>4.5882699999999998E-2</v>
      </c>
      <c r="S71" s="24">
        <v>-3.0060053E-2</v>
      </c>
      <c r="T71" s="24">
        <v>-2.0080804999999999E-3</v>
      </c>
      <c r="U71" s="24">
        <v>0.10488928</v>
      </c>
      <c r="V71" s="24">
        <v>-6.8881510000000003E-3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43991</v>
      </c>
      <c r="B72" s="24">
        <v>2.2918820000000003E-2</v>
      </c>
      <c r="C72" s="24">
        <v>0.12055338</v>
      </c>
      <c r="D72" s="24">
        <v>0.19817077999999999</v>
      </c>
      <c r="E72" s="24">
        <v>0.17806566000000001</v>
      </c>
      <c r="F72" s="24">
        <v>0.22351324000000003</v>
      </c>
      <c r="G72" s="24">
        <v>0.12955009000000001</v>
      </c>
      <c r="H72" s="24">
        <v>0.16047298000000002</v>
      </c>
      <c r="I72" s="24">
        <v>7.2405457000000006E-2</v>
      </c>
      <c r="J72" s="24">
        <v>0.12929356</v>
      </c>
      <c r="K72" s="24">
        <v>0.14616715999999999</v>
      </c>
      <c r="L72" s="24">
        <v>0.40179336999999998</v>
      </c>
      <c r="M72" s="24">
        <v>0.18451643000000001</v>
      </c>
      <c r="N72" s="24">
        <v>0.18013477000000003</v>
      </c>
      <c r="O72" s="24">
        <v>7.7441096000000001E-2</v>
      </c>
      <c r="P72" s="24">
        <v>5.5528282999999998E-2</v>
      </c>
      <c r="Q72" s="24">
        <v>4.9317837000000003E-2</v>
      </c>
      <c r="R72" s="24">
        <v>0.11243892000000001</v>
      </c>
      <c r="S72" s="24">
        <v>0.16735530000000001</v>
      </c>
      <c r="T72" s="24">
        <v>9.1549400000000003E-2</v>
      </c>
      <c r="U72" s="24">
        <v>9.0015049999999999E-2</v>
      </c>
      <c r="V72" s="24">
        <v>0.13015103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44021</v>
      </c>
      <c r="B73" s="24">
        <v>0.22295045999999999</v>
      </c>
      <c r="C73" s="24">
        <v>-4.1624250000000002E-2</v>
      </c>
      <c r="D73" s="24">
        <v>-1.9869267999999999E-2</v>
      </c>
      <c r="E73" s="24">
        <v>-5.0000609999999994E-2</v>
      </c>
      <c r="F73" s="24">
        <v>-4.3885709999999994E-2</v>
      </c>
      <c r="G73" s="24">
        <v>-3.3070861999999999E-2</v>
      </c>
      <c r="H73" s="24">
        <v>1.5783310000000001E-3</v>
      </c>
      <c r="I73" s="24">
        <v>6.9517373999999993E-2</v>
      </c>
      <c r="J73" s="24">
        <v>-9.1837224999999995E-2</v>
      </c>
      <c r="K73" s="24">
        <v>-9.0970397000000001E-3</v>
      </c>
      <c r="L73" s="24">
        <v>-6.0961304000000001E-2</v>
      </c>
      <c r="M73" s="24">
        <v>9.704828E-4</v>
      </c>
      <c r="N73" s="24">
        <v>-7.5119199999999997E-2</v>
      </c>
      <c r="O73" s="24">
        <v>7.1288824000000001E-2</v>
      </c>
      <c r="P73" s="24">
        <v>0.16899085999999999</v>
      </c>
      <c r="Q73" s="24">
        <v>1.9895910999999999E-2</v>
      </c>
      <c r="R73" s="24">
        <v>-3.0219257000000003E-2</v>
      </c>
      <c r="S73" s="24">
        <v>3.9253116000000005E-2</v>
      </c>
      <c r="T73" s="24">
        <v>-2.2450268000000002E-2</v>
      </c>
      <c r="U73" s="24">
        <v>-1.3879239999999999E-2</v>
      </c>
      <c r="V73" s="24">
        <v>-5.8434606000000002E-3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44050</v>
      </c>
      <c r="B74" s="24">
        <v>-7.8378916000000007E-3</v>
      </c>
      <c r="C74" s="24">
        <v>-6.3790080000000002E-3</v>
      </c>
      <c r="D74" s="24">
        <v>-1.3633965999999999E-2</v>
      </c>
      <c r="E74" s="24">
        <v>-5.0200043E-2</v>
      </c>
      <c r="F74" s="24">
        <v>5.8441520000000004E-2</v>
      </c>
      <c r="G74" s="24">
        <v>8.9009400000000002E-2</v>
      </c>
      <c r="H74" s="24">
        <v>1.7068623999999998E-2</v>
      </c>
      <c r="I74" s="24">
        <v>5.7516932E-2</v>
      </c>
      <c r="J74" s="24">
        <v>5.5502653000000006E-2</v>
      </c>
      <c r="K74" s="24">
        <v>8.5515139999999989E-2</v>
      </c>
      <c r="L74" s="24">
        <v>2.5935649999999998E-2</v>
      </c>
      <c r="M74" s="24">
        <v>-4.0998640000000003E-2</v>
      </c>
      <c r="N74" s="24">
        <v>5.5900574000000001E-2</v>
      </c>
      <c r="O74" s="24">
        <v>6.3373446E-2</v>
      </c>
      <c r="P74" s="24">
        <v>-3.6109328000000003E-2</v>
      </c>
      <c r="Q74" s="24">
        <v>2.1046280000000001E-2</v>
      </c>
      <c r="R74" s="24">
        <v>-3.0319034999999998E-2</v>
      </c>
      <c r="S74" s="24">
        <v>-0.15302187</v>
      </c>
      <c r="T74" s="24">
        <v>4.3262004999999999E-2</v>
      </c>
      <c r="U74" s="24">
        <v>2.9556631999999999E-2</v>
      </c>
      <c r="V74" s="24">
        <v>7.3856115E-3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44083</v>
      </c>
      <c r="B75" s="24">
        <v>-6.5376760000000001E-3</v>
      </c>
      <c r="C75" s="24">
        <v>-3.3610225000000001E-2</v>
      </c>
      <c r="D75" s="24">
        <v>8.5060595999999992E-3</v>
      </c>
      <c r="E75" s="24">
        <v>3.2171606999999998E-2</v>
      </c>
      <c r="F75" s="24">
        <v>-2.2587894999999997E-2</v>
      </c>
      <c r="G75" s="24">
        <v>-1.6087293999999999E-3</v>
      </c>
      <c r="H75" s="24">
        <v>-6.3480495999999997E-2</v>
      </c>
      <c r="I75" s="24">
        <v>-1.6139746E-2</v>
      </c>
      <c r="J75" s="24">
        <v>-1.8028020999999999E-3</v>
      </c>
      <c r="K75" s="24">
        <v>1.1902928E-2</v>
      </c>
      <c r="L75" s="24">
        <v>-9.5999240000000003E-4</v>
      </c>
      <c r="M75" s="24">
        <v>5.3987265000000006E-2</v>
      </c>
      <c r="N75" s="24">
        <v>-5.8823230000000001E-3</v>
      </c>
      <c r="O75" s="24">
        <v>2.6894808000000003E-2</v>
      </c>
      <c r="P75" s="24">
        <v>1.3547182E-2</v>
      </c>
      <c r="Q75" s="24">
        <v>2.7974129E-2</v>
      </c>
      <c r="R75" s="24">
        <v>-2.3406804E-2</v>
      </c>
      <c r="S75" s="24">
        <v>2.5303602000000001E-2</v>
      </c>
      <c r="T75" s="24">
        <v>3.9561510000000001E-2</v>
      </c>
      <c r="U75" s="24">
        <v>3.6226869000000002E-2</v>
      </c>
      <c r="V75" s="24">
        <v>6.1583519999999996E-2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44113</v>
      </c>
      <c r="B76" s="24">
        <v>4.2906522999999995E-2</v>
      </c>
      <c r="C76" s="24">
        <v>-6.0570480000000003E-2</v>
      </c>
      <c r="D76" s="24">
        <v>-3.2155990000000002E-2</v>
      </c>
      <c r="E76" s="24">
        <v>-7.4211955E-3</v>
      </c>
      <c r="F76" s="24">
        <v>-4.4222536000000007E-2</v>
      </c>
      <c r="G76" s="24">
        <v>-3.3193706999999996E-2</v>
      </c>
      <c r="H76" s="24">
        <v>5.1032304999999993E-2</v>
      </c>
      <c r="I76" s="24">
        <v>5.1011205000000004E-2</v>
      </c>
      <c r="J76" s="24">
        <v>7.8266025000000003E-2</v>
      </c>
      <c r="K76" s="24">
        <v>5.7730913000000002E-2</v>
      </c>
      <c r="L76" s="24">
        <v>-7.2389482999999991E-2</v>
      </c>
      <c r="M76" s="24">
        <v>-3.1201243000000003E-3</v>
      </c>
      <c r="N76" s="24">
        <v>2.6962519000000001E-2</v>
      </c>
      <c r="O76" s="24">
        <v>5.9077379999999999E-2</v>
      </c>
      <c r="P76" s="24">
        <v>4.7053932999999999E-2</v>
      </c>
      <c r="Q76" s="24">
        <v>4.1346309999999997E-2</v>
      </c>
      <c r="R76" s="24">
        <v>-2.0303069999999999E-2</v>
      </c>
      <c r="S76" s="24">
        <v>-1.7769039E-2</v>
      </c>
      <c r="T76" s="24">
        <v>-2.6134789999999998E-2</v>
      </c>
      <c r="U76" s="24">
        <v>-6.5964460000000002E-4</v>
      </c>
      <c r="V76" s="24">
        <v>4.7997235999999999E-2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44144</v>
      </c>
      <c r="B77" s="24">
        <v>5.955589E-2</v>
      </c>
      <c r="C77" s="24">
        <v>0.11272871000000001</v>
      </c>
      <c r="D77" s="24">
        <v>0.15413940000000001</v>
      </c>
      <c r="E77" s="24">
        <v>0.13532710000000001</v>
      </c>
      <c r="F77" s="24">
        <v>4.1791199999999997E-3</v>
      </c>
      <c r="G77" s="24">
        <v>6.4956664999999997E-2</v>
      </c>
      <c r="H77" s="24">
        <v>-3.7064552000000001E-3</v>
      </c>
      <c r="I77" s="24">
        <v>1.7960191E-2</v>
      </c>
      <c r="J77" s="24">
        <v>6.6164135999999998E-2</v>
      </c>
      <c r="K77" s="24">
        <v>3.7606239999999999E-2</v>
      </c>
      <c r="L77" s="24">
        <v>8.4944839999999994E-2</v>
      </c>
      <c r="M77" s="24">
        <v>0.11189365000000001</v>
      </c>
      <c r="N77" s="24">
        <v>-1.5691280000000002E-2</v>
      </c>
      <c r="O77" s="24">
        <v>2.4308085E-2</v>
      </c>
      <c r="P77" s="24">
        <v>6.8776964999999995E-2</v>
      </c>
      <c r="Q77" s="24">
        <v>-1.4496564999999999E-2</v>
      </c>
      <c r="R77" s="24">
        <v>1.4789224E-2</v>
      </c>
      <c r="S77" s="24">
        <v>1.7085433000000001E-2</v>
      </c>
      <c r="T77" s="24">
        <v>1.0357738E-2</v>
      </c>
      <c r="U77" s="24">
        <v>2.5742649999999999E-2</v>
      </c>
      <c r="V77" s="24">
        <v>-7.5782539999999995E-3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44174</v>
      </c>
      <c r="B78" s="24">
        <v>1.2556313999999998E-3</v>
      </c>
      <c r="C78" s="24">
        <v>7.1401833999999997E-2</v>
      </c>
      <c r="D78" s="24">
        <v>8.8249090000000002E-2</v>
      </c>
      <c r="E78" s="24">
        <v>6.3878893999999992E-2</v>
      </c>
      <c r="F78" s="24">
        <v>0.15992867999999999</v>
      </c>
      <c r="G78" s="24">
        <v>7.1718096999999995E-2</v>
      </c>
      <c r="H78" s="24">
        <v>6.9568514999999997E-2</v>
      </c>
      <c r="I78" s="24">
        <v>0.10018909000000001</v>
      </c>
      <c r="J78" s="24">
        <v>0.10133552999999999</v>
      </c>
      <c r="K78" s="24">
        <v>0.15921580999999999</v>
      </c>
      <c r="L78" s="24">
        <v>0.13462770000000002</v>
      </c>
      <c r="M78" s="24">
        <v>3.4482718000000002E-2</v>
      </c>
      <c r="N78" s="24">
        <v>0.26292683</v>
      </c>
      <c r="O78" s="24">
        <v>5.2949309999999999E-2</v>
      </c>
      <c r="P78" s="24">
        <v>-3.4247458000000001E-2</v>
      </c>
      <c r="Q78" s="24">
        <v>3.4991026000000001E-2</v>
      </c>
      <c r="R78" s="24">
        <v>0.15303922</v>
      </c>
      <c r="S78" s="24">
        <v>0.16106724</v>
      </c>
      <c r="T78" s="24">
        <v>0.12208759000000001</v>
      </c>
      <c r="U78" s="24">
        <v>6.3706635999999997E-2</v>
      </c>
      <c r="V78" s="24">
        <v>2.7556419999999998E-2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44204</v>
      </c>
      <c r="B79" s="24">
        <v>0.13376927</v>
      </c>
      <c r="C79" s="24">
        <v>0.13934827</v>
      </c>
      <c r="D79" s="24">
        <v>7.1217536999999997E-2</v>
      </c>
      <c r="E79" s="24">
        <v>3.4753441999999996E-2</v>
      </c>
      <c r="F79" s="24">
        <v>5.4664493000000001E-2</v>
      </c>
      <c r="G79" s="24">
        <v>6.3033459999999999E-2</v>
      </c>
      <c r="H79" s="24">
        <v>4.5217275999999999E-3</v>
      </c>
      <c r="I79" s="24">
        <v>9.464264E-2</v>
      </c>
      <c r="J79" s="24">
        <v>8.4505669999999991E-2</v>
      </c>
      <c r="K79" s="24">
        <v>0.1796286</v>
      </c>
      <c r="L79" s="24">
        <v>6.5567254999999991E-2</v>
      </c>
      <c r="M79" s="24">
        <v>4.8042179999999997E-2</v>
      </c>
      <c r="N79" s="24">
        <v>2.9812335999999998E-2</v>
      </c>
      <c r="O79" s="24">
        <v>8.6874960000000001E-2</v>
      </c>
      <c r="P79" s="24">
        <v>8.665979E-2</v>
      </c>
      <c r="Q79" s="24">
        <v>3.0803561E-2</v>
      </c>
      <c r="R79" s="24">
        <v>3.6265611999999996E-2</v>
      </c>
      <c r="S79" s="24">
        <v>0.20136759999999998</v>
      </c>
      <c r="T79" s="24">
        <v>5.2150726000000001E-2</v>
      </c>
      <c r="U79" s="24">
        <v>0.11897242000000001</v>
      </c>
      <c r="V79" s="24">
        <v>2.8979539999999998E-2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44236</v>
      </c>
      <c r="B80" s="24">
        <v>5.4244875999999997E-2</v>
      </c>
      <c r="C80" s="24">
        <v>-2.6627660000000001E-2</v>
      </c>
      <c r="D80" s="24">
        <v>-2.8955996000000001E-2</v>
      </c>
      <c r="E80" s="24">
        <v>-3.9568365000000001E-2</v>
      </c>
      <c r="F80" s="24">
        <v>-5.9110880000000005E-2</v>
      </c>
      <c r="G80" s="24">
        <v>3.3149242000000002E-2</v>
      </c>
      <c r="H80" s="24">
        <v>-3.8434863E-2</v>
      </c>
      <c r="I80" s="24">
        <v>4.3540120000000002E-2</v>
      </c>
      <c r="J80" s="24">
        <v>-4.8126040000000002E-2</v>
      </c>
      <c r="K80" s="24">
        <v>-4.0636063E-2</v>
      </c>
      <c r="L80" s="24">
        <v>-4.4827642000000001E-2</v>
      </c>
      <c r="M80" s="24">
        <v>8.4516530000000006E-2</v>
      </c>
      <c r="N80" s="24">
        <v>-8.9969400000000005E-2</v>
      </c>
      <c r="O80" s="24">
        <v>2.039349E-2</v>
      </c>
      <c r="P80" s="24">
        <v>0.10333527000000001</v>
      </c>
      <c r="Q80" s="24">
        <v>-1.9862710999999998E-2</v>
      </c>
      <c r="R80" s="24">
        <v>-1.1825979E-2</v>
      </c>
      <c r="S80" s="24">
        <v>4.4420719999999997E-2</v>
      </c>
      <c r="T80" s="24">
        <v>3.4755229999999998E-2</v>
      </c>
      <c r="U80" s="24">
        <v>-3.6373495999999998E-2</v>
      </c>
      <c r="V80" s="24">
        <v>8.8188650000000004E-3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44264</v>
      </c>
      <c r="B81" s="24">
        <v>-0.13992893000000001</v>
      </c>
      <c r="C81" s="24">
        <v>4.4275760000000004E-2</v>
      </c>
      <c r="D81" s="24">
        <v>-4.4519067000000002E-2</v>
      </c>
      <c r="E81" s="24">
        <v>-5.7116150000000004E-2</v>
      </c>
      <c r="F81" s="24">
        <v>-1.2461066E-2</v>
      </c>
      <c r="G81" s="24">
        <v>-3.1016051999999999E-2</v>
      </c>
      <c r="H81" s="24">
        <v>3.6010742000000002E-3</v>
      </c>
      <c r="I81" s="24">
        <v>-1.9414186E-2</v>
      </c>
      <c r="J81" s="24">
        <v>-1.3513446E-2</v>
      </c>
      <c r="K81" s="24">
        <v>-5.2540360000000001E-2</v>
      </c>
      <c r="L81" s="24">
        <v>-0.13190775999999999</v>
      </c>
      <c r="M81" s="24">
        <v>3.9485692999999995E-3</v>
      </c>
      <c r="N81" s="24">
        <v>8.6663840000000006E-2</v>
      </c>
      <c r="O81" s="24">
        <v>1.3402343000000001E-2</v>
      </c>
      <c r="P81" s="24">
        <v>-0.10267287</v>
      </c>
      <c r="Q81" s="24">
        <v>-3.5314918000000001E-2</v>
      </c>
      <c r="R81" s="24">
        <v>2.1287322000000001E-2</v>
      </c>
      <c r="S81" s="24">
        <v>-6.3967284999999999E-2</v>
      </c>
      <c r="T81" s="24">
        <v>-9.9236965000000007E-3</v>
      </c>
      <c r="U81" s="24">
        <v>-1.1267662000000001E-2</v>
      </c>
      <c r="V81" s="24">
        <v>5.8694959999999997E-2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44295</v>
      </c>
      <c r="B82" s="24">
        <v>-7.2956085000000005E-4</v>
      </c>
      <c r="C82" s="24">
        <v>6.0872197000000003E-2</v>
      </c>
      <c r="D82" s="24">
        <v>-4.7472533999999997E-2</v>
      </c>
      <c r="E82" s="24">
        <v>-2.184707E-2</v>
      </c>
      <c r="F82" s="24">
        <v>8.9379549999999992E-3</v>
      </c>
      <c r="G82" s="24">
        <v>6.8902969999999999E-5</v>
      </c>
      <c r="H82" s="24">
        <v>-8.9702010000000006E-3</v>
      </c>
      <c r="I82" s="24">
        <v>5.7658910000000001E-2</v>
      </c>
      <c r="J82" s="24">
        <v>6.5895200000000001E-2</v>
      </c>
      <c r="K82" s="24">
        <v>4.4020057000000001E-2</v>
      </c>
      <c r="L82" s="24">
        <v>7.3576450000000002E-2</v>
      </c>
      <c r="M82" s="24">
        <v>2.9393435000000002E-2</v>
      </c>
      <c r="N82" s="24">
        <v>8.2462199999999986E-2</v>
      </c>
      <c r="O82" s="24">
        <v>-3.2714605000000001E-2</v>
      </c>
      <c r="P82" s="24">
        <v>-3.8061499999999998E-2</v>
      </c>
      <c r="Q82" s="24">
        <v>4.9806236999999996E-2</v>
      </c>
      <c r="R82" s="24">
        <v>1.0157465999999999E-2</v>
      </c>
      <c r="S82" s="24">
        <v>-0.15303528</v>
      </c>
      <c r="T82" s="24">
        <v>2.1588205999999999E-2</v>
      </c>
      <c r="U82" s="24">
        <v>5.9829116000000002E-2</v>
      </c>
      <c r="V82" s="24">
        <v>7.2250129999999996E-2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44323</v>
      </c>
      <c r="B83" s="24">
        <v>1.7035842000000002E-2</v>
      </c>
      <c r="C83" s="24">
        <v>-4.9957155999999996E-2</v>
      </c>
      <c r="D83" s="24">
        <v>2.2150397000000002E-2</v>
      </c>
      <c r="E83" s="24">
        <v>-1.3874769E-2</v>
      </c>
      <c r="F83" s="24">
        <v>8.181345000000001E-2</v>
      </c>
      <c r="G83" s="24">
        <v>-8.753538000000001E-2</v>
      </c>
      <c r="H83" s="24">
        <v>7.2411300000000001E-3</v>
      </c>
      <c r="I83" s="24">
        <v>5.8456419999999995E-2</v>
      </c>
      <c r="J83" s="24">
        <v>4.2543770000000002E-2</v>
      </c>
      <c r="K83" s="24">
        <v>2.507937E-2</v>
      </c>
      <c r="L83" s="24">
        <v>0.13259829000000001</v>
      </c>
      <c r="M83" s="24">
        <v>4.92661E-2</v>
      </c>
      <c r="N83" s="24">
        <v>2.7896999999999998E-2</v>
      </c>
      <c r="O83" s="24">
        <v>2.5185943000000002E-2</v>
      </c>
      <c r="P83" s="24">
        <v>-7.4957012999999992E-3</v>
      </c>
      <c r="Q83" s="24">
        <v>3.7427545E-2</v>
      </c>
      <c r="R83" s="24">
        <v>1.1932373000000001E-2</v>
      </c>
      <c r="S83" s="24">
        <v>3.5193204999999998E-2</v>
      </c>
      <c r="T83" s="24">
        <v>3.6981106E-2</v>
      </c>
      <c r="U83" s="24">
        <v>2.4193525E-2</v>
      </c>
      <c r="V83" s="24">
        <v>4.097903E-2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44356</v>
      </c>
      <c r="B84" s="24">
        <v>6.0540795000000001E-2</v>
      </c>
      <c r="C84" s="24">
        <v>-0.11147833</v>
      </c>
      <c r="D84" s="24">
        <v>4.5144558000000004E-4</v>
      </c>
      <c r="E84" s="24">
        <v>9.6431020000000006E-2</v>
      </c>
      <c r="F84" s="24">
        <v>8.0443139999999996E-2</v>
      </c>
      <c r="G84" s="24">
        <v>-7.7713909999999997E-2</v>
      </c>
      <c r="H84" s="24">
        <v>-1.4018655E-2</v>
      </c>
      <c r="I84" s="24">
        <v>-2.6993454E-2</v>
      </c>
      <c r="J84" s="24">
        <v>5.2922486999999997E-2</v>
      </c>
      <c r="K84" s="24">
        <v>-2.1901667E-2</v>
      </c>
      <c r="L84" s="24">
        <v>8.8924050000000004E-2</v>
      </c>
      <c r="M84" s="24">
        <v>2.1272540000000003E-2</v>
      </c>
      <c r="N84" s="24">
        <v>2.9923440000000003E-2</v>
      </c>
      <c r="O84" s="24">
        <v>5.6153417000000004E-2</v>
      </c>
      <c r="P84" s="24">
        <v>7.3047876000000003E-3</v>
      </c>
      <c r="Q84" s="24">
        <v>-2.0833313000000003E-2</v>
      </c>
      <c r="R84" s="24">
        <v>2.6018379999999997E-2</v>
      </c>
      <c r="S84" s="24">
        <v>-3.1094550000000002E-2</v>
      </c>
      <c r="T84" s="24">
        <v>7.4235797000000006E-2</v>
      </c>
      <c r="U84" s="24">
        <v>4.3569564999999998E-2</v>
      </c>
      <c r="V84" s="24">
        <v>3.3289313000000001E-2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44386</v>
      </c>
      <c r="B85" s="24">
        <v>-1.5087664000000001E-2</v>
      </c>
      <c r="C85" s="24">
        <v>-4.2849419999999999E-2</v>
      </c>
      <c r="D85" s="24">
        <v>-7.6757072999999995E-2</v>
      </c>
      <c r="E85" s="24">
        <v>-5.5750789999999995E-2</v>
      </c>
      <c r="F85" s="24">
        <v>-2.4118364E-2</v>
      </c>
      <c r="G85" s="24">
        <v>-3.784883E-2</v>
      </c>
      <c r="H85" s="24">
        <v>-5.6873503000000006E-2</v>
      </c>
      <c r="I85" s="24">
        <v>2.7742266999999998E-2</v>
      </c>
      <c r="J85" s="24">
        <v>-2.6545644E-2</v>
      </c>
      <c r="K85" s="24">
        <v>-1.4636873999999999E-2</v>
      </c>
      <c r="L85" s="24">
        <v>-5.2638109999999995E-2</v>
      </c>
      <c r="M85" s="24">
        <v>-7.4498949999999994E-2</v>
      </c>
      <c r="N85" s="24">
        <v>-6.6554070000000007E-2</v>
      </c>
      <c r="O85" s="24">
        <v>-1.7037749000000001E-2</v>
      </c>
      <c r="P85" s="24">
        <v>-4.2543530000000003E-2</v>
      </c>
      <c r="Q85" s="24">
        <v>2.1220207000000001E-2</v>
      </c>
      <c r="R85" s="24">
        <v>-4.5613584999999998E-2</v>
      </c>
      <c r="S85" s="24">
        <v>-5.2215395000000005E-2</v>
      </c>
      <c r="T85" s="24">
        <v>-1.2583196000000001E-2</v>
      </c>
      <c r="U85" s="24">
        <v>2.5151968000000002E-3</v>
      </c>
      <c r="V85" s="24">
        <v>8.6545944E-3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44417</v>
      </c>
      <c r="B86" s="24">
        <v>-1.5374064E-2</v>
      </c>
      <c r="C86" s="24">
        <v>-4.7790169999999993E-2</v>
      </c>
      <c r="D86" s="24">
        <v>-1.1313318999999999E-2</v>
      </c>
      <c r="E86" s="24">
        <v>-4.1798773000000004E-2</v>
      </c>
      <c r="F86" s="24">
        <v>-4.5812130000000002E-4</v>
      </c>
      <c r="G86" s="24">
        <v>-0.11065298</v>
      </c>
      <c r="H86" s="24">
        <v>-1.9936203999999999E-2</v>
      </c>
      <c r="I86" s="24">
        <v>-1.0859369999999999E-3</v>
      </c>
      <c r="J86" s="24">
        <v>1.21212E-2</v>
      </c>
      <c r="K86" s="24">
        <v>9.9766254000000008E-4</v>
      </c>
      <c r="L86" s="24">
        <v>-3.0295133999999998E-2</v>
      </c>
      <c r="M86" s="24">
        <v>-2.1280884999999999E-2</v>
      </c>
      <c r="N86" s="24">
        <v>1.0133982E-2</v>
      </c>
      <c r="O86" s="24">
        <v>2.4588226999999997E-2</v>
      </c>
      <c r="P86" s="24">
        <v>-7.4488640000000009E-2</v>
      </c>
      <c r="Q86" s="24">
        <v>-9.8701715000000002E-3</v>
      </c>
      <c r="R86" s="24">
        <v>-7.667124E-3</v>
      </c>
      <c r="S86" s="24">
        <v>3.2542943999999997E-2</v>
      </c>
      <c r="T86" s="24">
        <v>2.4147750000000003E-2</v>
      </c>
      <c r="U86" s="24">
        <v>1.4049053000000001E-2</v>
      </c>
      <c r="V86" s="24">
        <v>3.5823940999999998E-2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44448</v>
      </c>
      <c r="B87" s="24">
        <v>1.3749719000000001E-2</v>
      </c>
      <c r="C87" s="24">
        <v>2.6037811999999997E-2</v>
      </c>
      <c r="D87" s="24">
        <v>6.318414E-2</v>
      </c>
      <c r="E87" s="24">
        <v>7.0962189999999994E-2</v>
      </c>
      <c r="F87" s="24">
        <v>5.0412536000000001E-2</v>
      </c>
      <c r="G87" s="24">
        <v>4.3663144000000001E-2</v>
      </c>
      <c r="H87" s="24">
        <v>6.7534566000000004E-2</v>
      </c>
      <c r="I87" s="24">
        <v>4.0379763000000001E-3</v>
      </c>
      <c r="J87" s="24">
        <v>2.9733658E-2</v>
      </c>
      <c r="K87" s="24">
        <v>-7.3754189999999997E-2</v>
      </c>
      <c r="L87" s="24">
        <v>-6.2216340000000002E-2</v>
      </c>
      <c r="M87" s="24">
        <v>-3.7633179999999999E-3</v>
      </c>
      <c r="N87" s="24">
        <v>1.0032296000000001E-2</v>
      </c>
      <c r="O87" s="24">
        <v>8.5424900000000012E-2</v>
      </c>
      <c r="P87" s="24">
        <v>2.9190779999999999E-3</v>
      </c>
      <c r="Q87" s="24">
        <v>3.4627438000000003E-2</v>
      </c>
      <c r="R87" s="24">
        <v>5.7739615000000001E-2</v>
      </c>
      <c r="S87" s="24">
        <v>3.6019920999999996E-2</v>
      </c>
      <c r="T87" s="24">
        <v>5.5478573000000003E-2</v>
      </c>
      <c r="U87" s="24">
        <v>-8.9064239999999996E-3</v>
      </c>
      <c r="V87" s="24">
        <v>2.9150248E-2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44477</v>
      </c>
      <c r="B88" s="24">
        <v>-1.0344862999999999E-2</v>
      </c>
      <c r="C88" s="24">
        <v>-9.6358960000000007E-2</v>
      </c>
      <c r="D88" s="24">
        <v>9.3589190000000003E-2</v>
      </c>
      <c r="E88" s="24">
        <v>1.0731697E-2</v>
      </c>
      <c r="F88" s="24">
        <v>3.9267540000000002E-3</v>
      </c>
      <c r="G88" s="24">
        <v>3.1469822000000001E-2</v>
      </c>
      <c r="H88" s="24">
        <v>-3.811121E-4</v>
      </c>
      <c r="I88" s="24">
        <v>-5.2900256999999999E-2</v>
      </c>
      <c r="J88" s="24">
        <v>-3.6494909999999998E-2</v>
      </c>
      <c r="K88" s="24">
        <v>-6.8029699999999999E-2</v>
      </c>
      <c r="L88" s="24">
        <v>-7.5170813000000003E-2</v>
      </c>
      <c r="M88" s="24">
        <v>1.1962174999999999E-2</v>
      </c>
      <c r="N88" s="24">
        <v>-8.1589820000000004E-3</v>
      </c>
      <c r="O88" s="24">
        <v>-8.1139799999999996E-4</v>
      </c>
      <c r="P88" s="24">
        <v>-4.1302859999999997E-2</v>
      </c>
      <c r="Q88" s="24">
        <v>4.7160270000000004E-2</v>
      </c>
      <c r="R88" s="24">
        <v>6.316304E-3</v>
      </c>
      <c r="S88" s="24">
        <v>-8.300739E-2</v>
      </c>
      <c r="T88" s="24">
        <v>-3.2522976000000002E-2</v>
      </c>
      <c r="U88" s="24">
        <v>-2.1467805000000003E-2</v>
      </c>
      <c r="V88" s="24">
        <v>2.4003863E-2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44509</v>
      </c>
      <c r="B89" s="24">
        <v>6.9689749999999999E-4</v>
      </c>
      <c r="C89" s="24">
        <v>0.11314619000000001</v>
      </c>
      <c r="D89" s="24">
        <v>1.9683361E-2</v>
      </c>
      <c r="E89" s="24">
        <v>7.1750401999999991E-2</v>
      </c>
      <c r="F89" s="24">
        <v>1.2603164E-2</v>
      </c>
      <c r="G89" s="24">
        <v>6.7121266999999998E-2</v>
      </c>
      <c r="H89" s="24">
        <v>-2.9736875999999999E-2</v>
      </c>
      <c r="I89" s="24">
        <v>6.2714340000000007E-2</v>
      </c>
      <c r="J89" s="24">
        <v>3.7252903000000004E-2</v>
      </c>
      <c r="K89" s="24">
        <v>1.4753103E-2</v>
      </c>
      <c r="L89" s="24">
        <v>-6.3731490000000002E-2</v>
      </c>
      <c r="M89" s="24">
        <v>-1.8664597999999998E-3</v>
      </c>
      <c r="N89" s="24">
        <v>2.2889852999999998E-2</v>
      </c>
      <c r="O89" s="24">
        <v>1.9894480999999999E-2</v>
      </c>
      <c r="P89" s="24">
        <v>-2.0384489999999998E-2</v>
      </c>
      <c r="Q89" s="24">
        <v>2.4213076E-2</v>
      </c>
      <c r="R89" s="24">
        <v>-4.7090650000000001E-3</v>
      </c>
      <c r="S89" s="24">
        <v>7.5355409999999998E-2</v>
      </c>
      <c r="T89" s="24">
        <v>7.8370094000000001E-2</v>
      </c>
      <c r="U89" s="24">
        <v>4.8979519999999999E-2</v>
      </c>
      <c r="V89" s="24">
        <v>1.3127089000000002E-2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44539</v>
      </c>
      <c r="B90" s="24">
        <v>4.5032500000000003E-2</v>
      </c>
      <c r="C90" s="24">
        <v>-7.7513750000000006E-2</v>
      </c>
      <c r="D90" s="24">
        <v>-1.216948E-2</v>
      </c>
      <c r="E90" s="24">
        <v>-2.6118337999999998E-2</v>
      </c>
      <c r="F90" s="24">
        <v>-0.10729617</v>
      </c>
      <c r="G90" s="24">
        <v>-2.859068E-2</v>
      </c>
      <c r="H90" s="24">
        <v>-3.1434237999999996E-2</v>
      </c>
      <c r="I90" s="24">
        <v>2.4742603000000002E-2</v>
      </c>
      <c r="J90" s="24">
        <v>-3.8121998000000004E-2</v>
      </c>
      <c r="K90" s="24">
        <v>2.09862E-2</v>
      </c>
      <c r="L90" s="24">
        <v>1.9730329999999999E-3</v>
      </c>
      <c r="M90" s="24">
        <v>-4.4047413000000007E-2</v>
      </c>
      <c r="N90" s="24">
        <v>-5.2797200000000002E-2</v>
      </c>
      <c r="O90" s="24">
        <v>-3.8017511000000004E-2</v>
      </c>
      <c r="P90" s="24">
        <v>-2.7449846E-2</v>
      </c>
      <c r="Q90" s="24">
        <v>-3.2624124999999997E-2</v>
      </c>
      <c r="R90" s="24">
        <v>-8.2491040000000002E-3</v>
      </c>
      <c r="S90" s="24">
        <v>-0.13265758499999999</v>
      </c>
      <c r="T90" s="24">
        <v>8.4136370000000002E-2</v>
      </c>
      <c r="U90" s="24">
        <v>1.4105082E-2</v>
      </c>
      <c r="V90" s="24">
        <v>-8.1212459999999986E-2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44568</v>
      </c>
      <c r="B91" s="24">
        <v>-5.2884219999999996E-2</v>
      </c>
      <c r="C91" s="24">
        <v>-3.1398176999999999E-2</v>
      </c>
      <c r="D91" s="24">
        <v>-1.062274E-3</v>
      </c>
      <c r="E91" s="24">
        <v>-5.1394880000000004E-2</v>
      </c>
      <c r="F91" s="24">
        <v>6.6625953000000002E-2</v>
      </c>
      <c r="G91" s="24">
        <v>0.12086736999999999</v>
      </c>
      <c r="H91" s="24">
        <v>3.3288479999999995E-2</v>
      </c>
      <c r="I91" s="24">
        <v>1.9208430999999998E-2</v>
      </c>
      <c r="J91" s="24">
        <v>7.3821899999999996E-2</v>
      </c>
      <c r="K91" s="24">
        <v>-1.9344211E-2</v>
      </c>
      <c r="L91" s="24">
        <v>-3.6998509999999998E-2</v>
      </c>
      <c r="M91" s="24">
        <v>3.8872838E-2</v>
      </c>
      <c r="N91" s="24">
        <v>1.9589543000000001E-2</v>
      </c>
      <c r="O91" s="24">
        <v>3.8557290000000001E-2</v>
      </c>
      <c r="P91" s="24">
        <v>-5.2352550000000005E-2</v>
      </c>
      <c r="Q91" s="24">
        <v>2.0048976E-2</v>
      </c>
      <c r="R91" s="24">
        <v>2.4341464E-2</v>
      </c>
      <c r="S91" s="24">
        <v>1.5694261000000001E-2</v>
      </c>
      <c r="T91" s="24">
        <v>-3.6344468999999997E-2</v>
      </c>
      <c r="U91" s="24">
        <v>3.1515717999999998E-2</v>
      </c>
      <c r="V91" s="24">
        <v>6.2647939999999999E-2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44601</v>
      </c>
      <c r="B92" s="24">
        <v>-3.9053260999999999E-2</v>
      </c>
      <c r="C92" s="24">
        <v>9.6787814999999999E-2</v>
      </c>
      <c r="D92" s="24">
        <v>2.4839400999999997E-2</v>
      </c>
      <c r="E92" s="24">
        <v>7.2407126000000002E-2</v>
      </c>
      <c r="F92" s="24">
        <v>-1.5034139E-2</v>
      </c>
      <c r="G92" s="24">
        <v>7.0208670000000001E-2</v>
      </c>
      <c r="H92" s="24">
        <v>1.5004039E-2</v>
      </c>
      <c r="I92" s="24">
        <v>1.6630887999999999E-3</v>
      </c>
      <c r="J92" s="24">
        <v>-1.024425E-2</v>
      </c>
      <c r="K92" s="24">
        <v>-3.9081632999999998E-2</v>
      </c>
      <c r="L92" s="24">
        <v>0.18151820000000002</v>
      </c>
      <c r="M92" s="24">
        <v>9.0889819999999996E-2</v>
      </c>
      <c r="N92" s="24">
        <v>0.10173882000000001</v>
      </c>
      <c r="O92" s="24">
        <v>-3.076601E-2</v>
      </c>
      <c r="P92" s="24">
        <v>3.3069849999999998E-2</v>
      </c>
      <c r="Q92" s="24">
        <v>8.3133219999999994E-2</v>
      </c>
      <c r="R92" s="24">
        <v>2.7473092000000001E-2</v>
      </c>
      <c r="S92" s="24">
        <v>2.5628209999999998E-2</v>
      </c>
      <c r="T92" s="24">
        <v>3.0024529000000001E-2</v>
      </c>
      <c r="U92" s="24">
        <v>-6.401867E-2</v>
      </c>
      <c r="V92" s="24">
        <v>7.0883035999999996E-2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44629</v>
      </c>
      <c r="B93" s="24">
        <v>-7.0935907000000006E-2</v>
      </c>
      <c r="C93" s="24">
        <v>3.5067439999999998E-2</v>
      </c>
      <c r="D93" s="24">
        <v>3.3012867000000001E-2</v>
      </c>
      <c r="E93" s="24">
        <v>-5.0182523999999999E-2</v>
      </c>
      <c r="F93" s="24">
        <v>-0.19796484</v>
      </c>
      <c r="G93" s="24">
        <v>8.2446809999999995E-2</v>
      </c>
      <c r="H93" s="24">
        <v>6.7918299999999996E-3</v>
      </c>
      <c r="I93" s="24">
        <v>-7.5622616000000004E-2</v>
      </c>
      <c r="J93" s="24">
        <v>-1.1146545000000001E-2</v>
      </c>
      <c r="K93" s="24">
        <v>-5.7047010000000002E-2</v>
      </c>
      <c r="L93" s="24">
        <v>5.9590219999999999E-2</v>
      </c>
      <c r="M93" s="24">
        <v>1.2206912E-2</v>
      </c>
      <c r="N93" s="24">
        <v>-0.14573538</v>
      </c>
      <c r="O93" s="24">
        <v>-6.7206619999999995E-2</v>
      </c>
      <c r="P93" s="24">
        <v>-0.16083694000000001</v>
      </c>
      <c r="Q93" s="24">
        <v>6.1224460000000001E-2</v>
      </c>
      <c r="R93" s="24">
        <v>-3.49468E-2</v>
      </c>
      <c r="S93" s="24">
        <v>-7.5453159999999991E-2</v>
      </c>
      <c r="T93" s="24">
        <v>9.1017249999999994E-2</v>
      </c>
      <c r="U93" s="24">
        <v>-4.5431850000000003E-2</v>
      </c>
      <c r="V93" s="24">
        <v>4.7916293000000006E-2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44659</v>
      </c>
      <c r="B94" s="24">
        <v>-2.253455E-2</v>
      </c>
      <c r="C94" s="24">
        <v>5.7334303999999996E-2</v>
      </c>
      <c r="D94" s="24">
        <v>2.8318166999999998E-3</v>
      </c>
      <c r="E94" s="24">
        <v>-2.2414326999999998E-2</v>
      </c>
      <c r="F94" s="24">
        <v>5.6516647000000003E-2</v>
      </c>
      <c r="G94" s="24">
        <v>-6.5520405999999996E-3</v>
      </c>
      <c r="H94" s="24">
        <v>2.2222160999999997E-2</v>
      </c>
      <c r="I94" s="24">
        <v>-2.3024141999999997E-2</v>
      </c>
      <c r="J94" s="24">
        <v>7.0048329999999992E-2</v>
      </c>
      <c r="K94" s="24">
        <v>-1.9217074000000001E-2</v>
      </c>
      <c r="L94" s="24">
        <v>0.10896312999999999</v>
      </c>
      <c r="M94" s="24">
        <v>5.0918818000000005E-2</v>
      </c>
      <c r="N94" s="24">
        <v>7.2327019999999992E-2</v>
      </c>
      <c r="O94" s="24">
        <v>7.6273202999999998E-2</v>
      </c>
      <c r="P94" s="24">
        <v>-9.8623632999999995E-3</v>
      </c>
      <c r="Q94" s="24">
        <v>4.3478250000000003E-2</v>
      </c>
      <c r="R94" s="24">
        <v>2.5772094999999998E-2</v>
      </c>
      <c r="S94" s="24">
        <v>0.16799152000000001</v>
      </c>
      <c r="T94" s="24">
        <v>4.8255204999999995E-2</v>
      </c>
      <c r="U94" s="24">
        <v>-1.8305479999999999E-2</v>
      </c>
      <c r="V94" s="24">
        <v>3.8919568000000002E-2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44690</v>
      </c>
      <c r="B95" s="24">
        <v>-0.1413073</v>
      </c>
      <c r="C95" s="24">
        <v>-0.12323946</v>
      </c>
      <c r="D95" s="24">
        <v>-4.3566045999999997E-2</v>
      </c>
      <c r="E95" s="24">
        <v>-6.8784833000000004E-2</v>
      </c>
      <c r="F95" s="24">
        <v>-0.18504363999999998</v>
      </c>
      <c r="G95" s="24">
        <v>-0.2132454</v>
      </c>
      <c r="H95" s="24">
        <v>-7.8027964000000005E-2</v>
      </c>
      <c r="I95" s="24">
        <v>-0.10797262000000001</v>
      </c>
      <c r="J95" s="24">
        <v>-0.10571856</v>
      </c>
      <c r="K95" s="24">
        <v>-7.0972442999999996E-2</v>
      </c>
      <c r="L95" s="24">
        <v>-0.20100372</v>
      </c>
      <c r="M95" s="24">
        <v>-0.21001826999999998</v>
      </c>
      <c r="N95" s="24">
        <v>-8.7610010000000002E-2</v>
      </c>
      <c r="O95" s="24">
        <v>-9.7906699999999999E-2</v>
      </c>
      <c r="P95" s="24">
        <v>-0.13963544999999999</v>
      </c>
      <c r="Q95" s="24">
        <v>-5.0881330000000002E-2</v>
      </c>
      <c r="R95" s="24">
        <v>-4.834521E-2</v>
      </c>
      <c r="S95" s="24">
        <v>1.3611317E-3</v>
      </c>
      <c r="T95" s="24">
        <v>-4.4993459999999999E-2</v>
      </c>
      <c r="U95" s="24">
        <v>-0.16142786000000001</v>
      </c>
      <c r="V95" s="24">
        <v>2.7021527E-2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44721</v>
      </c>
      <c r="B96" s="24">
        <v>0.106617565</v>
      </c>
      <c r="C96" s="24">
        <v>0.1813053</v>
      </c>
      <c r="D96" s="24">
        <v>1.7098783999999999E-2</v>
      </c>
      <c r="E96" s="24">
        <v>-6.0163736000000004E-3</v>
      </c>
      <c r="F96" s="24">
        <v>4.3570279999999996E-2</v>
      </c>
      <c r="G96" s="24">
        <v>6.7685723000000003E-2</v>
      </c>
      <c r="H96" s="24">
        <v>-2.2519588E-2</v>
      </c>
      <c r="I96" s="24">
        <v>3.8598537000000002E-2</v>
      </c>
      <c r="J96" s="24">
        <v>4.9083949999999994E-2</v>
      </c>
      <c r="K96" s="24">
        <v>1.202929E-2</v>
      </c>
      <c r="L96" s="24">
        <v>9.0218779999999998E-2</v>
      </c>
      <c r="M96" s="24">
        <v>5.0444602999999998E-2</v>
      </c>
      <c r="N96" s="24">
        <v>3.8569688999999997E-2</v>
      </c>
      <c r="O96" s="24">
        <v>-1.5470147E-2</v>
      </c>
      <c r="P96" s="24">
        <v>0.17151569999999999</v>
      </c>
      <c r="Q96" s="24">
        <v>-4.5788469999999998E-2</v>
      </c>
      <c r="R96" s="24">
        <v>2.2966742999999998E-2</v>
      </c>
      <c r="S96" s="24">
        <v>-9.32365E-2</v>
      </c>
      <c r="T96" s="24">
        <v>-0.10042667</v>
      </c>
      <c r="U96" s="24">
        <v>1.2071133000000001E-2</v>
      </c>
      <c r="V96" s="24">
        <v>-0.10386324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44750</v>
      </c>
      <c r="B97" s="24">
        <v>7.5493217000000001E-2</v>
      </c>
      <c r="C97" s="24">
        <v>-0.16336636999999998</v>
      </c>
      <c r="D97" s="24">
        <v>-8.2422260000000011E-2</v>
      </c>
      <c r="E97" s="24">
        <v>-8.1632669999999991E-2</v>
      </c>
      <c r="F97" s="24">
        <v>-8.6139919999999995E-2</v>
      </c>
      <c r="G97" s="24">
        <v>-0.14382630000000002</v>
      </c>
      <c r="H97" s="24">
        <v>-4.8791227E-2</v>
      </c>
      <c r="I97" s="24">
        <v>-0.10499727</v>
      </c>
      <c r="J97" s="24">
        <v>-6.4332247000000009E-2</v>
      </c>
      <c r="K97" s="24">
        <v>-0.10003084</v>
      </c>
      <c r="L97" s="24">
        <v>-0.12515878999999999</v>
      </c>
      <c r="M97" s="24">
        <v>-4.757637E-2</v>
      </c>
      <c r="N97" s="24">
        <v>-0.12388170000000001</v>
      </c>
      <c r="O97" s="24">
        <v>-1.3012469E-2</v>
      </c>
      <c r="P97" s="24">
        <v>4.1260360000000003E-2</v>
      </c>
      <c r="Q97" s="24">
        <v>-4.851258E-2</v>
      </c>
      <c r="R97" s="24">
        <v>-5.0854800000000006E-2</v>
      </c>
      <c r="S97" s="24">
        <v>-4.8304140000000002E-2</v>
      </c>
      <c r="T97" s="24">
        <v>-5.0773979999999996E-2</v>
      </c>
      <c r="U97" s="24">
        <v>-0.10357820500000001</v>
      </c>
      <c r="V97" s="24">
        <v>-7.3493240000000001E-2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44782</v>
      </c>
      <c r="B98" s="24">
        <v>-6.1951637000000004E-2</v>
      </c>
      <c r="C98" s="24">
        <v>0.11749791999999999</v>
      </c>
      <c r="D98" s="24">
        <v>9.0742469999999992E-2</v>
      </c>
      <c r="E98" s="24">
        <v>2.1442533E-2</v>
      </c>
      <c r="F98" s="24">
        <v>2.1262169000000001E-3</v>
      </c>
      <c r="G98" s="24">
        <v>4.1600704000000002E-2</v>
      </c>
      <c r="H98" s="24">
        <v>4.0665506999999997E-2</v>
      </c>
      <c r="I98" s="24">
        <v>3.0437349999999998E-2</v>
      </c>
      <c r="J98" s="24">
        <v>7.1802140000000007E-3</v>
      </c>
      <c r="K98" s="24">
        <v>4.2538643000000001E-2</v>
      </c>
      <c r="L98" s="24">
        <v>0.11546839</v>
      </c>
      <c r="M98" s="24">
        <v>2.0970821000000001E-2</v>
      </c>
      <c r="N98" s="24">
        <v>6.9942474000000004E-2</v>
      </c>
      <c r="O98" s="24">
        <v>6.8159102999999999E-2</v>
      </c>
      <c r="P98" s="24">
        <v>-0.11833572000000001</v>
      </c>
      <c r="Q98" s="24">
        <v>0.10245312000000001</v>
      </c>
      <c r="R98" s="24">
        <v>3.9111136999999997E-2</v>
      </c>
      <c r="S98" s="24">
        <v>0.10421169000000001</v>
      </c>
      <c r="T98" s="24">
        <v>9.0019459999999996E-2</v>
      </c>
      <c r="U98" s="24">
        <v>7.9831960000000007E-2</v>
      </c>
      <c r="V98" s="24">
        <v>7.8113794E-2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44813</v>
      </c>
      <c r="B99" s="24">
        <v>-3.8265288000000001E-2</v>
      </c>
      <c r="C99" s="24">
        <v>7.4130059999999998E-2</v>
      </c>
      <c r="D99" s="24">
        <v>2.3949623E-2</v>
      </c>
      <c r="E99" s="24">
        <v>-2.6718377999999997E-3</v>
      </c>
      <c r="F99" s="24">
        <v>-9.405941000000001E-2</v>
      </c>
      <c r="G99" s="24">
        <v>-6.846726E-3</v>
      </c>
      <c r="H99" s="24">
        <v>-1.0213137000000001E-2</v>
      </c>
      <c r="I99" s="24">
        <v>-3.1690120000000002E-2</v>
      </c>
      <c r="J99" s="24">
        <v>7.9931020000000002E-3</v>
      </c>
      <c r="K99" s="24">
        <v>-8.1112199999999995E-2</v>
      </c>
      <c r="L99" s="24">
        <v>2.5065064000000001E-2</v>
      </c>
      <c r="M99" s="24">
        <v>-5.3773403000000004E-2</v>
      </c>
      <c r="N99" s="24">
        <v>-2.3582934999999999E-2</v>
      </c>
      <c r="O99" s="24">
        <v>1.9329309999999999E-2</v>
      </c>
      <c r="P99" s="24">
        <v>-1.2053131999999999E-2</v>
      </c>
      <c r="Q99" s="24">
        <v>-4.1993856000000003E-2</v>
      </c>
      <c r="R99" s="24">
        <v>2.212751E-2</v>
      </c>
      <c r="S99" s="24">
        <v>0.22542774000000002</v>
      </c>
      <c r="T99" s="24">
        <v>-7.5403929999999994E-2</v>
      </c>
      <c r="U99" s="24">
        <v>-2.3994802999999999E-2</v>
      </c>
      <c r="V99" s="24">
        <v>-3.2525837000000002E-2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44841</v>
      </c>
      <c r="B100" s="24">
        <v>-8.2817550000000004E-2</v>
      </c>
      <c r="C100" s="24">
        <v>-0.13767606000000002</v>
      </c>
      <c r="D100" s="24">
        <v>-5.0471964000000001E-2</v>
      </c>
      <c r="E100" s="24">
        <v>-0.14045161</v>
      </c>
      <c r="F100" s="24">
        <v>-0.14832169000000001</v>
      </c>
      <c r="G100" s="24">
        <v>-1.3021827E-2</v>
      </c>
      <c r="H100" s="24">
        <v>-8.9726330000000007E-2</v>
      </c>
      <c r="I100" s="24">
        <v>-0.12020206</v>
      </c>
      <c r="J100" s="24">
        <v>-2.6360869999999998E-2</v>
      </c>
      <c r="K100" s="24">
        <v>-0.11620407999999999</v>
      </c>
      <c r="L100" s="24">
        <v>3.0803442E-2</v>
      </c>
      <c r="M100" s="24">
        <v>-8.6829300000000012E-2</v>
      </c>
      <c r="N100" s="24">
        <v>-7.3728799999999997E-2</v>
      </c>
      <c r="O100" s="24">
        <v>-7.7107609999999993E-2</v>
      </c>
      <c r="P100" s="24">
        <v>-0.10876762</v>
      </c>
      <c r="Q100" s="24">
        <v>-3.5296082000000001E-3</v>
      </c>
      <c r="R100" s="24">
        <v>-4.5303400000000001E-2</v>
      </c>
      <c r="S100" s="24">
        <v>-1.6759752999999999E-2</v>
      </c>
      <c r="T100" s="24">
        <v>-1.2297689999999998E-2</v>
      </c>
      <c r="U100" s="24">
        <v>-0.17541526999999998</v>
      </c>
      <c r="V100" s="24">
        <v>-4.8690438000000003E-3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44874</v>
      </c>
      <c r="B101" s="24">
        <v>-5.1413894000000002E-2</v>
      </c>
      <c r="C101" s="24">
        <v>8.9424249999999997E-2</v>
      </c>
      <c r="D101" s="24">
        <v>7.3466299999999998E-3</v>
      </c>
      <c r="E101" s="24">
        <v>7.0347309999999996E-2</v>
      </c>
      <c r="F101" s="24">
        <v>0.22639788</v>
      </c>
      <c r="G101" s="24">
        <v>9.3131540000000013E-2</v>
      </c>
      <c r="H101" s="24">
        <v>2.4642706E-2</v>
      </c>
      <c r="I101" s="24">
        <v>1.0332942000000001E-2</v>
      </c>
      <c r="J101" s="24">
        <v>0.14197672</v>
      </c>
      <c r="K101" s="24">
        <v>0.13128042000000001</v>
      </c>
      <c r="L101" s="24">
        <v>-2.4029552999999999E-2</v>
      </c>
      <c r="M101" s="24">
        <v>8.7873940000000011E-2</v>
      </c>
      <c r="N101" s="24">
        <v>0.13677955</v>
      </c>
      <c r="O101" s="24">
        <v>6.0279727000000005E-2</v>
      </c>
      <c r="P101" s="24">
        <v>-9.3503475000000003E-2</v>
      </c>
      <c r="Q101" s="24">
        <v>-1.508224E-2</v>
      </c>
      <c r="R101" s="24">
        <v>2.7088046000000001E-2</v>
      </c>
      <c r="S101" s="24">
        <v>0.19277596</v>
      </c>
      <c r="T101" s="24">
        <v>3.6041975000000004E-2</v>
      </c>
      <c r="U101" s="24">
        <v>-0.11281221999999999</v>
      </c>
      <c r="V101" s="24">
        <v>-4.0074529999999997E-2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44904</v>
      </c>
      <c r="B102" s="24">
        <v>0.10331976</v>
      </c>
      <c r="C102" s="24">
        <v>1.9115448E-2</v>
      </c>
      <c r="D102" s="24">
        <v>-3.560704E-2</v>
      </c>
      <c r="E102" s="24">
        <v>9.6921809999999997E-2</v>
      </c>
      <c r="F102" s="24">
        <v>0.11434973</v>
      </c>
      <c r="G102" s="24">
        <v>5.2183149999999998E-2</v>
      </c>
      <c r="H102" s="24">
        <v>9.2352030000000002E-2</v>
      </c>
      <c r="I102" s="24">
        <v>0.12477278999999999</v>
      </c>
      <c r="J102" s="24">
        <v>-6.9391130000000002E-3</v>
      </c>
      <c r="K102" s="24">
        <v>3.9398312999999997E-2</v>
      </c>
      <c r="L102" s="24">
        <v>-5.4924250000000001E-2</v>
      </c>
      <c r="M102" s="24">
        <v>5.8679104000000003E-2</v>
      </c>
      <c r="N102" s="24">
        <v>6.7605614999999994E-2</v>
      </c>
      <c r="O102" s="24">
        <v>-1.1674762E-3</v>
      </c>
      <c r="P102" s="24">
        <v>0.24750446000000001</v>
      </c>
      <c r="Q102" s="24">
        <v>-8.4918790000000008E-2</v>
      </c>
      <c r="R102" s="24">
        <v>4.1913985999999999E-4</v>
      </c>
      <c r="S102" s="24">
        <v>0.15345359</v>
      </c>
      <c r="T102" s="24">
        <v>-4.4908284999999999E-2</v>
      </c>
      <c r="U102" s="24">
        <v>0.16712081999999998</v>
      </c>
      <c r="V102" s="24">
        <v>-8.9077710000000004E-2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44935</v>
      </c>
      <c r="B103" s="24">
        <v>4.2319180000000005E-2</v>
      </c>
      <c r="C103" s="24">
        <v>1.6302585999999997E-2</v>
      </c>
      <c r="D103" s="24">
        <v>-1.5965164E-2</v>
      </c>
      <c r="E103" s="24">
        <v>6.5607189999999996E-2</v>
      </c>
      <c r="F103" s="24">
        <v>0.12400759</v>
      </c>
      <c r="G103" s="24">
        <v>5.1228284999999998E-2</v>
      </c>
      <c r="H103" s="24">
        <v>2.6130437999999999E-2</v>
      </c>
      <c r="I103" s="24">
        <v>1.6131877999999999E-2</v>
      </c>
      <c r="J103" s="24">
        <v>7.2574735000000001E-2</v>
      </c>
      <c r="K103" s="24">
        <v>6.6197989999999998E-2</v>
      </c>
      <c r="L103" s="24">
        <v>9.7870826999999997E-3</v>
      </c>
      <c r="M103" s="24">
        <v>7.6967834999999998E-2</v>
      </c>
      <c r="N103" s="24">
        <v>7.6642632000000002E-2</v>
      </c>
      <c r="O103" s="24">
        <v>-1.4375806E-2</v>
      </c>
      <c r="P103" s="24">
        <v>9.2063060000000002E-2</v>
      </c>
      <c r="Q103" s="24">
        <v>2.2851229E-3</v>
      </c>
      <c r="R103" s="24">
        <v>4.1888237000000002E-2</v>
      </c>
      <c r="S103" s="24">
        <v>2.6926637000000003E-2</v>
      </c>
      <c r="T103" s="24">
        <v>-7.7734589999999999E-3</v>
      </c>
      <c r="U103" s="24">
        <v>-2.8312563999999998E-2</v>
      </c>
      <c r="V103" s="24">
        <v>4.0091156999999995E-2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44966</v>
      </c>
      <c r="B104" s="24">
        <v>2.6553988000000001E-2</v>
      </c>
      <c r="C104" s="24">
        <v>7.9064610000000007E-2</v>
      </c>
      <c r="D104" s="24">
        <v>7.031965300000001E-2</v>
      </c>
      <c r="E104" s="24">
        <v>9.2957019999999994E-3</v>
      </c>
      <c r="F104" s="24">
        <v>-2.4286568000000001E-2</v>
      </c>
      <c r="G104" s="24">
        <v>-1.4369726000000001E-2</v>
      </c>
      <c r="H104" s="24">
        <v>-6.4991116999999999E-3</v>
      </c>
      <c r="I104" s="24">
        <v>5.9375762999999998E-2</v>
      </c>
      <c r="J104" s="24">
        <v>3.5826324999999999E-2</v>
      </c>
      <c r="K104" s="24">
        <v>2.5674581999999998E-2</v>
      </c>
      <c r="L104" s="24">
        <v>-9.9679829999999997E-3</v>
      </c>
      <c r="M104" s="24">
        <v>-4.2850970000000002E-2</v>
      </c>
      <c r="N104" s="24">
        <v>0.12787353500000001</v>
      </c>
      <c r="O104" s="24">
        <v>-4.4942500000000003E-2</v>
      </c>
      <c r="P104" s="24">
        <v>4.3851137000000002E-3</v>
      </c>
      <c r="Q104" s="24">
        <v>-9.623218E-2</v>
      </c>
      <c r="R104" s="24">
        <v>-1.2979507E-2</v>
      </c>
      <c r="S104" s="24">
        <v>-0.15098148</v>
      </c>
      <c r="T104" s="24">
        <v>2.00665E-3</v>
      </c>
      <c r="U104" s="24">
        <v>-3.3144712E-2</v>
      </c>
      <c r="V104" s="24">
        <v>-3.7027478000000003E-2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44994</v>
      </c>
      <c r="B105" s="24">
        <v>-6.3492060000000003E-2</v>
      </c>
      <c r="C105" s="24">
        <v>-4.1279196999999997E-3</v>
      </c>
      <c r="D105" s="24">
        <v>-5.2901030000000002E-2</v>
      </c>
      <c r="E105" s="24">
        <v>-6.6241560000000005E-2</v>
      </c>
      <c r="F105" s="24">
        <v>-3.2358407999999998E-2</v>
      </c>
      <c r="G105" s="24">
        <v>-3.1809150000000001E-2</v>
      </c>
      <c r="H105" s="24">
        <v>-6.1927613999999999E-2</v>
      </c>
      <c r="I105" s="24">
        <v>-2.7248560999999998E-2</v>
      </c>
      <c r="J105" s="24">
        <v>4.1005489999999999E-2</v>
      </c>
      <c r="K105" s="24">
        <v>-7.9400479999999996E-2</v>
      </c>
      <c r="L105" s="24">
        <v>-3.595829E-3</v>
      </c>
      <c r="M105" s="24">
        <v>-8.6797600000000003E-2</v>
      </c>
      <c r="N105" s="24">
        <v>-3.057325E-2</v>
      </c>
      <c r="O105" s="24">
        <v>-1.6886055000000001E-2</v>
      </c>
      <c r="P105" s="24">
        <v>-0.11408507999999999</v>
      </c>
      <c r="Q105" s="24">
        <v>4.7323940000000002E-2</v>
      </c>
      <c r="R105" s="24">
        <v>-3.2920600000000001E-2</v>
      </c>
      <c r="S105" s="24">
        <v>0.25501525999999997</v>
      </c>
      <c r="T105" s="24">
        <v>-2.0026624000000003E-2</v>
      </c>
      <c r="U105" s="24">
        <v>-2.6755810000000001E-2</v>
      </c>
      <c r="V105" s="24">
        <v>6.991148E-3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45022</v>
      </c>
      <c r="B106" s="24">
        <v>4.0175675999999994E-2</v>
      </c>
      <c r="C106" s="24">
        <v>-5.0086380000000007E-2</v>
      </c>
      <c r="D106" s="24">
        <v>6.3964010000000002E-2</v>
      </c>
      <c r="E106" s="24">
        <v>1.1760235000000001E-2</v>
      </c>
      <c r="F106" s="24">
        <v>3.8584469999999997E-3</v>
      </c>
      <c r="G106" s="24">
        <v>4.38056E-2</v>
      </c>
      <c r="H106" s="24">
        <v>3.4867525000000003E-2</v>
      </c>
      <c r="I106" s="24">
        <v>2.2318362999999997E-2</v>
      </c>
      <c r="J106" s="24">
        <v>4.1103362999999997E-3</v>
      </c>
      <c r="K106" s="24">
        <v>3.8448215000000001E-2</v>
      </c>
      <c r="L106" s="24">
        <v>-2.237457E-2</v>
      </c>
      <c r="M106" s="24">
        <v>6.2531233000000006E-2</v>
      </c>
      <c r="N106" s="24">
        <v>1.4783144E-2</v>
      </c>
      <c r="O106" s="24">
        <v>9.0931653999999987E-3</v>
      </c>
      <c r="P106" s="24">
        <v>6.5566779999999991E-2</v>
      </c>
      <c r="Q106" s="24">
        <v>-1.4523983000000001E-2</v>
      </c>
      <c r="R106" s="24">
        <v>-2.3014247000000002E-2</v>
      </c>
      <c r="S106" s="24">
        <v>-0.10105662999999999</v>
      </c>
      <c r="T106" s="24">
        <v>-3.2016336999999999E-2</v>
      </c>
      <c r="U106" s="24">
        <v>5.5841922999999995E-2</v>
      </c>
      <c r="V106" s="24">
        <v>6.8624853999999999E-2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45055</v>
      </c>
      <c r="B107" s="24">
        <v>-3.2287240000000002E-2</v>
      </c>
      <c r="C107" s="24">
        <v>8.4363574999999996E-2</v>
      </c>
      <c r="D107" s="24">
        <v>1.8204807999999999E-2</v>
      </c>
      <c r="E107" s="24">
        <v>2.9996633999999998E-3</v>
      </c>
      <c r="F107" s="24">
        <v>0.12620115000000001</v>
      </c>
      <c r="G107" s="24">
        <v>4.4590234999999999E-2</v>
      </c>
      <c r="H107" s="24">
        <v>-7.6370240000000001E-3</v>
      </c>
      <c r="I107" s="24">
        <v>-1.6484677999999999E-2</v>
      </c>
      <c r="J107" s="24">
        <v>5.5091260000000003E-2</v>
      </c>
      <c r="K107" s="24">
        <v>1.7011404000000001E-2</v>
      </c>
      <c r="L107" s="24">
        <v>7.198226499999999E-2</v>
      </c>
      <c r="M107" s="24">
        <v>-2.9190182999999998E-2</v>
      </c>
      <c r="N107" s="24">
        <v>4.9530506000000002E-2</v>
      </c>
      <c r="O107" s="24">
        <v>3.8047551999999998E-2</v>
      </c>
      <c r="P107" s="24">
        <v>-5.0271454E-2</v>
      </c>
      <c r="Q107" s="24">
        <v>6.6594004999999998E-2</v>
      </c>
      <c r="R107" s="24">
        <v>-7.8689455999999998E-3</v>
      </c>
      <c r="S107" s="24">
        <v>-7.3236885000000002E-2</v>
      </c>
      <c r="T107" s="24">
        <v>5.9817075999999997E-2</v>
      </c>
      <c r="U107" s="24">
        <v>-1.9528030999999998E-2</v>
      </c>
      <c r="V107" s="24">
        <v>2.3238419999999999E-2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45086</v>
      </c>
      <c r="B108" s="24">
        <v>-7.760751199999999E-2</v>
      </c>
      <c r="C108" s="24">
        <v>2.1733045999999999E-2</v>
      </c>
      <c r="D108" s="24">
        <v>-4.3072700000000002E-3</v>
      </c>
      <c r="E108" s="24">
        <v>-3.0285060000000003E-2</v>
      </c>
      <c r="F108" s="24">
        <v>6.2571169999999995E-2</v>
      </c>
      <c r="G108" s="24">
        <v>-2.2889255999999997E-2</v>
      </c>
      <c r="H108" s="24">
        <v>-7.0860623999999997E-2</v>
      </c>
      <c r="I108" s="24">
        <v>7.8142642999999998E-2</v>
      </c>
      <c r="J108" s="24">
        <v>2.4664163999999999E-2</v>
      </c>
      <c r="K108" s="24">
        <v>9.3473319999999999E-2</v>
      </c>
      <c r="L108" s="24">
        <v>0.11486268000000001</v>
      </c>
      <c r="M108" s="24">
        <v>8.4161759999999995E-5</v>
      </c>
      <c r="N108" s="24">
        <v>0.10178910999999999</v>
      </c>
      <c r="O108" s="24">
        <v>1.7353654E-2</v>
      </c>
      <c r="P108" s="24">
        <v>-2.7658820000000001E-2</v>
      </c>
      <c r="Q108" s="24">
        <v>-3.7853299999999999E-2</v>
      </c>
      <c r="R108" s="24">
        <v>-6.103575E-3</v>
      </c>
      <c r="S108" s="24">
        <v>2.0811438999999998E-2</v>
      </c>
      <c r="T108" s="24">
        <v>-2.5986970000000002E-2</v>
      </c>
      <c r="U108" s="24">
        <v>9.1286299999999987E-2</v>
      </c>
      <c r="V108" s="24">
        <v>2.0522714000000001E-2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45114</v>
      </c>
      <c r="B109" s="24">
        <v>-6.9444179999999999E-3</v>
      </c>
      <c r="C109" s="24">
        <v>2.3208259999999998E-2</v>
      </c>
      <c r="D109" s="24">
        <v>-2.3017883000000003E-2</v>
      </c>
      <c r="E109" s="24">
        <v>-4.7200920000000003E-4</v>
      </c>
      <c r="F109" s="24">
        <v>2.0342587999999998E-2</v>
      </c>
      <c r="G109" s="24">
        <v>5.0680639999999997E-3</v>
      </c>
      <c r="H109" s="24">
        <v>-1.1904775999999999E-2</v>
      </c>
      <c r="I109" s="24">
        <v>-2.8571367E-2</v>
      </c>
      <c r="J109" s="24">
        <v>-4.9268602999999996E-3</v>
      </c>
      <c r="K109" s="24">
        <v>-5.3089380000000005E-2</v>
      </c>
      <c r="L109" s="24">
        <v>1.329112E-2</v>
      </c>
      <c r="M109" s="24">
        <v>-3.8727164000000001E-2</v>
      </c>
      <c r="N109" s="24">
        <v>5.2055360000000002E-2</v>
      </c>
      <c r="O109" s="24">
        <v>3.5383463000000004E-2</v>
      </c>
      <c r="P109" s="24">
        <v>-1.2530327000000001E-2</v>
      </c>
      <c r="Q109" s="24">
        <v>-1.160866E-2</v>
      </c>
      <c r="R109" s="24">
        <v>-4.1540439999999998E-2</v>
      </c>
      <c r="S109" s="24">
        <v>-1.1551081999999999E-2</v>
      </c>
      <c r="T109" s="24">
        <v>3.4313798E-2</v>
      </c>
      <c r="U109" s="24">
        <v>2.2813678E-2</v>
      </c>
      <c r="V109" s="24">
        <v>4.3584108000000003E-3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45147</v>
      </c>
      <c r="B110" s="24">
        <v>3.6329508000000003E-2</v>
      </c>
      <c r="C110" s="24">
        <v>-1.1007309E-2</v>
      </c>
      <c r="D110" s="24">
        <v>6.5444709999999996E-3</v>
      </c>
      <c r="E110" s="24">
        <v>3.5951137999999999E-3</v>
      </c>
      <c r="F110" s="24">
        <v>4.7743916999999997E-2</v>
      </c>
      <c r="G110" s="24">
        <v>9.3913670000000005E-2</v>
      </c>
      <c r="H110" s="24">
        <v>7.8313229999999998E-2</v>
      </c>
      <c r="I110" s="24">
        <v>5.1902530000000006E-3</v>
      </c>
      <c r="J110" s="24">
        <v>6.7081449999999996E-3</v>
      </c>
      <c r="K110" s="24">
        <v>1.8055081000000001E-2</v>
      </c>
      <c r="L110" s="24">
        <v>-1.1867642000000001E-2</v>
      </c>
      <c r="M110" s="24">
        <v>4.1313886999999994E-2</v>
      </c>
      <c r="N110" s="24">
        <v>3.1584620000000001E-2</v>
      </c>
      <c r="O110" s="24">
        <v>7.798195E-3</v>
      </c>
      <c r="P110" s="24">
        <v>4.3855785999999994E-2</v>
      </c>
      <c r="Q110" s="24">
        <v>3.0201435000000002E-2</v>
      </c>
      <c r="R110" s="24">
        <v>2.5353789999999998E-2</v>
      </c>
      <c r="S110" s="24">
        <v>0.19398987000000001</v>
      </c>
      <c r="T110" s="24">
        <v>3.6560534999999998E-2</v>
      </c>
      <c r="U110" s="24">
        <v>0.1197027</v>
      </c>
      <c r="V110" s="24">
        <v>-3.109932E-2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45177</v>
      </c>
      <c r="B111" s="24">
        <v>-7.8008533000000005E-2</v>
      </c>
      <c r="C111" s="24">
        <v>-0.10826302</v>
      </c>
      <c r="D111" s="24">
        <v>-1.5171230000000001E-2</v>
      </c>
      <c r="E111" s="24">
        <v>-4.2395886999999993E-2</v>
      </c>
      <c r="F111" s="24">
        <v>-0.11417121</v>
      </c>
      <c r="G111" s="24">
        <v>-6.9997014999999996E-2</v>
      </c>
      <c r="H111" s="24">
        <v>-2.2346377000000001E-2</v>
      </c>
      <c r="I111" s="24">
        <v>-2.8614402000000001E-2</v>
      </c>
      <c r="J111" s="24">
        <v>-5.7908892999999996E-2</v>
      </c>
      <c r="K111" s="24">
        <v>-3.8736760000000002E-2</v>
      </c>
      <c r="L111" s="24">
        <v>-3.3501863E-2</v>
      </c>
      <c r="M111" s="24">
        <v>-5.2981795999999998E-2</v>
      </c>
      <c r="N111" s="24">
        <v>-7.8879119999999997E-2</v>
      </c>
      <c r="O111" s="24">
        <v>2.4579048000000003E-2</v>
      </c>
      <c r="P111" s="24">
        <v>-6.3979505999999992E-2</v>
      </c>
      <c r="Q111" s="24">
        <v>-3.6916434999999997E-2</v>
      </c>
      <c r="R111" s="24">
        <v>1.2347102E-2</v>
      </c>
      <c r="S111" s="24">
        <v>9.8154430000000001E-2</v>
      </c>
      <c r="T111" s="24">
        <v>-2.2860885000000001E-2</v>
      </c>
      <c r="U111" s="24">
        <v>2.6560426000000002E-2</v>
      </c>
      <c r="V111" s="24">
        <v>-4.7274828000000001E-3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45208</v>
      </c>
      <c r="B112" s="24">
        <v>1.4244317999999999E-3</v>
      </c>
      <c r="C112" s="24">
        <v>-7.4886559999999991E-2</v>
      </c>
      <c r="D112" s="24">
        <v>-3.8732349999999999E-2</v>
      </c>
      <c r="E112" s="24">
        <v>-1.38098E-3</v>
      </c>
      <c r="F112" s="24">
        <v>-1.9785225E-2</v>
      </c>
      <c r="G112" s="24">
        <v>-5.9858503E-2</v>
      </c>
      <c r="H112" s="24">
        <v>-2.4285734E-2</v>
      </c>
      <c r="I112" s="24">
        <v>6.2015056999999993E-3</v>
      </c>
      <c r="J112" s="24">
        <v>-8.6392764999999996E-2</v>
      </c>
      <c r="K112" s="24">
        <v>-5.373037E-2</v>
      </c>
      <c r="L112" s="24">
        <v>-2.5833845000000001E-2</v>
      </c>
      <c r="M112" s="24">
        <v>-3.7210524000000002E-2</v>
      </c>
      <c r="N112" s="24">
        <v>-0.12845069000000001</v>
      </c>
      <c r="O112" s="24">
        <v>-2.0657480000000002E-2</v>
      </c>
      <c r="P112" s="24">
        <v>-1.8455147999999998E-2</v>
      </c>
      <c r="Q112" s="24">
        <v>-4.3404760000000001E-2</v>
      </c>
      <c r="R112" s="24">
        <v>-7.4620190000000003E-2</v>
      </c>
      <c r="S112" s="24">
        <v>-3.0048370000000001E-2</v>
      </c>
      <c r="T112" s="24">
        <v>-1.4705896000000001E-2</v>
      </c>
      <c r="U112" s="24">
        <v>-0.12677878000000001</v>
      </c>
      <c r="V112" s="24">
        <v>-6.2749979999999997E-2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45239</v>
      </c>
      <c r="B113" s="24">
        <v>-2.4777173999999999E-2</v>
      </c>
      <c r="C113" s="24">
        <v>1.635313E-3</v>
      </c>
      <c r="D113" s="24">
        <v>-3.6629975000000002E-2</v>
      </c>
      <c r="E113" s="24">
        <v>2.603054E-3</v>
      </c>
      <c r="F113" s="24">
        <v>0.162053</v>
      </c>
      <c r="G113" s="24">
        <v>-5.7613849999999999E-3</v>
      </c>
      <c r="H113" s="24">
        <v>2.8794527E-2</v>
      </c>
      <c r="I113" s="24">
        <v>1.7609595999999999E-3</v>
      </c>
      <c r="J113" s="24">
        <v>6.7096710000000004E-2</v>
      </c>
      <c r="K113" s="24">
        <v>2.3943900000000001E-2</v>
      </c>
      <c r="L113" s="24">
        <v>6.7807912999999997E-2</v>
      </c>
      <c r="M113" s="24">
        <v>4.2702793999999995E-2</v>
      </c>
      <c r="N113" s="24">
        <v>0.12605036</v>
      </c>
      <c r="O113" s="24">
        <v>-1.134038E-3</v>
      </c>
      <c r="P113" s="24">
        <v>-1.1142134999999999E-2</v>
      </c>
      <c r="Q113" s="24">
        <v>6.4820049999999999E-3</v>
      </c>
      <c r="R113" s="24">
        <v>-1.8683851000000001E-2</v>
      </c>
      <c r="S113" s="24">
        <v>-7.9285916999999997E-2</v>
      </c>
      <c r="T113" s="24">
        <v>-1.3568519999999999E-2</v>
      </c>
      <c r="U113" s="24">
        <v>-2.4444460000000001E-2</v>
      </c>
      <c r="V113" s="24">
        <v>2.7740597999999998E-2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45268</v>
      </c>
      <c r="B114" s="24">
        <v>-3.1292260000000002E-2</v>
      </c>
      <c r="C114" s="24">
        <v>0.11632657</v>
      </c>
      <c r="D114" s="24">
        <v>3.1368852000000003E-2</v>
      </c>
      <c r="E114" s="24">
        <v>2.6369094999999999E-2</v>
      </c>
      <c r="F114" s="24">
        <v>0.11563277</v>
      </c>
      <c r="G114" s="24">
        <v>5.5896996999999997E-2</v>
      </c>
      <c r="H114" s="24">
        <v>-3.7950873E-3</v>
      </c>
      <c r="I114" s="24">
        <v>6.6798570000000002E-2</v>
      </c>
      <c r="J114" s="24">
        <v>0.104335785</v>
      </c>
      <c r="K114" s="24">
        <v>3.8249612000000002E-2</v>
      </c>
      <c r="L114" s="24">
        <v>6.4130782999999997E-2</v>
      </c>
      <c r="M114" s="24">
        <v>1.6588926E-2</v>
      </c>
      <c r="N114" s="24">
        <v>4.5637249999999997E-2</v>
      </c>
      <c r="O114" s="24">
        <v>7.4250700000000003E-2</v>
      </c>
      <c r="P114" s="24">
        <v>-5.0469455999999996E-2</v>
      </c>
      <c r="Q114" s="24">
        <v>-8.1967115000000004E-3</v>
      </c>
      <c r="R114" s="24">
        <v>-1.7067969000000002E-2</v>
      </c>
      <c r="S114" s="24">
        <v>-4.2772293000000001E-3</v>
      </c>
      <c r="T114" s="24">
        <v>-1.4442920999999999E-2</v>
      </c>
      <c r="U114" s="24">
        <v>2.353835E-2</v>
      </c>
      <c r="V114" s="24">
        <v>3.9449810000000002E-2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45300</v>
      </c>
      <c r="B115" s="24">
        <v>-3.8479566999999999E-2</v>
      </c>
      <c r="C115" s="24">
        <v>-2.5949119999999999E-2</v>
      </c>
      <c r="D115" s="24">
        <v>3.5028337999999999E-2</v>
      </c>
      <c r="E115" s="24">
        <v>4.5671105000000004E-2</v>
      </c>
      <c r="F115" s="24">
        <v>8.3999634E-3</v>
      </c>
      <c r="G115" s="24">
        <v>0.11894714000000001</v>
      </c>
      <c r="H115" s="24">
        <v>4.5297502999999996E-2</v>
      </c>
      <c r="I115" s="24">
        <v>2.4867653999999999E-2</v>
      </c>
      <c r="J115" s="24">
        <v>3.6240815999999995E-2</v>
      </c>
      <c r="K115" s="24">
        <v>1.9883751999999998E-2</v>
      </c>
      <c r="L115" s="24">
        <v>4.1960715999999995E-2</v>
      </c>
      <c r="M115" s="24">
        <v>1.5836954E-2</v>
      </c>
      <c r="N115" s="24">
        <v>7.5994729999999996E-2</v>
      </c>
      <c r="O115" s="24">
        <v>3.2551169999999997E-2</v>
      </c>
      <c r="P115" s="24">
        <v>-2.4625957E-2</v>
      </c>
      <c r="Q115" s="24">
        <v>5.9031844E-2</v>
      </c>
      <c r="R115" s="24">
        <v>2.4576663999999998E-2</v>
      </c>
      <c r="S115" s="24">
        <v>-4.4097660000000004E-2</v>
      </c>
      <c r="T115" s="24">
        <v>6.9746374999999999E-2</v>
      </c>
      <c r="U115" s="24">
        <v>2.0766376999999999E-2</v>
      </c>
      <c r="V115" s="24">
        <v>8.6138840000000008E-2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45331</v>
      </c>
      <c r="B116" s="24">
        <v>1.2632847000000001E-2</v>
      </c>
      <c r="C116" s="24">
        <v>-6.6490355000000001E-2</v>
      </c>
      <c r="D116" s="24">
        <v>5.8348180000000003E-3</v>
      </c>
      <c r="E116" s="24">
        <v>4.6493890000000003E-2</v>
      </c>
      <c r="F116" s="24">
        <v>1.1577845E-2</v>
      </c>
      <c r="G116" s="24">
        <v>-3.0121803000000003E-3</v>
      </c>
      <c r="H116" s="24">
        <v>-2.3180366000000001E-2</v>
      </c>
      <c r="I116" s="24">
        <v>5.7770729999999999E-2</v>
      </c>
      <c r="J116" s="24">
        <v>3.341508E-2</v>
      </c>
      <c r="K116" s="24">
        <v>3.0592442000000001E-2</v>
      </c>
      <c r="L116" s="24">
        <v>-3.2608687999999997E-2</v>
      </c>
      <c r="M116" s="24">
        <v>-2.5412977E-2</v>
      </c>
      <c r="N116" s="24">
        <v>5.1535726000000004E-2</v>
      </c>
      <c r="O116" s="24">
        <v>3.8280487000000002E-2</v>
      </c>
      <c r="P116" s="24">
        <v>-2.1829545000000002E-2</v>
      </c>
      <c r="Q116" s="24">
        <v>-4.5707883999999997E-2</v>
      </c>
      <c r="R116" s="24">
        <v>-1.8771291000000002E-2</v>
      </c>
      <c r="S116" s="24">
        <v>0.14047836999999999</v>
      </c>
      <c r="T116" s="24">
        <v>-4.4629040000000002E-2</v>
      </c>
      <c r="U116" s="24">
        <v>1.1494160000000001E-3</v>
      </c>
      <c r="V116" s="24">
        <v>7.6868533999999997E-3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45359</v>
      </c>
      <c r="B117" s="24">
        <v>6.0600040000000001E-2</v>
      </c>
      <c r="C117" s="24">
        <v>4.9777509999999997E-2</v>
      </c>
      <c r="D117" s="24">
        <v>2.1419048E-2</v>
      </c>
      <c r="E117" s="24">
        <v>1.0925054999999999E-2</v>
      </c>
      <c r="F117" s="24">
        <v>2.917409E-2</v>
      </c>
      <c r="G117" s="24">
        <v>0.10617172</v>
      </c>
      <c r="H117" s="24">
        <v>3.5595655000000004E-2</v>
      </c>
      <c r="I117" s="24">
        <v>3.7909627000000001E-2</v>
      </c>
      <c r="J117" s="24">
        <v>-2.7143299999999999E-2</v>
      </c>
      <c r="K117" s="24">
        <v>4.0835499999999997E-2</v>
      </c>
      <c r="L117" s="24">
        <v>-1.8220424999999998E-2</v>
      </c>
      <c r="M117" s="24">
        <v>1.5384674000000001E-2</v>
      </c>
      <c r="N117" s="24">
        <v>1.0643601000000001E-2</v>
      </c>
      <c r="O117" s="24">
        <v>3.0757070000000001E-2</v>
      </c>
      <c r="P117" s="24">
        <v>3.5069108000000002E-2</v>
      </c>
      <c r="Q117" s="24">
        <v>4.6144842999999998E-2</v>
      </c>
      <c r="R117" s="24">
        <v>-1.4044641999999999E-3</v>
      </c>
      <c r="S117" s="24">
        <v>-3.3713758000000003E-2</v>
      </c>
      <c r="T117" s="24">
        <v>-8.2678200000000004E-3</v>
      </c>
      <c r="U117" s="24">
        <v>3.0233501999999999E-2</v>
      </c>
      <c r="V117" s="24">
        <v>2.3809551999999998E-2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45391</v>
      </c>
      <c r="B118" s="24">
        <v>-7.6133009999999998E-4</v>
      </c>
      <c r="C118" s="24">
        <v>7.6329947000000009E-2</v>
      </c>
      <c r="D118" s="24">
        <v>-3.0580997000000002E-2</v>
      </c>
      <c r="E118" s="24">
        <v>-3.8544654999999997E-2</v>
      </c>
      <c r="F118" s="24">
        <v>6.3235879999999994E-2</v>
      </c>
      <c r="G118" s="24">
        <v>9.4409350000000003E-2</v>
      </c>
      <c r="H118" s="24">
        <v>1.3748883999999999E-2</v>
      </c>
      <c r="I118" s="24">
        <v>2.7651667999999997E-2</v>
      </c>
      <c r="J118" s="24">
        <v>6.433904E-2</v>
      </c>
      <c r="K118" s="24">
        <v>-6.035805E-3</v>
      </c>
      <c r="L118" s="24">
        <v>2.0414471999999999E-2</v>
      </c>
      <c r="M118" s="24">
        <v>5.7267547000000002E-2</v>
      </c>
      <c r="N118" s="24">
        <v>-4.4085382999999997E-3</v>
      </c>
      <c r="O118" s="24">
        <v>2.6779174999999999E-3</v>
      </c>
      <c r="P118" s="24">
        <v>3.9527774000000002E-2</v>
      </c>
      <c r="Q118" s="24">
        <v>-9.4919204999999989E-3</v>
      </c>
      <c r="R118" s="24">
        <v>1.0595559999999999E-2</v>
      </c>
      <c r="S118" s="24">
        <v>7.5549483000000001E-2</v>
      </c>
      <c r="T118" s="24">
        <v>3.4650086999999996E-2</v>
      </c>
      <c r="U118" s="24">
        <v>-5.9435369999999996E-3</v>
      </c>
      <c r="V118" s="24">
        <v>1.7159581E-2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45421</v>
      </c>
      <c r="B119" s="24">
        <v>4.0761950000000005E-2</v>
      </c>
      <c r="C119" s="24">
        <v>8.5959434999999997E-3</v>
      </c>
      <c r="D119" s="24">
        <v>-7.1653900000000006E-2</v>
      </c>
      <c r="E119" s="24">
        <v>-3.4844517999999998E-2</v>
      </c>
      <c r="F119" s="24">
        <v>3.4044265999999997E-2</v>
      </c>
      <c r="G119" s="24">
        <v>4.3606759999999994E-2</v>
      </c>
      <c r="H119" s="24">
        <v>3.0741333999999999E-2</v>
      </c>
      <c r="I119" s="24">
        <v>-1.7670691000000002E-2</v>
      </c>
      <c r="J119" s="24">
        <v>-1.7476022000000001E-2</v>
      </c>
      <c r="K119" s="24">
        <v>-1.1689781999999999E-2</v>
      </c>
      <c r="L119" s="24">
        <v>-3.4555972000000004E-2</v>
      </c>
      <c r="M119" s="24">
        <v>2.1131991999999999E-2</v>
      </c>
      <c r="N119" s="24">
        <v>3.1734228000000003E-2</v>
      </c>
      <c r="O119" s="24">
        <v>-1.6215146E-2</v>
      </c>
      <c r="P119" s="24">
        <v>0.10839510000000001</v>
      </c>
      <c r="Q119" s="24">
        <v>-3.6076605000000005E-2</v>
      </c>
      <c r="R119" s="24">
        <v>-2.2710502E-2</v>
      </c>
      <c r="S119" s="24">
        <v>5.8237553000000004E-2</v>
      </c>
      <c r="T119" s="24">
        <v>-1.8084407E-2</v>
      </c>
      <c r="U119" s="24">
        <v>-5.2316903999999997E-2</v>
      </c>
      <c r="V119" s="24">
        <v>-4.7724723999999996E-2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45450</v>
      </c>
      <c r="B120" s="24">
        <v>-4.172766E-2</v>
      </c>
      <c r="C120" s="24">
        <v>-5.681813E-3</v>
      </c>
      <c r="D120" s="24">
        <v>-4.0291249999999994E-2</v>
      </c>
      <c r="E120" s="24">
        <v>-4.0372729999999996E-2</v>
      </c>
      <c r="F120" s="24">
        <v>-4.8393490000000004E-2</v>
      </c>
      <c r="G120" s="24">
        <v>-1.216948E-2</v>
      </c>
      <c r="H120" s="24">
        <v>9.6491575E-3</v>
      </c>
      <c r="I120" s="24">
        <v>4.5789123000000001E-2</v>
      </c>
      <c r="J120" s="24">
        <v>-0.16533016</v>
      </c>
      <c r="K120" s="24">
        <v>-2.2119819999999998E-2</v>
      </c>
      <c r="L120" s="24">
        <v>-9.7017290000000006E-2</v>
      </c>
      <c r="M120" s="24">
        <v>-5.1617565000000004E-2</v>
      </c>
      <c r="N120" s="24">
        <v>-1.0495901E-2</v>
      </c>
      <c r="O120" s="24">
        <v>4.6926500000000003E-2</v>
      </c>
      <c r="P120" s="24">
        <v>-2.8068602000000002E-2</v>
      </c>
      <c r="Q120" s="24">
        <v>-1.2280762000000001E-2</v>
      </c>
      <c r="R120" s="24">
        <v>-2.6692688000000003E-2</v>
      </c>
      <c r="S120" s="24">
        <v>-1.0137617999999999E-2</v>
      </c>
      <c r="T120" s="24">
        <v>-5.9345125999999998E-2</v>
      </c>
      <c r="U120" s="24">
        <v>1.0252357E-2</v>
      </c>
      <c r="V120" s="24">
        <v>-6.0372950000000002E-2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45482</v>
      </c>
      <c r="B121" s="24">
        <v>-2.9591084E-2</v>
      </c>
      <c r="C121" s="24">
        <v>-3.85589E-2</v>
      </c>
      <c r="D121" s="24">
        <v>4.7203182999999996E-2</v>
      </c>
      <c r="E121" s="24">
        <v>1.7163276999999998E-2</v>
      </c>
      <c r="F121" s="24">
        <v>6.463587300000001E-2</v>
      </c>
      <c r="G121" s="24">
        <v>2.6427746000000002E-2</v>
      </c>
      <c r="H121" s="24">
        <v>8.9553594999999993E-3</v>
      </c>
      <c r="I121" s="24">
        <v>9.6364379999999999E-2</v>
      </c>
      <c r="J121" s="24">
        <v>3.8871408000000003E-2</v>
      </c>
      <c r="K121" s="24">
        <v>7.0216774999999995E-2</v>
      </c>
      <c r="L121" s="24">
        <v>3.3908963E-2</v>
      </c>
      <c r="M121" s="24">
        <v>0.12371444999999999</v>
      </c>
      <c r="N121" s="24">
        <v>9.0837479999999993E-4</v>
      </c>
      <c r="O121" s="24">
        <v>5.2972673999999997E-2</v>
      </c>
      <c r="P121" s="24">
        <v>-1.3095319000000001E-2</v>
      </c>
      <c r="Q121" s="24">
        <v>7.3029040000000003E-2</v>
      </c>
      <c r="R121" s="24">
        <v>-9.6192359999999998E-3</v>
      </c>
      <c r="S121" s="24">
        <v>5.0887822999999999E-2</v>
      </c>
      <c r="T121" s="24">
        <v>3.7110210000000005E-2</v>
      </c>
      <c r="U121" s="24">
        <v>-2.4980545E-2</v>
      </c>
      <c r="V121" s="24">
        <v>3.0097842E-2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45513</v>
      </c>
      <c r="B122" s="24">
        <v>-1.7765521999999999E-2</v>
      </c>
      <c r="C122" s="24">
        <v>-2.4390220000000001E-2</v>
      </c>
      <c r="D122" s="24">
        <v>2.3999929999999999E-2</v>
      </c>
      <c r="E122" s="24">
        <v>3.8756490000000005E-2</v>
      </c>
      <c r="F122" s="24">
        <v>-0.10291183</v>
      </c>
      <c r="G122" s="24">
        <v>-6.1068654E-2</v>
      </c>
      <c r="H122" s="24">
        <v>4.4619319999999997E-2</v>
      </c>
      <c r="I122" s="24">
        <v>-8.218932000000001E-2</v>
      </c>
      <c r="J122" s="24">
        <v>-5.6459784999999998E-2</v>
      </c>
      <c r="K122" s="24">
        <v>-8.6745849999999999E-2</v>
      </c>
      <c r="L122" s="24">
        <v>1.3546348E-2</v>
      </c>
      <c r="M122" s="24">
        <v>9.0682509999999992E-4</v>
      </c>
      <c r="N122" s="24">
        <v>-2.2699772999999999E-2</v>
      </c>
      <c r="O122" s="24">
        <v>-1.8645525E-2</v>
      </c>
      <c r="P122" s="24">
        <v>-3.1723857000000001E-2</v>
      </c>
      <c r="Q122" s="24">
        <v>8.6654425000000004E-3</v>
      </c>
      <c r="R122" s="24">
        <v>-1.7311752E-2</v>
      </c>
      <c r="S122" s="24">
        <v>-0.10429877</v>
      </c>
      <c r="T122" s="24">
        <v>5.1598787E-2</v>
      </c>
      <c r="U122" s="24">
        <v>-5.2041589999999999E-2</v>
      </c>
      <c r="V122" s="24">
        <v>-8.3109140000000008E-3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0.22295045999999999</v>
      </c>
      <c r="C126" s="24" cm="1">
        <f t="array" ref="C126">MAX(_xlfn._xlws.FILTER(C1:C122, ISNUMBER(C1:C122)))</f>
        <v>0.245116</v>
      </c>
      <c r="D126" s="24" cm="1">
        <f t="array" ref="D126">MAX(_xlfn._xlws.FILTER(D1:D122, ISNUMBER(D1:D122)))</f>
        <v>0.19817077999999999</v>
      </c>
      <c r="E126" s="24" cm="1">
        <f t="array" ref="E126">MAX(_xlfn._xlws.FILTER(E1:E122, ISNUMBER(E1:E122)))</f>
        <v>0.17806566000000001</v>
      </c>
      <c r="F126" s="24" cm="1">
        <f t="array" ref="F126">MAX(_xlfn._xlws.FILTER(F1:F122, ISNUMBER(F1:F122)))</f>
        <v>0.22639788</v>
      </c>
      <c r="G126" s="24" cm="1">
        <f t="array" ref="G126">MAX(_xlfn._xlws.FILTER(G1:G122, ISNUMBER(G1:G122)))</f>
        <v>0.24179708000000003</v>
      </c>
      <c r="H126" s="24" cm="1">
        <f t="array" ref="H126">MAX(_xlfn._xlws.FILTER(H1:H122, ISNUMBER(H1:H122)))</f>
        <v>0.16047298000000002</v>
      </c>
      <c r="I126" s="24" cm="1">
        <f t="array" ref="I126">MAX(_xlfn._xlws.FILTER(I1:I122, ISNUMBER(I1:I122)))</f>
        <v>0.12477278999999999</v>
      </c>
      <c r="J126" s="24" cm="1">
        <f t="array" ref="J126">MAX(_xlfn._xlws.FILTER(J1:J122, ISNUMBER(J1:J122)))</f>
        <v>0.14197672</v>
      </c>
      <c r="K126" s="24" cm="1">
        <f t="array" ref="K126">MAX(_xlfn._xlws.FILTER(K1:K122, ISNUMBER(K1:K122)))</f>
        <v>0.1796286</v>
      </c>
      <c r="L126" s="24" cm="1">
        <f t="array" ref="L126">MAX(_xlfn._xlws.FILTER(L1:L122, ISNUMBER(L1:L122)))</f>
        <v>0.40179336999999998</v>
      </c>
      <c r="M126" s="24" cm="1">
        <f t="array" ref="M126">MAX(_xlfn._xlws.FILTER(M1:M122, ISNUMBER(M1:M122)))</f>
        <v>0.18451643000000001</v>
      </c>
      <c r="N126" s="24" cm="1">
        <f t="array" ref="N126">MAX(_xlfn._xlws.FILTER(N1:N122, ISNUMBER(N1:N122)))</f>
        <v>0.26292683</v>
      </c>
      <c r="O126" s="24" cm="1">
        <f t="array" ref="O126">MAX(_xlfn._xlws.FILTER(O1:O122, ISNUMBER(O1:O122)))</f>
        <v>9.3495960000000003E-2</v>
      </c>
      <c r="P126" s="24" cm="1">
        <f t="array" ref="P126">MAX(_xlfn._xlws.FILTER(P1:P122, ISNUMBER(P1:P122)))</f>
        <v>0.24750446000000001</v>
      </c>
      <c r="Q126" s="24" cm="1">
        <f t="array" ref="Q126">MAX(_xlfn._xlws.FILTER(Q1:Q122, ISNUMBER(Q1:Q122)))</f>
        <v>0.17565393000000001</v>
      </c>
      <c r="R126" s="24" cm="1">
        <f t="array" ref="R126">MAX(_xlfn._xlws.FILTER(R1:R122, ISNUMBER(R1:R122)))</f>
        <v>0.15303922</v>
      </c>
      <c r="S126" s="24" cm="1">
        <f t="array" ref="S126">MAX(_xlfn._xlws.FILTER(S1:S122, ISNUMBER(S1:S122)))</f>
        <v>0.25501525999999997</v>
      </c>
      <c r="T126" s="24" cm="1">
        <f t="array" ref="T126">MAX(_xlfn._xlws.FILTER(T1:T122, ISNUMBER(T1:T122)))</f>
        <v>0.15832209999999999</v>
      </c>
      <c r="U126" s="24" cm="1">
        <f t="array" ref="U126">MAX(_xlfn._xlws.FILTER(U1:U122, ISNUMBER(U1:U122)))</f>
        <v>0.16712081999999998</v>
      </c>
      <c r="V126" s="24" cm="1">
        <f t="array" ref="V126">MAX(_xlfn._xlws.FILTER(V1:V122, ISNUMBER(V1:V122)))</f>
        <v>0.15273237000000001</v>
      </c>
    </row>
    <row r="127" spans="1:38" x14ac:dyDescent="0.35">
      <c r="A127" t="s">
        <v>85</v>
      </c>
      <c r="B127" s="24" cm="1">
        <f t="array" ref="B127">MIN(_xlfn._xlws.FILTER(B2:B122, ISNUMBER(B2:B122)))</f>
        <v>-0.1413073</v>
      </c>
      <c r="C127" s="24" cm="1">
        <f t="array" ref="C127">MIN(_xlfn._xlws.FILTER(C2:C122, ISNUMBER(C2:C122)))</f>
        <v>-0.18518519999999999</v>
      </c>
      <c r="D127" s="24" cm="1">
        <f t="array" ref="D127">MIN(_xlfn._xlws.FILTER(D2:D122, ISNUMBER(D2:D122)))</f>
        <v>-0.21074045000000002</v>
      </c>
      <c r="E127" s="24" cm="1">
        <f t="array" ref="E127">MIN(_xlfn._xlws.FILTER(E2:E122, ISNUMBER(E2:E122)))</f>
        <v>-0.17320663</v>
      </c>
      <c r="F127" s="24" cm="1">
        <f t="array" ref="F127">MIN(_xlfn._xlws.FILTER(F2:F122, ISNUMBER(F2:F122)))</f>
        <v>-0.20899206000000001</v>
      </c>
      <c r="G127" s="24" cm="1">
        <f t="array" ref="G127">MIN(_xlfn._xlws.FILTER(G2:G122, ISNUMBER(G2:G122)))</f>
        <v>-0.2132454</v>
      </c>
      <c r="H127" s="24" cm="1">
        <f t="array" ref="H127">MIN(_xlfn._xlws.FILTER(H2:H122, ISNUMBER(H2:H122)))</f>
        <v>-0.14083261</v>
      </c>
      <c r="I127" s="24" cm="1">
        <f t="array" ref="I127">MIN(_xlfn._xlws.FILTER(I2:I122, ISNUMBER(I2:I122)))</f>
        <v>-0.12020206</v>
      </c>
      <c r="J127" s="24" cm="1">
        <f t="array" ref="J127">MIN(_xlfn._xlws.FILTER(J2:J122, ISNUMBER(J2:J122)))</f>
        <v>-0.21825731000000001</v>
      </c>
      <c r="K127" s="24" cm="1">
        <f t="array" ref="K127">MIN(_xlfn._xlws.FILTER(K2:K122, ISNUMBER(K2:K122)))</f>
        <v>-0.13184451999999999</v>
      </c>
      <c r="L127" s="24" cm="1">
        <f t="array" ref="L127">MIN(_xlfn._xlws.FILTER(L2:L122, ISNUMBER(L2:L122)))</f>
        <v>-0.31327802999999999</v>
      </c>
      <c r="M127" s="24" cm="1">
        <f t="array" ref="M127">MIN(_xlfn._xlws.FILTER(M2:M122, ISNUMBER(M2:M122)))</f>
        <v>-0.21001826999999998</v>
      </c>
      <c r="N127" s="24" cm="1">
        <f t="array" ref="N127">MIN(_xlfn._xlws.FILTER(N2:N122, ISNUMBER(N2:N122)))</f>
        <v>-0.36717063999999999</v>
      </c>
      <c r="O127" s="24" cm="1">
        <f t="array" ref="O127">MIN(_xlfn._xlws.FILTER(O2:O122, ISNUMBER(O2:O122)))</f>
        <v>-0.17261050999999999</v>
      </c>
      <c r="P127" s="24" cm="1">
        <f t="array" ref="P127">MIN(_xlfn._xlws.FILTER(P2:P122, ISNUMBER(P2:P122)))</f>
        <v>-0.16083694000000001</v>
      </c>
      <c r="Q127" s="24" cm="1">
        <f t="array" ref="Q127">MIN(_xlfn._xlws.FILTER(Q2:Q122, ISNUMBER(Q2:Q122)))</f>
        <v>-0.20171923</v>
      </c>
      <c r="R127" s="24" cm="1">
        <f t="array" ref="R127">MIN(_xlfn._xlws.FILTER(R2:R122, ISNUMBER(R2:R122)))</f>
        <v>-0.18192599999999998</v>
      </c>
      <c r="S127" s="24" cm="1">
        <f t="array" ref="S127">MIN(_xlfn._xlws.FILTER(S2:S122, ISNUMBER(S2:S122)))</f>
        <v>-0.17238627999999998</v>
      </c>
      <c r="T127" s="24" cm="1">
        <f t="array" ref="T127">MIN(_xlfn._xlws.FILTER(T2:T122, ISNUMBER(T2:T122)))</f>
        <v>-0.21310836999999999</v>
      </c>
      <c r="U127" s="24" cm="1">
        <f t="array" ref="U127">MIN(_xlfn._xlws.FILTER(U2:U122, ISNUMBER(U2:U122)))</f>
        <v>-0.17541526999999998</v>
      </c>
      <c r="V127" s="24" cm="1">
        <f t="array" ref="V127">MIN(_xlfn._xlws.FILTER(V2:V122, ISNUMBER(V2:V122)))</f>
        <v>-0.26172411000000001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17</v>
      </c>
      <c r="C129">
        <f>COUNTIF(C2:C122, "&lt;"&amp;Assumption!$E$50)</f>
        <v>28</v>
      </c>
      <c r="D129">
        <f>COUNTIF(D2:D122, "&lt;"&amp;Assumption!$E$50)</f>
        <v>21</v>
      </c>
      <c r="E129">
        <f>COUNTIF(E2:E122, "&lt;"&amp;Assumption!$E$50)</f>
        <v>25</v>
      </c>
      <c r="F129">
        <f>COUNTIF(F2:F122, "&lt;"&amp;Assumption!$E$50)</f>
        <v>22</v>
      </c>
      <c r="G129">
        <f>COUNTIF(G2:G122, "&lt;"&amp;Assumption!$E$50)</f>
        <v>24</v>
      </c>
      <c r="H129">
        <f>COUNTIF(H2:H122, "&lt;"&amp;Assumption!$E$50)</f>
        <v>18</v>
      </c>
      <c r="I129">
        <f>COUNTIF(I2:I122, "&lt;"&amp;Assumption!$E$50)</f>
        <v>14</v>
      </c>
      <c r="J129">
        <f>COUNTIF(J2:J122, "&lt;"&amp;Assumption!$E$50)</f>
        <v>24</v>
      </c>
      <c r="K129">
        <f>COUNTIF(K2:K122, "&lt;"&amp;Assumption!$E$50)</f>
        <v>26</v>
      </c>
      <c r="L129">
        <f>COUNTIF(L2:L122, "&lt;"&amp;Assumption!$E$50)</f>
        <v>30</v>
      </c>
      <c r="M129">
        <f>COUNTIF(M2:M122, "&lt;"&amp;Assumption!$E$50)</f>
        <v>23</v>
      </c>
      <c r="N129">
        <f>COUNTIF(N2:N122, "&lt;"&amp;Assumption!$E$50)</f>
        <v>31</v>
      </c>
      <c r="O129">
        <f>COUNTIF(O2:O122, "&lt;"&amp;Assumption!$E$50)</f>
        <v>13</v>
      </c>
      <c r="P129">
        <f>COUNTIF(P2:P122, "&lt;"&amp;Assumption!$E$50)</f>
        <v>26</v>
      </c>
      <c r="Q129">
        <f>COUNTIF(Q2:Q122, "&lt;"&amp;Assumption!$E$50)</f>
        <v>13</v>
      </c>
      <c r="R129">
        <f>COUNTIF(R2:R122, "&lt;"&amp;Assumption!$E$50)</f>
        <v>7</v>
      </c>
      <c r="S129">
        <f>COUNTIF(S2:S122, "&lt;"&amp;Assumption!$E$50)</f>
        <v>34</v>
      </c>
      <c r="T129">
        <f>COUNTIF(T2:T122, "&lt;"&amp;Assumption!$E$50)</f>
        <v>11</v>
      </c>
      <c r="U129">
        <f>COUNTIF(U2:U122, "&lt;"&amp;Assumption!$E$50)</f>
        <v>23</v>
      </c>
      <c r="V129">
        <f>COUNTIF(V2:V122, "&lt;"&amp;Assumption!$E$50)</f>
        <v>14</v>
      </c>
    </row>
    <row r="130" spans="1:29" x14ac:dyDescent="0.35">
      <c r="A130" t="s">
        <v>86</v>
      </c>
      <c r="B130">
        <f>COUNT(B1:B122)</f>
        <v>97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106</v>
      </c>
    </row>
    <row r="132" spans="1:29" x14ac:dyDescent="0.35">
      <c r="A132" t="s">
        <v>88</v>
      </c>
      <c r="B132" s="9">
        <f t="shared" ref="B132:V132" si="1">B129/B130</f>
        <v>0.17525773195876287</v>
      </c>
      <c r="C132" s="9">
        <f t="shared" si="1"/>
        <v>0.23140495867768596</v>
      </c>
      <c r="D132" s="9">
        <f t="shared" si="1"/>
        <v>0.17355371900826447</v>
      </c>
      <c r="E132" s="9">
        <f t="shared" si="1"/>
        <v>0.20661157024793389</v>
      </c>
      <c r="F132" s="9">
        <f t="shared" si="1"/>
        <v>0.18181818181818182</v>
      </c>
      <c r="G132" s="9">
        <f t="shared" si="1"/>
        <v>0.19834710743801653</v>
      </c>
      <c r="H132" s="9">
        <f t="shared" si="1"/>
        <v>0.1487603305785124</v>
      </c>
      <c r="I132" s="9">
        <f t="shared" si="1"/>
        <v>0.11570247933884298</v>
      </c>
      <c r="J132" s="9">
        <f t="shared" si="1"/>
        <v>0.19834710743801653</v>
      </c>
      <c r="K132" s="9">
        <f t="shared" si="1"/>
        <v>0.21487603305785125</v>
      </c>
      <c r="L132" s="9">
        <f t="shared" si="1"/>
        <v>0.24793388429752067</v>
      </c>
      <c r="M132" s="9">
        <f t="shared" si="1"/>
        <v>0.19008264462809918</v>
      </c>
      <c r="N132" s="9">
        <f t="shared" si="1"/>
        <v>0.256198347107438</v>
      </c>
      <c r="O132" s="9">
        <f t="shared" si="1"/>
        <v>0.10743801652892562</v>
      </c>
      <c r="P132" s="9">
        <f t="shared" si="1"/>
        <v>0.21487603305785125</v>
      </c>
      <c r="Q132" s="9">
        <f t="shared" si="1"/>
        <v>0.10743801652892562</v>
      </c>
      <c r="R132" s="9">
        <f t="shared" si="1"/>
        <v>5.7851239669421489E-2</v>
      </c>
      <c r="S132" s="9">
        <f t="shared" si="1"/>
        <v>0.28099173553719009</v>
      </c>
      <c r="T132" s="9">
        <f t="shared" si="1"/>
        <v>9.0909090909090912E-2</v>
      </c>
      <c r="U132" s="9">
        <f t="shared" si="1"/>
        <v>0.19008264462809918</v>
      </c>
      <c r="V132" s="9">
        <f t="shared" si="1"/>
        <v>0.13207547169811321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0.35699999999999998</v>
      </c>
      <c r="C134" s="9" cm="1">
        <f t="array" ref="C134">_xlfn.PERCENTRANK.EXC(_xlfn._xlws.FILTER(C2:C122, ISNUMBER(C2:C122)),C122)</f>
        <v>0.39300000000000002</v>
      </c>
      <c r="D134" s="9" cm="1">
        <f t="array" ref="D134">_xlfn.PERCENTRANK.EXC(_xlfn._xlws.FILTER(D2:D122, ISNUMBER(D2:D122)),D122)</f>
        <v>0.67200000000000004</v>
      </c>
      <c r="E134" s="9" cm="1">
        <f t="array" ref="E134">_xlfn.PERCENTRANK.EXC(_xlfn._xlws.FILTER(E2:E122, ISNUMBER(E2:E122)),E122)</f>
        <v>0.754</v>
      </c>
      <c r="F134" s="9" cm="1">
        <f t="array" ref="F134">_xlfn.PERCENTRANK.EXC(_xlfn._xlws.FILTER(F2:F122, ISNUMBER(F2:F122)),F122)</f>
        <v>8.1000000000000003E-2</v>
      </c>
      <c r="G134" s="9" cm="1">
        <f t="array" ref="G134">_xlfn.PERCENTRANK.EXC(_xlfn._xlws.FILTER(G2:G122, ISNUMBER(G2:G122)),G122)</f>
        <v>0.17199999999999999</v>
      </c>
      <c r="H134" s="9" cm="1">
        <f t="array" ref="H134">_xlfn.PERCENTRANK.EXC(_xlfn._xlws.FILTER(H2:H122, ISNUMBER(H2:H122)),H122)</f>
        <v>0.85199999999999998</v>
      </c>
      <c r="I134" s="9" cm="1">
        <f t="array" ref="I134">_xlfn.PERCENTRANK.EXC(_xlfn._xlws.FILTER(I2:I122, ISNUMBER(I2:I122)),I122)</f>
        <v>0.04</v>
      </c>
      <c r="J134" s="9" cm="1">
        <f t="array" ref="J134">_xlfn.PERCENTRANK.EXC(_xlfn._xlws.FILTER(J2:J122, ISNUMBER(J2:J122)),J122)</f>
        <v>0.13100000000000001</v>
      </c>
      <c r="K134" s="9" cm="1">
        <f t="array" ref="K134">_xlfn.PERCENTRANK.EXC(_xlfn._xlws.FILTER(K2:K122, ISNUMBER(K2:K122)),K122)</f>
        <v>0.04</v>
      </c>
      <c r="L134" s="9" cm="1">
        <f t="array" ref="L134">_xlfn.PERCENTRANK.EXC(_xlfn._xlws.FILTER(L2:L122, ISNUMBER(L2:L122)),L122)</f>
        <v>0.56499999999999995</v>
      </c>
      <c r="M134" s="9" cm="1">
        <f t="array" ref="M134">_xlfn.PERCENTRANK.EXC(_xlfn._xlws.FILTER(M2:M122, ISNUMBER(M2:M122)),M122)</f>
        <v>0.47499999999999998</v>
      </c>
      <c r="N134" s="9" cm="1">
        <f t="array" ref="N134">_xlfn.PERCENTRANK.EXC(_xlfn._xlws.FILTER(N2:N122, ISNUMBER(N2:N122)),N122)</f>
        <v>0.32700000000000001</v>
      </c>
      <c r="O134" s="9" cm="1">
        <f t="array" ref="O134">_xlfn.PERCENTRANK.EXC(_xlfn._xlws.FILTER(O2:O122, ISNUMBER(O2:O122)),O122)</f>
        <v>0.22900000000000001</v>
      </c>
      <c r="P134" s="9" cm="1">
        <f t="array" ref="P134">_xlfn.PERCENTRANK.EXC(_xlfn._xlws.FILTER(P2:P122, ISNUMBER(P2:P122)),P122)</f>
        <v>0.31900000000000001</v>
      </c>
      <c r="Q134" s="9" cm="1">
        <f t="array" ref="Q134">_xlfn.PERCENTRANK.EXC(_xlfn._xlws.FILTER(Q2:Q122, ISNUMBER(Q2:Q122)),Q122)</f>
        <v>0.59799999999999998</v>
      </c>
      <c r="R134" s="9" cm="1">
        <f t="array" ref="R134">_xlfn.PERCENTRANK.EXC(_xlfn._xlws.FILTER(R2:R122, ISNUMBER(R2:R122)),R122)</f>
        <v>0.30299999999999999</v>
      </c>
      <c r="S134" s="9" cm="1">
        <f t="array" ref="S134">_xlfn.PERCENTRANK.EXC(_xlfn._xlws.FILTER(S2:S122, ISNUMBER(S2:S122)),S122)</f>
        <v>0.114</v>
      </c>
      <c r="T134" s="9" cm="1">
        <f t="array" ref="T134">_xlfn.PERCENTRANK.EXC(_xlfn._xlws.FILTER(T2:T122, ISNUMBER(T2:T122)),T122)</f>
        <v>0.86799999999999999</v>
      </c>
      <c r="U134" s="9" cm="1">
        <f t="array" ref="U134">_xlfn.PERCENTRANK.EXC(_xlfn._xlws.FILTER(U2:U122, ISNUMBER(U2:U122)),U122)</f>
        <v>0.16300000000000001</v>
      </c>
      <c r="V134" s="9" cm="1">
        <f t="array" ref="V134">_xlfn.PERCENTRANK.EXC(_xlfn._xlws.FILTER(V2:V122, ISNUMBER(V2:V122)),V122)</f>
        <v>0.32700000000000001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0.32600000000000001</v>
      </c>
      <c r="C136" s="9" cm="1">
        <f t="array" ref="C136">_xlfn.PERCENTRANK.EXC(_xlfn._xlws.FILTER(C4:C125, ISNUMBER(C4:C125)),C113)</f>
        <v>0.52500000000000002</v>
      </c>
      <c r="D136" s="9" cm="1">
        <f t="array" ref="D136">_xlfn.PERCENTRANK.EXC(_xlfn._xlws.FILTER(D4:D125, ISNUMBER(D4:D125)),D113)</f>
        <v>0.25</v>
      </c>
      <c r="E136" s="9" cm="1">
        <f t="array" ref="E136">_xlfn.PERCENTRANK.EXC(_xlfn._xlws.FILTER(E4:E125, ISNUMBER(E4:E125)),E113)</f>
        <v>0.51600000000000001</v>
      </c>
      <c r="F136" s="9" cm="1">
        <f t="array" ref="F136">_xlfn.PERCENTRANK.EXC(_xlfn._xlws.FILTER(F4:F125, ISNUMBER(F4:F125)),F113)</f>
        <v>0.97499999999999998</v>
      </c>
      <c r="G136" s="9" cm="1">
        <f t="array" ref="G136">_xlfn.PERCENTRANK.EXC(_xlfn._xlws.FILTER(G4:G125, ISNUMBER(G4:G125)),G113)</f>
        <v>0.433</v>
      </c>
      <c r="H136" s="9" cm="1">
        <f t="array" ref="H136">_xlfn.PERCENTRANK.EXC(_xlfn._xlws.FILTER(H4:H125, ISNUMBER(H4:H125)),H113)</f>
        <v>0.75</v>
      </c>
      <c r="I136" s="9" cm="1">
        <f t="array" ref="I136">_xlfn.PERCENTRANK.EXC(_xlfn._xlws.FILTER(I4:I125, ISNUMBER(I4:I125)),I113)</f>
        <v>0.433</v>
      </c>
      <c r="J136" s="9" cm="1">
        <f t="array" ref="J136">_xlfn.PERCENTRANK.EXC(_xlfn._xlws.FILTER(J4:J125, ISNUMBER(J4:J125)),J113)</f>
        <v>0.85</v>
      </c>
      <c r="K136" s="9" cm="1">
        <f t="array" ref="K136">_xlfn.PERCENTRANK.EXC(_xlfn._xlws.FILTER(K4:K125, ISNUMBER(K4:K125)),K113)</f>
        <v>0.65800000000000003</v>
      </c>
      <c r="L136" s="9" cm="1">
        <f t="array" ref="L136">_xlfn.PERCENTRANK.EXC(_xlfn._xlws.FILTER(L4:L125, ISNUMBER(L4:L125)),L113)</f>
        <v>0.76600000000000001</v>
      </c>
      <c r="M136" s="9" cm="1">
        <f t="array" ref="M136">_xlfn.PERCENTRANK.EXC(_xlfn._xlws.FILTER(M4:M125, ISNUMBER(M4:M125)),M113)</f>
        <v>0.73299999999999998</v>
      </c>
      <c r="N136" s="9" cm="1">
        <f t="array" ref="N136">_xlfn.PERCENTRANK.EXC(_xlfn._xlws.FILTER(N4:N125, ISNUMBER(N4:N125)),N113)</f>
        <v>0.90800000000000003</v>
      </c>
      <c r="O136" s="9" cm="1">
        <f t="array" ref="O136">_xlfn.PERCENTRANK.EXC(_xlfn._xlws.FILTER(O4:O125, ISNUMBER(O4:O125)),O113)</f>
        <v>0.39100000000000001</v>
      </c>
      <c r="P136" s="9" cm="1">
        <f t="array" ref="P136">_xlfn.PERCENTRANK.EXC(_xlfn._xlws.FILTER(P4:P125, ISNUMBER(P4:P125)),P113)</f>
        <v>0.45800000000000002</v>
      </c>
      <c r="Q136" s="9" cm="1">
        <f t="array" ref="Q136">_xlfn.PERCENTRANK.EXC(_xlfn._xlws.FILTER(Q4:Q125, ISNUMBER(Q4:Q125)),Q113)</f>
        <v>0.59099999999999997</v>
      </c>
      <c r="R136" s="9" cm="1">
        <f t="array" ref="R136">_xlfn.PERCENTRANK.EXC(_xlfn._xlws.FILTER(R4:R125, ISNUMBER(R4:R125)),R113)</f>
        <v>0.3</v>
      </c>
      <c r="S136" s="9" cm="1">
        <f t="array" ref="S136">_xlfn.PERCENTRANK.EXC(_xlfn._xlws.FILTER(S4:S125, ISNUMBER(S4:S125)),S113)</f>
        <v>0.216</v>
      </c>
      <c r="T136" s="9" cm="1">
        <f t="array" ref="T136">_xlfn.PERCENTRANK.EXC(_xlfn._xlws.FILTER(T4:T125, ISNUMBER(T4:T125)),T113)</f>
        <v>0.41599999999999998</v>
      </c>
      <c r="U136" s="9" cm="1">
        <f t="array" ref="U136">_xlfn.PERCENTRANK.EXC(_xlfn._xlws.FILTER(U4:U125, ISNUMBER(U4:U125)),U113)</f>
        <v>0.35</v>
      </c>
      <c r="V136" s="9" cm="1">
        <f t="array" ref="V136">_xlfn.PERCENTRANK.EXC(_xlfn._xlws.FILTER(V4:V125, ISNUMBER(V4:V125)),V113)</f>
        <v>0.65400000000000003</v>
      </c>
    </row>
    <row r="138" spans="1:29" x14ac:dyDescent="0.35">
      <c r="A138" t="s">
        <v>855</v>
      </c>
      <c r="B138">
        <f>STDEV(B40:B122)</f>
        <v>6.390045672710408E-2</v>
      </c>
      <c r="C138">
        <f t="shared" ref="C138:V138" si="2">STDEV(C40:C122)</f>
        <v>7.6757349461265598E-2</v>
      </c>
      <c r="D138">
        <f t="shared" si="2"/>
        <v>6.2821474955735687E-2</v>
      </c>
      <c r="E138">
        <f t="shared" si="2"/>
        <v>6.0733657763009263E-2</v>
      </c>
      <c r="F138">
        <f t="shared" si="2"/>
        <v>8.0844207698934939E-2</v>
      </c>
      <c r="G138">
        <f t="shared" si="2"/>
        <v>6.82798782668642E-2</v>
      </c>
      <c r="H138">
        <f t="shared" si="2"/>
        <v>4.609390092734434E-2</v>
      </c>
      <c r="I138">
        <f t="shared" si="2"/>
        <v>5.141827988049056E-2</v>
      </c>
      <c r="J138">
        <f t="shared" si="2"/>
        <v>7.0556587629602485E-2</v>
      </c>
      <c r="K138">
        <f t="shared" si="2"/>
        <v>6.2931069184170671E-2</v>
      </c>
      <c r="L138">
        <f t="shared" si="2"/>
        <v>9.407903351375152E-2</v>
      </c>
      <c r="M138">
        <f t="shared" si="2"/>
        <v>7.0660301356840635E-2</v>
      </c>
      <c r="N138">
        <f t="shared" si="2"/>
        <v>8.3743978334934299E-2</v>
      </c>
      <c r="O138">
        <f t="shared" si="2"/>
        <v>4.9958907280108329E-2</v>
      </c>
      <c r="P138">
        <f t="shared" si="2"/>
        <v>7.2634839338243565E-2</v>
      </c>
      <c r="Q138">
        <f t="shared" si="2"/>
        <v>5.4033788518600551E-2</v>
      </c>
      <c r="R138">
        <f t="shared" si="2"/>
        <v>4.0811276947855329E-2</v>
      </c>
      <c r="S138">
        <f t="shared" si="2"/>
        <v>0.10100635884082562</v>
      </c>
      <c r="T138">
        <f t="shared" si="2"/>
        <v>4.9651789312079822E-2</v>
      </c>
      <c r="U138">
        <f t="shared" si="2"/>
        <v>6.5367984265312068E-2</v>
      </c>
      <c r="V138">
        <f t="shared" si="2"/>
        <v>5.6528107252956698E-2</v>
      </c>
    </row>
    <row r="139" spans="1:29" x14ac:dyDescent="0.35">
      <c r="A139" t="s">
        <v>856</v>
      </c>
      <c r="B139" s="77">
        <f>B138*SQRT(12)</f>
        <v>0.22135767535640141</v>
      </c>
      <c r="C139" s="77">
        <f t="shared" ref="C139:V139" si="3">C138*SQRT(12)</f>
        <v>0.26589525824246318</v>
      </c>
      <c r="D139" s="77">
        <f t="shared" si="3"/>
        <v>0.21761997285949999</v>
      </c>
      <c r="E139" s="77">
        <f t="shared" si="3"/>
        <v>0.210387561950064</v>
      </c>
      <c r="F139" s="77">
        <f t="shared" si="3"/>
        <v>0.28005255046441258</v>
      </c>
      <c r="G139" s="77">
        <f t="shared" si="3"/>
        <v>0.23652843658565353</v>
      </c>
      <c r="H139" s="77">
        <f t="shared" si="3"/>
        <v>0.15967395665041317</v>
      </c>
      <c r="I139" s="77">
        <f t="shared" si="3"/>
        <v>0.17811814638161244</v>
      </c>
      <c r="J139" s="77">
        <f t="shared" si="3"/>
        <v>0.24441518916631447</v>
      </c>
      <c r="K139" s="77">
        <f t="shared" si="3"/>
        <v>0.21799961840323137</v>
      </c>
      <c r="L139" s="77">
        <f t="shared" si="3"/>
        <v>0.32589933194558557</v>
      </c>
      <c r="M139" s="77">
        <f t="shared" si="3"/>
        <v>0.24477446405635211</v>
      </c>
      <c r="N139" s="77">
        <f t="shared" si="3"/>
        <v>0.29009765060810699</v>
      </c>
      <c r="O139" s="77">
        <f t="shared" si="3"/>
        <v>0.17306273139954059</v>
      </c>
      <c r="P139" s="77">
        <f t="shared" si="3"/>
        <v>0.25161446426688083</v>
      </c>
      <c r="Q139" s="77">
        <f t="shared" si="3"/>
        <v>0.18717853407929602</v>
      </c>
      <c r="R139" s="77">
        <f t="shared" si="3"/>
        <v>0.14137441039089985</v>
      </c>
      <c r="S139" s="77">
        <f t="shared" si="3"/>
        <v>0.34989629079968765</v>
      </c>
      <c r="T139" s="77">
        <f t="shared" si="3"/>
        <v>0.17199884355045519</v>
      </c>
      <c r="U139" s="77">
        <f t="shared" si="3"/>
        <v>0.22644133987176684</v>
      </c>
      <c r="V139" s="77">
        <f t="shared" si="3"/>
        <v>0.1958191076356475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41859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-11.130404</v>
      </c>
      <c r="D2" s="7" cm="1">
        <f t="array" ref="D2:D122">_xll.FDS(D1,"P_PRICE_RETURNS_PR('52W',2,-10AY,0,AM)")</f>
        <v>-0.33428669999999999</v>
      </c>
      <c r="E2" s="7" cm="1">
        <f t="array" ref="E2:E122">_xll.FDS(E1,"P_PRICE_RETURNS_PR('52W',2,-10AY,0,AM)")</f>
        <v>8.8550090000000008</v>
      </c>
      <c r="F2" s="7" cm="1">
        <f t="array" ref="F2:F122">_xll.FDS(F1,"P_PRICE_RETURNS_PR('52W',2,-10AY,0,AM)")</f>
        <v>0.22081137000000001</v>
      </c>
      <c r="G2" s="7" cm="1">
        <f t="array" ref="G2:G122">_xll.FDS(G1,"P_PRICE_RETURNS_PR('52W',2,-10AY,0,AM)")</f>
        <v>11.725175999999999</v>
      </c>
      <c r="H2" s="7" cm="1">
        <f t="array" ref="H2:H122">_xll.FDS(H1,"P_PRICE_RETURNS_PR('52W',2,-10AY,0,AM)")</f>
        <v>6.9132446999999999</v>
      </c>
      <c r="I2" s="7" cm="1">
        <f t="array" ref="I2:I122">_xll.FDS(I1,"P_PRICE_RETURNS_PR('52W',2,-10AY,0,AM)")</f>
        <v>20.425808</v>
      </c>
      <c r="J2" s="7" cm="1">
        <f t="array" ref="J2:J122">_xll.FDS(J1,"P_PRICE_RETURNS_PR('52W',2,-10AY,0,AM)")</f>
        <v>-0.41952133000000003</v>
      </c>
      <c r="K2" s="7" cm="1">
        <f t="array" ref="K2:K122">_xll.FDS(K1,"P_PRICE_RETURNS_PR('52W',2,-10AY,0,AM)")</f>
        <v>18.697666000000002</v>
      </c>
      <c r="L2" s="7" cm="1">
        <f t="array" ref="L2:L122">_xll.FDS(L1,"P_PRICE_RETURNS_PR('52W',2,-10AY,0,AM)")</f>
        <v>13.172924</v>
      </c>
      <c r="M2" s="7" cm="1">
        <f t="array" ref="M2:M122">_xll.FDS(M1,"P_PRICE_RETURNS_PR('52W',2,-10AY,0,AM)")</f>
        <v>17.586147</v>
      </c>
      <c r="N2" s="7" cm="1">
        <f t="array" ref="N2:N122">_xll.FDS(N1,"P_PRICE_RETURNS_PR('52W',2,-10AY,0,AM)")</f>
        <v>6.7940592999999998</v>
      </c>
      <c r="O2" s="7" cm="1">
        <f t="array" ref="O2:O122">_xll.FDS(O1,"P_PRICE_RETURNS_PR('52W',2,-10AY,0,AM)")</f>
        <v>33.18515</v>
      </c>
      <c r="P2" s="7" cm="1">
        <f t="array" ref="P2:P122">_xll.FDS(P1,"P_PRICE_RETURNS_PR('52W',2,-10AY,0,AM)")</f>
        <v>19.173300000000001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5.0547240000000002</v>
      </c>
      <c r="S2" s="7" cm="1">
        <f t="array" ref="S2:S122">_xll.FDS(S1,"P_PRICE_RETURNS_PR('52W',2,-10AY,0,AM)")</f>
        <v>-2.1352289999999998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19.071638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41891</v>
      </c>
      <c r="B3" s="7" t="e">
        <v>#N/A</v>
      </c>
      <c r="C3" s="7">
        <v>-13.875073</v>
      </c>
      <c r="D3" s="40">
        <v>19.675326999999999</v>
      </c>
      <c r="E3" s="40">
        <v>17.786847999999999</v>
      </c>
      <c r="F3" s="40">
        <v>10.695065</v>
      </c>
      <c r="G3" s="40">
        <v>5.4497840000000002</v>
      </c>
      <c r="H3" s="40">
        <v>9.6377734999999998</v>
      </c>
      <c r="I3" s="40">
        <v>17.977333000000002</v>
      </c>
      <c r="J3" s="40">
        <v>11.457455</v>
      </c>
      <c r="K3" s="40">
        <v>5.5068492999999998</v>
      </c>
      <c r="L3" s="40">
        <v>10.737634</v>
      </c>
      <c r="M3" s="40">
        <v>14.164066</v>
      </c>
      <c r="N3" s="40">
        <v>12.135946000000001</v>
      </c>
      <c r="O3" s="40">
        <v>42.308402999999998</v>
      </c>
      <c r="P3" s="40">
        <v>11.917733999999999</v>
      </c>
      <c r="Q3" s="40" t="e">
        <v>#N/A</v>
      </c>
      <c r="R3" s="40">
        <v>14.365995</v>
      </c>
      <c r="S3" s="40">
        <v>4.8050284000000003</v>
      </c>
      <c r="T3" s="40" t="e">
        <v>#N/A</v>
      </c>
      <c r="U3" s="40">
        <v>32.413314999999997</v>
      </c>
      <c r="V3" s="155" t="e">
        <v>#N/A</v>
      </c>
      <c r="W3" s="24"/>
    </row>
    <row r="4" spans="1:23" x14ac:dyDescent="0.35">
      <c r="A4" s="2">
        <v>41921</v>
      </c>
      <c r="B4" s="7" t="e">
        <v>#N/A</v>
      </c>
      <c r="C4" s="7">
        <v>-14.9566765</v>
      </c>
      <c r="D4" s="40">
        <v>3.9503336</v>
      </c>
      <c r="E4" s="40">
        <v>10.687340000000001</v>
      </c>
      <c r="F4" s="40">
        <v>-1.6449689999999999</v>
      </c>
      <c r="G4" s="40">
        <v>3.3553362</v>
      </c>
      <c r="H4" s="40">
        <v>1.913476</v>
      </c>
      <c r="I4" s="40">
        <v>8.4649319999999992</v>
      </c>
      <c r="J4" s="40">
        <v>9.3062989999999992</v>
      </c>
      <c r="K4" s="40">
        <v>-6.134182</v>
      </c>
      <c r="L4" s="40">
        <v>-0.17958283</v>
      </c>
      <c r="M4" s="40">
        <v>3.3956050000000002</v>
      </c>
      <c r="N4" s="40">
        <v>-16.803491999999999</v>
      </c>
      <c r="O4" s="40">
        <v>29.661643999999999</v>
      </c>
      <c r="P4" s="40">
        <v>3.7887930000000001</v>
      </c>
      <c r="Q4" s="40" t="e">
        <v>#N/A</v>
      </c>
      <c r="R4" s="40">
        <v>8.7790850000000002</v>
      </c>
      <c r="S4" s="40">
        <v>-11.365508999999999</v>
      </c>
      <c r="T4" s="40" t="e">
        <v>#N/A</v>
      </c>
      <c r="U4" s="40">
        <v>21.071183999999999</v>
      </c>
      <c r="V4" s="155" t="e">
        <v>#N/A</v>
      </c>
      <c r="W4" s="24"/>
    </row>
    <row r="5" spans="1:23" x14ac:dyDescent="0.35">
      <c r="A5" s="2">
        <v>41950</v>
      </c>
      <c r="B5" s="7" t="e">
        <v>#N/A</v>
      </c>
      <c r="C5" s="7">
        <v>-13.663100999999999</v>
      </c>
      <c r="D5" s="40">
        <v>10.105418999999999</v>
      </c>
      <c r="E5" s="40">
        <v>14.426947</v>
      </c>
      <c r="F5" s="40">
        <v>-8.1779589999999995</v>
      </c>
      <c r="G5" s="40">
        <v>-1.1828303</v>
      </c>
      <c r="H5" s="40">
        <v>-1.1571108999999999</v>
      </c>
      <c r="I5" s="40">
        <v>12.570582999999999</v>
      </c>
      <c r="J5" s="40">
        <v>8.7531804999999991</v>
      </c>
      <c r="K5" s="40">
        <v>-7.2863045</v>
      </c>
      <c r="L5" s="40">
        <v>-10.506529</v>
      </c>
      <c r="M5" s="40">
        <v>8.1907029999999992</v>
      </c>
      <c r="N5" s="40">
        <v>-28.000391</v>
      </c>
      <c r="O5" s="40">
        <v>35.618805000000002</v>
      </c>
      <c r="P5" s="40">
        <v>7.5904727000000003</v>
      </c>
      <c r="Q5" s="40" t="e">
        <v>#N/A</v>
      </c>
      <c r="R5" s="40">
        <v>10.744929000000001</v>
      </c>
      <c r="S5" s="40">
        <v>-4.5612754999999998</v>
      </c>
      <c r="T5" s="40" t="e">
        <v>#N/A</v>
      </c>
      <c r="U5" s="40">
        <v>16.375256</v>
      </c>
      <c r="V5" s="155" t="e">
        <v>#N/A</v>
      </c>
      <c r="W5" s="24"/>
    </row>
    <row r="6" spans="1:23" x14ac:dyDescent="0.35">
      <c r="A6" s="2">
        <v>41982</v>
      </c>
      <c r="B6" s="7" t="e">
        <v>#N/A</v>
      </c>
      <c r="C6" s="7">
        <v>-11.995613000000001</v>
      </c>
      <c r="D6" s="40">
        <v>20.826553000000001</v>
      </c>
      <c r="E6" s="40">
        <v>20.377659000000001</v>
      </c>
      <c r="F6" s="40">
        <v>-9.8612369999999991</v>
      </c>
      <c r="G6" s="40">
        <v>7.7819824000000004</v>
      </c>
      <c r="H6" s="40">
        <v>-12.542671</v>
      </c>
      <c r="I6" s="40">
        <v>9.1342560000000006</v>
      </c>
      <c r="J6" s="40">
        <v>-10.297554999999999</v>
      </c>
      <c r="K6" s="40">
        <v>-9.4836770000000001</v>
      </c>
      <c r="L6" s="40">
        <v>-13.778245999999999</v>
      </c>
      <c r="M6" s="40">
        <v>4.4453860000000001</v>
      </c>
      <c r="N6" s="40">
        <v>-32.099854000000001</v>
      </c>
      <c r="O6" s="40">
        <v>23.562967</v>
      </c>
      <c r="P6" s="40">
        <v>0.2019167</v>
      </c>
      <c r="Q6" s="40" t="e">
        <v>#N/A</v>
      </c>
      <c r="R6" s="40">
        <v>14.051283</v>
      </c>
      <c r="S6" s="40">
        <v>2.4925709</v>
      </c>
      <c r="T6" s="40" t="e">
        <v>#N/A</v>
      </c>
      <c r="U6" s="40">
        <v>2.9699206</v>
      </c>
      <c r="V6" s="155" t="e">
        <v>#N/A</v>
      </c>
      <c r="W6" s="24"/>
    </row>
    <row r="7" spans="1:23" x14ac:dyDescent="0.35">
      <c r="A7" s="2">
        <v>42013</v>
      </c>
      <c r="B7" s="7" t="e">
        <v>#N/A</v>
      </c>
      <c r="C7" s="7">
        <v>-13.268708999999999</v>
      </c>
      <c r="D7" s="40">
        <v>23.412072999999999</v>
      </c>
      <c r="E7" s="40">
        <v>26.455807</v>
      </c>
      <c r="F7" s="40">
        <v>-12.125379000000001</v>
      </c>
      <c r="G7" s="40">
        <v>-1.3097285999999999</v>
      </c>
      <c r="H7" s="40">
        <v>-12.396354000000001</v>
      </c>
      <c r="I7" s="40">
        <v>9.2639449999999997</v>
      </c>
      <c r="J7" s="40">
        <v>-8.4508709999999994</v>
      </c>
      <c r="K7" s="40">
        <v>-6.2238509999999998</v>
      </c>
      <c r="L7" s="40">
        <v>-11.068683999999999</v>
      </c>
      <c r="M7" s="40">
        <v>10.764670000000001</v>
      </c>
      <c r="N7" s="40">
        <v>-46.980423000000002</v>
      </c>
      <c r="O7" s="40">
        <v>28.165303999999999</v>
      </c>
      <c r="P7" s="40">
        <v>15.595781000000001</v>
      </c>
      <c r="Q7" s="40" t="e">
        <v>#N/A</v>
      </c>
      <c r="R7" s="40">
        <v>21.550391999999999</v>
      </c>
      <c r="S7" s="40">
        <v>25.235605</v>
      </c>
      <c r="T7" s="40" t="e">
        <v>#N/A</v>
      </c>
      <c r="U7" s="40">
        <v>2.2184849</v>
      </c>
      <c r="V7" s="155" t="e">
        <v>#N/A</v>
      </c>
      <c r="W7" s="24"/>
    </row>
    <row r="8" spans="1:23" x14ac:dyDescent="0.35">
      <c r="A8" s="2">
        <v>42044</v>
      </c>
      <c r="B8" s="7" t="e">
        <v>#N/A</v>
      </c>
      <c r="C8" s="7">
        <v>-2.5211869999999998</v>
      </c>
      <c r="D8" s="40">
        <v>15.039217000000001</v>
      </c>
      <c r="E8" s="40">
        <v>32.234237999999998</v>
      </c>
      <c r="F8" s="40">
        <v>-18.700474</v>
      </c>
      <c r="G8" s="40">
        <v>-4.0509579999999996</v>
      </c>
      <c r="H8" s="40">
        <v>-5.8237909999999999</v>
      </c>
      <c r="I8" s="40">
        <v>15.119087</v>
      </c>
      <c r="J8" s="40">
        <v>-5.1318526000000002</v>
      </c>
      <c r="K8" s="40">
        <v>-4.0969252999999997</v>
      </c>
      <c r="L8" s="40">
        <v>-11.463499000000001</v>
      </c>
      <c r="M8" s="40">
        <v>21.292818</v>
      </c>
      <c r="N8" s="40">
        <v>-50.673842999999998</v>
      </c>
      <c r="O8" s="40">
        <v>34.541939999999997</v>
      </c>
      <c r="P8" s="40">
        <v>18.952538000000001</v>
      </c>
      <c r="Q8" s="40" t="e">
        <v>#N/A</v>
      </c>
      <c r="R8" s="40">
        <v>23.546659999999999</v>
      </c>
      <c r="S8" s="40">
        <v>18.121302</v>
      </c>
      <c r="T8" s="40" t="e">
        <v>#N/A</v>
      </c>
      <c r="U8" s="40">
        <v>-6.3056469999999996</v>
      </c>
      <c r="V8" s="155" t="e">
        <v>#N/A</v>
      </c>
      <c r="W8" s="24"/>
    </row>
    <row r="9" spans="1:23" x14ac:dyDescent="0.35">
      <c r="A9" s="2">
        <v>42072</v>
      </c>
      <c r="B9" s="7" t="e">
        <v>#N/A</v>
      </c>
      <c r="C9" s="7">
        <v>-7.4430522999999997</v>
      </c>
      <c r="D9" s="40">
        <v>3.664291</v>
      </c>
      <c r="E9" s="40">
        <v>22.633541000000001</v>
      </c>
      <c r="F9" s="40">
        <v>-20.152569</v>
      </c>
      <c r="G9" s="40">
        <v>-11.129225</v>
      </c>
      <c r="H9" s="40">
        <v>-12.126374</v>
      </c>
      <c r="I9" s="40">
        <v>12.227821</v>
      </c>
      <c r="J9" s="40">
        <v>-6.0901046000000001</v>
      </c>
      <c r="K9" s="40">
        <v>-6.9409846999999996</v>
      </c>
      <c r="L9" s="40">
        <v>-21.230941999999999</v>
      </c>
      <c r="M9" s="40">
        <v>3.5397650000000001</v>
      </c>
      <c r="N9" s="40">
        <v>-53.597538</v>
      </c>
      <c r="O9" s="40">
        <v>29.949998999999998</v>
      </c>
      <c r="P9" s="40">
        <v>16.950057999999999</v>
      </c>
      <c r="Q9" s="40" t="e">
        <v>#N/A</v>
      </c>
      <c r="R9" s="40">
        <v>15.100956</v>
      </c>
      <c r="S9" s="40">
        <v>7.3776126</v>
      </c>
      <c r="T9" s="40" t="e">
        <v>#N/A</v>
      </c>
      <c r="U9" s="40">
        <v>-11.559486</v>
      </c>
      <c r="V9" s="155" t="e">
        <v>#N/A</v>
      </c>
      <c r="W9" s="24"/>
    </row>
    <row r="10" spans="1:23" x14ac:dyDescent="0.35">
      <c r="A10" s="2">
        <v>42103</v>
      </c>
      <c r="B10" s="7" t="e">
        <v>#N/A</v>
      </c>
      <c r="C10" s="7">
        <v>-9.2713780000000003</v>
      </c>
      <c r="D10" s="40">
        <v>-0.20539165000000001</v>
      </c>
      <c r="E10" s="40">
        <v>21.832584000000001</v>
      </c>
      <c r="F10" s="40">
        <v>-18.812096</v>
      </c>
      <c r="G10" s="40">
        <v>-10.062498</v>
      </c>
      <c r="H10" s="40">
        <v>-10.347282</v>
      </c>
      <c r="I10" s="40">
        <v>8.9985370000000007</v>
      </c>
      <c r="J10" s="40">
        <v>-6.0938299999999996</v>
      </c>
      <c r="K10" s="40">
        <v>-7.5431404000000004</v>
      </c>
      <c r="L10" s="40">
        <v>-25.154442</v>
      </c>
      <c r="M10" s="40">
        <v>5.1758647</v>
      </c>
      <c r="N10" s="40">
        <v>-54.184910000000002</v>
      </c>
      <c r="O10" s="40">
        <v>23.237251000000001</v>
      </c>
      <c r="P10" s="40">
        <v>39.159466000000002</v>
      </c>
      <c r="Q10" s="40" t="e">
        <v>#N/A</v>
      </c>
      <c r="R10" s="40">
        <v>11.8008375</v>
      </c>
      <c r="S10" s="40">
        <v>-7.4376464000000002</v>
      </c>
      <c r="T10" s="40" t="e">
        <v>#N/A</v>
      </c>
      <c r="U10" s="40">
        <v>-20.397085000000001</v>
      </c>
      <c r="V10" s="155" t="e">
        <v>#N/A</v>
      </c>
      <c r="W10" s="24"/>
    </row>
    <row r="11" spans="1:23" x14ac:dyDescent="0.35">
      <c r="A11" s="2">
        <v>42132</v>
      </c>
      <c r="B11" s="7" t="e">
        <v>#N/A</v>
      </c>
      <c r="C11" s="7">
        <v>-4.9933139999999998</v>
      </c>
      <c r="D11" s="40">
        <v>-5.9222039999999998</v>
      </c>
      <c r="E11" s="40">
        <v>12.53581</v>
      </c>
      <c r="F11" s="40">
        <v>-8.5542440000000006</v>
      </c>
      <c r="G11" s="40">
        <v>-9.5248640000000009</v>
      </c>
      <c r="H11" s="40">
        <v>-10.579008</v>
      </c>
      <c r="I11" s="40">
        <v>12.746881999999999</v>
      </c>
      <c r="J11" s="40">
        <v>-7.838851</v>
      </c>
      <c r="K11" s="40">
        <v>-3.2666981000000002</v>
      </c>
      <c r="L11" s="40">
        <v>-21.259129000000001</v>
      </c>
      <c r="M11" s="40">
        <v>2.6546954999999999</v>
      </c>
      <c r="N11" s="40">
        <v>-44.116604000000002</v>
      </c>
      <c r="O11" s="40">
        <v>16.266655</v>
      </c>
      <c r="P11" s="40">
        <v>45.649230000000003</v>
      </c>
      <c r="Q11" s="40">
        <v>-3.1878948</v>
      </c>
      <c r="R11" s="40">
        <v>9.5350269999999995</v>
      </c>
      <c r="S11" s="40">
        <v>-13.372479999999999</v>
      </c>
      <c r="T11" s="40">
        <v>-17.869299000000002</v>
      </c>
      <c r="U11" s="40">
        <v>-4.2669889999999997</v>
      </c>
      <c r="V11" s="155" t="e">
        <v>#N/A</v>
      </c>
      <c r="W11" s="24"/>
    </row>
    <row r="12" spans="1:23" x14ac:dyDescent="0.35">
      <c r="A12" s="2">
        <v>42164</v>
      </c>
      <c r="B12" s="7" t="e">
        <v>#N/A</v>
      </c>
      <c r="C12" s="7">
        <v>-14.450222</v>
      </c>
      <c r="D12" s="40">
        <v>-12.742782</v>
      </c>
      <c r="E12" s="40">
        <v>1.7523169999999999</v>
      </c>
      <c r="F12" s="40">
        <v>-21.861750000000001</v>
      </c>
      <c r="G12" s="40">
        <v>-14.154809999999999</v>
      </c>
      <c r="H12" s="40">
        <v>-19.695812</v>
      </c>
      <c r="I12" s="40">
        <v>1.9132971999999999</v>
      </c>
      <c r="J12" s="40">
        <v>-14.123445500000001</v>
      </c>
      <c r="K12" s="40">
        <v>-13.606553999999999</v>
      </c>
      <c r="L12" s="40">
        <v>-30.483501</v>
      </c>
      <c r="M12" s="40">
        <v>-7.777107</v>
      </c>
      <c r="N12" s="40">
        <v>-52.438870000000001</v>
      </c>
      <c r="O12" s="40">
        <v>-5.2768525999999998</v>
      </c>
      <c r="P12" s="40">
        <v>29.692219999999999</v>
      </c>
      <c r="Q12" s="40">
        <v>-9.7954035000000008</v>
      </c>
      <c r="R12" s="40">
        <v>2.4030684999999998</v>
      </c>
      <c r="S12" s="40">
        <v>-26.080973</v>
      </c>
      <c r="T12" s="40">
        <v>-16.436893000000001</v>
      </c>
      <c r="U12" s="40">
        <v>-13.241887</v>
      </c>
      <c r="V12" s="155" t="e">
        <v>#N/A</v>
      </c>
      <c r="W12" s="24"/>
    </row>
    <row r="13" spans="1:23" x14ac:dyDescent="0.35">
      <c r="A13" s="2">
        <v>42194</v>
      </c>
      <c r="B13" s="7" t="e">
        <v>#N/A</v>
      </c>
      <c r="C13" s="7">
        <v>-20.605968000000001</v>
      </c>
      <c r="D13" s="40">
        <v>-21.062457999999999</v>
      </c>
      <c r="E13" s="40">
        <v>0.68856479999999998</v>
      </c>
      <c r="F13" s="40">
        <v>-23.327052999999999</v>
      </c>
      <c r="G13" s="40">
        <v>-22.668098000000001</v>
      </c>
      <c r="H13" s="40">
        <v>-23.717677999999999</v>
      </c>
      <c r="I13" s="40">
        <v>-5.7346399999999997</v>
      </c>
      <c r="J13" s="40">
        <v>-17.006319000000001</v>
      </c>
      <c r="K13" s="40">
        <v>-17.383407999999999</v>
      </c>
      <c r="L13" s="40">
        <v>-33.839362999999999</v>
      </c>
      <c r="M13" s="40">
        <v>-8.2967820000000003</v>
      </c>
      <c r="N13" s="40">
        <v>-52.325789999999998</v>
      </c>
      <c r="O13" s="40">
        <v>0.80600976999999996</v>
      </c>
      <c r="P13" s="40">
        <v>6.7423223999999999</v>
      </c>
      <c r="Q13" s="40">
        <v>-6.1354693999999999</v>
      </c>
      <c r="R13" s="40">
        <v>-2.3442924000000001</v>
      </c>
      <c r="S13" s="40">
        <v>-18.869717000000001</v>
      </c>
      <c r="T13" s="40">
        <v>-9.7429570000000005</v>
      </c>
      <c r="U13" s="40">
        <v>-9.1827810000000003</v>
      </c>
      <c r="V13" s="155" t="e">
        <v>#N/A</v>
      </c>
      <c r="W13" s="24"/>
    </row>
    <row r="14" spans="1:23" x14ac:dyDescent="0.35">
      <c r="A14" s="2">
        <v>42223</v>
      </c>
      <c r="B14" s="7" t="e">
        <v>#N/A</v>
      </c>
      <c r="C14" s="7">
        <v>-16.608029999999999</v>
      </c>
      <c r="D14" s="40">
        <v>-19.347577999999999</v>
      </c>
      <c r="E14" s="40">
        <v>3.4014462999999999</v>
      </c>
      <c r="F14" s="40">
        <v>-17.820812</v>
      </c>
      <c r="G14" s="40">
        <v>-26.779467</v>
      </c>
      <c r="H14" s="40">
        <v>-26.079971</v>
      </c>
      <c r="I14" s="40">
        <v>-7.4398637000000001</v>
      </c>
      <c r="J14" s="40">
        <v>-16.604019999999998</v>
      </c>
      <c r="K14" s="40">
        <v>-22.098244000000001</v>
      </c>
      <c r="L14" s="40">
        <v>-42.638905000000001</v>
      </c>
      <c r="M14" s="40">
        <v>-7.6285780000000001</v>
      </c>
      <c r="N14" s="40">
        <v>-50.587800000000001</v>
      </c>
      <c r="O14" s="40">
        <v>7.0612789999999999</v>
      </c>
      <c r="P14" s="40">
        <v>2.7810334999999999</v>
      </c>
      <c r="Q14" s="40">
        <v>-8.0458580000000008</v>
      </c>
      <c r="R14" s="40">
        <v>-6.140828</v>
      </c>
      <c r="S14" s="40">
        <v>-21.354973000000001</v>
      </c>
      <c r="T14" s="40">
        <v>-6.7112026</v>
      </c>
      <c r="U14" s="40">
        <v>-13.653439499999999</v>
      </c>
      <c r="V14" s="155" t="e">
        <v>#N/A</v>
      </c>
      <c r="W14" s="24"/>
    </row>
    <row r="15" spans="1:23" x14ac:dyDescent="0.35">
      <c r="A15" s="2">
        <v>42256</v>
      </c>
      <c r="B15" s="7" t="e">
        <v>#N/A</v>
      </c>
      <c r="C15" s="7">
        <v>-21.796412</v>
      </c>
      <c r="D15" s="40">
        <v>-33.856209999999997</v>
      </c>
      <c r="E15" s="40">
        <v>-12.760311</v>
      </c>
      <c r="F15" s="40">
        <v>-23.912980000000001</v>
      </c>
      <c r="G15" s="40">
        <v>-36.436909999999997</v>
      </c>
      <c r="H15" s="40">
        <v>-37.127006999999999</v>
      </c>
      <c r="I15" s="40">
        <v>-15.804570999999999</v>
      </c>
      <c r="J15" s="40">
        <v>-26.586431999999999</v>
      </c>
      <c r="K15" s="40">
        <v>-23.71763</v>
      </c>
      <c r="L15" s="40">
        <v>-51.846919999999997</v>
      </c>
      <c r="M15" s="40">
        <v>-22.202269999999999</v>
      </c>
      <c r="N15" s="40">
        <v>-52.847115000000002</v>
      </c>
      <c r="O15" s="40">
        <v>-13.209968999999999</v>
      </c>
      <c r="P15" s="40">
        <v>-12.45656</v>
      </c>
      <c r="Q15" s="40">
        <v>-16.309183000000001</v>
      </c>
      <c r="R15" s="40">
        <v>-11.804724</v>
      </c>
      <c r="S15" s="40">
        <v>-34.926479999999998</v>
      </c>
      <c r="T15" s="40">
        <v>-24.989001999999999</v>
      </c>
      <c r="U15" s="40">
        <v>-28.604942000000001</v>
      </c>
      <c r="V15" s="155" t="e">
        <v>#N/A</v>
      </c>
      <c r="W15" s="24"/>
    </row>
    <row r="16" spans="1:23" x14ac:dyDescent="0.35">
      <c r="A16" s="2">
        <v>42286</v>
      </c>
      <c r="B16" s="7" t="e">
        <v>#N/A</v>
      </c>
      <c r="C16" s="7">
        <v>-13.765979</v>
      </c>
      <c r="D16" s="40">
        <v>-13.707775</v>
      </c>
      <c r="E16" s="40">
        <v>-0.53139924999999999</v>
      </c>
      <c r="F16" s="40">
        <v>-17.32291</v>
      </c>
      <c r="G16" s="40">
        <v>-26.136816</v>
      </c>
      <c r="H16" s="40">
        <v>-24.042546999999999</v>
      </c>
      <c r="I16" s="40">
        <v>-5.4285170000000003</v>
      </c>
      <c r="J16" s="40">
        <v>-17.266262000000001</v>
      </c>
      <c r="K16" s="40">
        <v>-6.2124249999999996</v>
      </c>
      <c r="L16" s="40">
        <v>-44.390957</v>
      </c>
      <c r="M16" s="40">
        <v>-4.9808206999999998</v>
      </c>
      <c r="N16" s="40">
        <v>-40.867733000000001</v>
      </c>
      <c r="O16" s="40">
        <v>-1.4259815</v>
      </c>
      <c r="P16" s="40">
        <v>1.5065432000000001</v>
      </c>
      <c r="Q16" s="40">
        <v>-14.581042</v>
      </c>
      <c r="R16" s="40">
        <v>-9.5654909999999997</v>
      </c>
      <c r="S16" s="40">
        <v>-15.672999000000001</v>
      </c>
      <c r="T16" s="40">
        <v>-19.785463</v>
      </c>
      <c r="U16" s="40">
        <v>-16.729175999999999</v>
      </c>
      <c r="V16" s="155" t="e">
        <v>#N/A</v>
      </c>
      <c r="W16" s="24"/>
    </row>
    <row r="17" spans="1:23" x14ac:dyDescent="0.35">
      <c r="A17" s="2">
        <v>42317</v>
      </c>
      <c r="B17" s="7" t="e">
        <v>#N/A</v>
      </c>
      <c r="C17" s="7">
        <v>-18.057023999999998</v>
      </c>
      <c r="D17" s="40">
        <v>-23.628319000000001</v>
      </c>
      <c r="E17" s="40">
        <v>-10.376912000000001</v>
      </c>
      <c r="F17" s="40">
        <v>-24.850581999999999</v>
      </c>
      <c r="G17" s="40">
        <v>-31.340199999999999</v>
      </c>
      <c r="H17" s="40">
        <v>-30.092890000000001</v>
      </c>
      <c r="I17" s="40">
        <v>-9.0309799999999996</v>
      </c>
      <c r="J17" s="40">
        <v>-19.376086999999998</v>
      </c>
      <c r="K17" s="40">
        <v>-5.8252040000000003</v>
      </c>
      <c r="L17" s="40">
        <v>-41.234336999999996</v>
      </c>
      <c r="M17" s="40">
        <v>-16.354126000000001</v>
      </c>
      <c r="N17" s="40">
        <v>-38.287224000000002</v>
      </c>
      <c r="O17" s="40">
        <v>-13.51329</v>
      </c>
      <c r="P17" s="40">
        <v>-0.7332921</v>
      </c>
      <c r="Q17" s="40">
        <v>-18.305783999999999</v>
      </c>
      <c r="R17" s="40">
        <v>-11.138076</v>
      </c>
      <c r="S17" s="40">
        <v>-18.13674</v>
      </c>
      <c r="T17" s="40">
        <v>-21.961224000000001</v>
      </c>
      <c r="U17" s="40">
        <v>-18.719118000000002</v>
      </c>
      <c r="V17" s="155" t="e">
        <v>#N/A</v>
      </c>
      <c r="W17" s="24"/>
    </row>
    <row r="18" spans="1:23" x14ac:dyDescent="0.35">
      <c r="A18" s="2">
        <v>42347</v>
      </c>
      <c r="B18" s="7" t="e">
        <v>#N/A</v>
      </c>
      <c r="C18" s="7">
        <v>-20.248837000000002</v>
      </c>
      <c r="D18" s="40">
        <v>-24.567245</v>
      </c>
      <c r="E18" s="40">
        <v>-11.424619</v>
      </c>
      <c r="F18" s="40">
        <v>-33.573776000000002</v>
      </c>
      <c r="G18" s="40">
        <v>-35.727943000000003</v>
      </c>
      <c r="H18" s="40">
        <v>-20.324712999999999</v>
      </c>
      <c r="I18" s="40">
        <v>-12.994045</v>
      </c>
      <c r="J18" s="40">
        <v>-14.192575</v>
      </c>
      <c r="K18" s="40">
        <v>-10.570584999999999</v>
      </c>
      <c r="L18" s="40">
        <v>-35.126750000000001</v>
      </c>
      <c r="M18" s="40">
        <v>-23.302847</v>
      </c>
      <c r="N18" s="40">
        <v>-46.757232999999999</v>
      </c>
      <c r="O18" s="40">
        <v>-14.355737</v>
      </c>
      <c r="P18" s="40">
        <v>-5.5063009999999997</v>
      </c>
      <c r="Q18" s="40">
        <v>-20.459769999999999</v>
      </c>
      <c r="R18" s="40">
        <v>-16.782945999999999</v>
      </c>
      <c r="S18" s="40">
        <v>-30.394423</v>
      </c>
      <c r="T18" s="40">
        <v>-22.08351</v>
      </c>
      <c r="U18" s="40">
        <v>-20.940214000000001</v>
      </c>
      <c r="V18" s="155" t="e">
        <v>#N/A</v>
      </c>
      <c r="W18" s="24"/>
    </row>
    <row r="19" spans="1:23" x14ac:dyDescent="0.35">
      <c r="A19" s="2">
        <v>42377</v>
      </c>
      <c r="B19" s="7" t="e">
        <v>#N/A</v>
      </c>
      <c r="C19" s="7">
        <v>-21.641587999999999</v>
      </c>
      <c r="D19" s="40">
        <v>-23.459154000000002</v>
      </c>
      <c r="E19" s="40">
        <v>-19.305240000000001</v>
      </c>
      <c r="F19" s="40">
        <v>-29.480557999999998</v>
      </c>
      <c r="G19" s="40">
        <v>-39.232872</v>
      </c>
      <c r="H19" s="40">
        <v>-22.98311</v>
      </c>
      <c r="I19" s="40">
        <v>-19.399463999999998</v>
      </c>
      <c r="J19" s="40">
        <v>-21.328044999999999</v>
      </c>
      <c r="K19" s="40">
        <v>-13.912850000000001</v>
      </c>
      <c r="L19" s="40">
        <v>-45.778846999999999</v>
      </c>
      <c r="M19" s="40">
        <v>-35.949714999999998</v>
      </c>
      <c r="N19" s="40">
        <v>-40.339750000000002</v>
      </c>
      <c r="O19" s="40">
        <v>-13.94313</v>
      </c>
      <c r="P19" s="40">
        <v>-20.451222999999999</v>
      </c>
      <c r="Q19" s="40">
        <v>-23.350501999999999</v>
      </c>
      <c r="R19" s="40">
        <v>-18.233198000000002</v>
      </c>
      <c r="S19" s="40">
        <v>-38.441723000000003</v>
      </c>
      <c r="T19" s="40">
        <v>-19.311888</v>
      </c>
      <c r="U19" s="40">
        <v>-23.102170000000001</v>
      </c>
      <c r="V19" s="155" t="e">
        <v>#N/A</v>
      </c>
      <c r="W19" s="24"/>
    </row>
    <row r="20" spans="1:23" x14ac:dyDescent="0.35">
      <c r="A20" s="2">
        <v>42409</v>
      </c>
      <c r="B20" s="7" t="e">
        <v>#N/A</v>
      </c>
      <c r="C20" s="7">
        <v>-17.801994000000001</v>
      </c>
      <c r="D20" s="40">
        <v>-17.710829</v>
      </c>
      <c r="E20" s="40">
        <v>-21.755534999999998</v>
      </c>
      <c r="F20" s="40">
        <v>-24.151509999999998</v>
      </c>
      <c r="G20" s="40">
        <v>-34.51932</v>
      </c>
      <c r="H20" s="40">
        <v>-21.571095</v>
      </c>
      <c r="I20" s="40">
        <v>-19.03978</v>
      </c>
      <c r="J20" s="40">
        <v>-21.170038000000002</v>
      </c>
      <c r="K20" s="40">
        <v>-14.793025999999999</v>
      </c>
      <c r="L20" s="40">
        <v>-42.90605</v>
      </c>
      <c r="M20" s="40">
        <v>-36.264360000000003</v>
      </c>
      <c r="N20" s="40">
        <v>-48.588818000000003</v>
      </c>
      <c r="O20" s="40">
        <v>-21.047305999999999</v>
      </c>
      <c r="P20" s="40">
        <v>-27.267885</v>
      </c>
      <c r="Q20" s="40">
        <v>-23.636071999999999</v>
      </c>
      <c r="R20" s="40">
        <v>-18.592559999999999</v>
      </c>
      <c r="S20" s="40">
        <v>-27.386284</v>
      </c>
      <c r="T20" s="40">
        <v>-21.025831</v>
      </c>
      <c r="U20" s="40">
        <v>-26.638252000000001</v>
      </c>
      <c r="V20" s="155" t="e">
        <v>#N/A</v>
      </c>
      <c r="W20" s="24"/>
    </row>
    <row r="21" spans="1:23" x14ac:dyDescent="0.35">
      <c r="A21" s="2">
        <v>42438</v>
      </c>
      <c r="B21" s="40" t="e">
        <v>#N/A</v>
      </c>
      <c r="C21" s="40">
        <v>-9.4488380000000003</v>
      </c>
      <c r="D21" s="40">
        <v>-12.664032000000001</v>
      </c>
      <c r="E21" s="40">
        <v>-17.113320999999999</v>
      </c>
      <c r="F21" s="40">
        <v>-19.143861999999999</v>
      </c>
      <c r="G21" s="40">
        <v>-12.505871000000001</v>
      </c>
      <c r="H21" s="40">
        <v>-12.9836855</v>
      </c>
      <c r="I21" s="40">
        <v>-11.920208000000001</v>
      </c>
      <c r="J21" s="40">
        <v>-8.4530410000000007</v>
      </c>
      <c r="K21" s="40">
        <v>-11.416531000000001</v>
      </c>
      <c r="L21" s="40">
        <v>-15.630907000000001</v>
      </c>
      <c r="M21" s="40">
        <v>-22.333967000000001</v>
      </c>
      <c r="N21" s="40">
        <v>-37.477623000000001</v>
      </c>
      <c r="O21" s="40">
        <v>-18.826878000000001</v>
      </c>
      <c r="P21" s="40">
        <v>-19.342876</v>
      </c>
      <c r="Q21" s="40">
        <v>-16.447903</v>
      </c>
      <c r="R21" s="40">
        <v>-10.838551000000001</v>
      </c>
      <c r="S21" s="40">
        <v>-9.6604290000000006</v>
      </c>
      <c r="T21" s="40">
        <v>-7.22478</v>
      </c>
      <c r="U21" s="40">
        <v>-19.982983000000001</v>
      </c>
      <c r="V21" s="155" t="e">
        <v>#N/A</v>
      </c>
      <c r="W21" s="24"/>
    </row>
    <row r="22" spans="1:23" x14ac:dyDescent="0.35">
      <c r="A22" s="2">
        <v>42468</v>
      </c>
      <c r="B22" s="40" t="e">
        <v>#N/A</v>
      </c>
      <c r="C22" s="40">
        <v>-13.143909000000001</v>
      </c>
      <c r="D22" s="40">
        <v>-14.587277</v>
      </c>
      <c r="E22" s="40">
        <v>-14.771849</v>
      </c>
      <c r="F22" s="40">
        <v>-18.988154999999999</v>
      </c>
      <c r="G22" s="40">
        <v>-13.17088</v>
      </c>
      <c r="H22" s="40">
        <v>-11.546277999999999</v>
      </c>
      <c r="I22" s="40">
        <v>-13.57193</v>
      </c>
      <c r="J22" s="40">
        <v>-14.113056</v>
      </c>
      <c r="K22" s="40">
        <v>-10.347909</v>
      </c>
      <c r="L22" s="40">
        <v>-20.159303999999999</v>
      </c>
      <c r="M22" s="40">
        <v>-24.942976000000002</v>
      </c>
      <c r="N22" s="40">
        <v>-34.174790000000002</v>
      </c>
      <c r="O22" s="40">
        <v>-19.720572000000001</v>
      </c>
      <c r="P22" s="40">
        <v>-29.266518000000001</v>
      </c>
      <c r="Q22" s="40">
        <v>-15.372687000000001</v>
      </c>
      <c r="R22" s="40">
        <v>-11.342126</v>
      </c>
      <c r="S22" s="40">
        <v>-7.6575575000000002</v>
      </c>
      <c r="T22" s="40">
        <v>-11.261134999999999</v>
      </c>
      <c r="U22" s="40">
        <v>-15.049462999999999</v>
      </c>
      <c r="V22" s="155" t="e">
        <v>#N/A</v>
      </c>
      <c r="W22" s="24"/>
    </row>
    <row r="23" spans="1:23" x14ac:dyDescent="0.35">
      <c r="A23" s="2">
        <v>42499</v>
      </c>
      <c r="B23" s="40" t="e">
        <v>#N/A</v>
      </c>
      <c r="C23" s="40">
        <v>-15.196137999999999</v>
      </c>
      <c r="D23" s="40">
        <v>-12.354051999999999</v>
      </c>
      <c r="E23" s="40">
        <v>-16.872084000000001</v>
      </c>
      <c r="F23" s="40">
        <v>-29.763031000000002</v>
      </c>
      <c r="G23" s="40">
        <v>-5.1758110000000004</v>
      </c>
      <c r="H23" s="40">
        <v>-18.797809999999998</v>
      </c>
      <c r="I23" s="40">
        <v>-21.680026999999999</v>
      </c>
      <c r="J23" s="40">
        <v>-14.055878</v>
      </c>
      <c r="K23" s="40">
        <v>-14.388126</v>
      </c>
      <c r="L23" s="40">
        <v>-23.879629999999999</v>
      </c>
      <c r="M23" s="40">
        <v>-27.058018000000001</v>
      </c>
      <c r="N23" s="40">
        <v>-32.929546000000002</v>
      </c>
      <c r="O23" s="40">
        <v>-9.9615340000000003</v>
      </c>
      <c r="P23" s="40">
        <v>-33.468800000000002</v>
      </c>
      <c r="Q23" s="40">
        <v>-21.250975</v>
      </c>
      <c r="R23" s="40">
        <v>-7.7040195000000002</v>
      </c>
      <c r="S23" s="40">
        <v>-13.151508</v>
      </c>
      <c r="T23" s="40">
        <v>-17.159859999999998</v>
      </c>
      <c r="U23" s="40">
        <v>-15.676683000000001</v>
      </c>
      <c r="V23" s="155" t="e">
        <v>#N/A</v>
      </c>
      <c r="W23" s="24"/>
    </row>
    <row r="24" spans="1:23" x14ac:dyDescent="0.35">
      <c r="A24" s="2">
        <v>42530</v>
      </c>
      <c r="B24" s="40" t="e">
        <v>#N/A</v>
      </c>
      <c r="C24" s="40">
        <v>-5.622941</v>
      </c>
      <c r="D24" s="40">
        <v>0.82064866999999997</v>
      </c>
      <c r="E24" s="40">
        <v>4.3164252999999997</v>
      </c>
      <c r="F24" s="40">
        <v>-21.449124999999999</v>
      </c>
      <c r="G24" s="40">
        <v>5.8138610000000002</v>
      </c>
      <c r="H24" s="40">
        <v>-9.2598439999999993</v>
      </c>
      <c r="I24" s="40">
        <v>-6.7834496</v>
      </c>
      <c r="J24" s="40">
        <v>-9.8234650000000006</v>
      </c>
      <c r="K24" s="40">
        <v>-3.2496274000000001</v>
      </c>
      <c r="L24" s="40">
        <v>-11.57962</v>
      </c>
      <c r="M24" s="40">
        <v>-10.553556</v>
      </c>
      <c r="N24" s="40">
        <v>-23.707675999999999</v>
      </c>
      <c r="O24" s="40">
        <v>-1.1751175</v>
      </c>
      <c r="P24" s="40">
        <v>-26.237791000000001</v>
      </c>
      <c r="Q24" s="40">
        <v>-16.628520999999999</v>
      </c>
      <c r="R24" s="40">
        <v>-3.7974358000000001</v>
      </c>
      <c r="S24" s="40">
        <v>-2.9711126999999999</v>
      </c>
      <c r="T24" s="40">
        <v>-13.410002</v>
      </c>
      <c r="U24" s="40">
        <v>-11.193121</v>
      </c>
      <c r="V24" s="155" t="e">
        <v>#N/A</v>
      </c>
      <c r="W24" s="24"/>
    </row>
    <row r="25" spans="1:23" x14ac:dyDescent="0.35">
      <c r="A25" s="2">
        <v>42559</v>
      </c>
      <c r="B25" s="40" t="e">
        <v>#N/A</v>
      </c>
      <c r="C25" s="40">
        <v>5.8163999999999998</v>
      </c>
      <c r="D25" s="40">
        <v>7.6815844000000002</v>
      </c>
      <c r="E25" s="40">
        <v>4.7330975999999998</v>
      </c>
      <c r="F25" s="40">
        <v>-22.287279999999999</v>
      </c>
      <c r="G25" s="40">
        <v>14.757441999999999</v>
      </c>
      <c r="H25" s="40">
        <v>-4.3408449999999998</v>
      </c>
      <c r="I25" s="40">
        <v>-3.3413172000000002</v>
      </c>
      <c r="J25" s="40">
        <v>-9.4531899999999993</v>
      </c>
      <c r="K25" s="40">
        <v>2.4896264000000001</v>
      </c>
      <c r="L25" s="40">
        <v>0.65044164999999998</v>
      </c>
      <c r="M25" s="40">
        <v>-9.4700629999999997</v>
      </c>
      <c r="N25" s="40">
        <v>-27.867912</v>
      </c>
      <c r="O25" s="40">
        <v>-4.2027416000000004</v>
      </c>
      <c r="P25" s="40">
        <v>-8.6515249999999995</v>
      </c>
      <c r="Q25" s="40">
        <v>-14.269322000000001</v>
      </c>
      <c r="R25" s="40">
        <v>-0.9930253</v>
      </c>
      <c r="S25" s="40">
        <v>-6.2351045999999997</v>
      </c>
      <c r="T25" s="40">
        <v>-10.244102</v>
      </c>
      <c r="U25" s="40">
        <v>-15.991217000000001</v>
      </c>
      <c r="V25" s="155" t="e">
        <v>#N/A</v>
      </c>
      <c r="W25" s="24"/>
    </row>
    <row r="26" spans="1:23" x14ac:dyDescent="0.35">
      <c r="A26" s="2">
        <v>42591</v>
      </c>
      <c r="B26" s="40" t="e">
        <v>#N/A</v>
      </c>
      <c r="C26" s="40">
        <v>10.363220999999999</v>
      </c>
      <c r="D26" s="40">
        <v>22.211243</v>
      </c>
      <c r="E26" s="40">
        <v>6.2769174999999997</v>
      </c>
      <c r="F26" s="40">
        <v>-12.688476</v>
      </c>
      <c r="G26" s="40">
        <v>36.069510000000001</v>
      </c>
      <c r="H26" s="40">
        <v>1.8065453</v>
      </c>
      <c r="I26" s="40">
        <v>13.50708</v>
      </c>
      <c r="J26" s="40">
        <v>-5.6338606000000002</v>
      </c>
      <c r="K26" s="40">
        <v>16.719282</v>
      </c>
      <c r="L26" s="40">
        <v>31.091953</v>
      </c>
      <c r="M26" s="40">
        <v>0.53508279999999997</v>
      </c>
      <c r="N26" s="40">
        <v>-23.140764000000001</v>
      </c>
      <c r="O26" s="40">
        <v>-3.3991277000000002</v>
      </c>
      <c r="P26" s="40">
        <v>-7.1118410000000001</v>
      </c>
      <c r="Q26" s="40">
        <v>-6.5573397</v>
      </c>
      <c r="R26" s="40">
        <v>8.3581210000000006</v>
      </c>
      <c r="S26" s="40">
        <v>-3.7656247999999999</v>
      </c>
      <c r="T26" s="40">
        <v>-12.289429</v>
      </c>
      <c r="U26" s="40">
        <v>-15.160829</v>
      </c>
      <c r="V26" s="155" t="e">
        <v>#N/A</v>
      </c>
      <c r="W26" s="24"/>
    </row>
    <row r="27" spans="1:23" x14ac:dyDescent="0.35">
      <c r="A27" s="2">
        <v>42622</v>
      </c>
      <c r="B27" s="40" t="e">
        <v>#N/A</v>
      </c>
      <c r="C27" s="40">
        <v>10.304106000000001</v>
      </c>
      <c r="D27" s="40">
        <v>35.011830000000003</v>
      </c>
      <c r="E27" s="40">
        <v>9.4182849999999991</v>
      </c>
      <c r="F27" s="40">
        <v>-14.505953</v>
      </c>
      <c r="G27" s="40">
        <v>49.121307000000002</v>
      </c>
      <c r="H27" s="40">
        <v>15.503572999999999</v>
      </c>
      <c r="I27" s="40">
        <v>14.509392</v>
      </c>
      <c r="J27" s="40">
        <v>-2.2061348000000001</v>
      </c>
      <c r="K27" s="40">
        <v>20.352709000000001</v>
      </c>
      <c r="L27" s="40">
        <v>43.467606000000004</v>
      </c>
      <c r="M27" s="40">
        <v>6.4663887000000004</v>
      </c>
      <c r="N27" s="40">
        <v>-23.910336999999998</v>
      </c>
      <c r="O27" s="40">
        <v>10.2653265</v>
      </c>
      <c r="P27" s="40">
        <v>10.486269</v>
      </c>
      <c r="Q27" s="40">
        <v>-6.0667095</v>
      </c>
      <c r="R27" s="40">
        <v>3.5085796999999999</v>
      </c>
      <c r="S27" s="40">
        <v>12.905002</v>
      </c>
      <c r="T27" s="40">
        <v>0.59317350000000002</v>
      </c>
      <c r="U27" s="40">
        <v>-4.8745212999999996</v>
      </c>
      <c r="V27" s="155" t="e">
        <v>#N/A</v>
      </c>
      <c r="W27" s="24"/>
    </row>
    <row r="28" spans="1:23" x14ac:dyDescent="0.35">
      <c r="A28" s="2">
        <v>42650</v>
      </c>
      <c r="B28" s="40" t="e">
        <v>#N/A</v>
      </c>
      <c r="C28" s="40">
        <v>6.5237639999999999</v>
      </c>
      <c r="D28" s="40">
        <v>29.381775000000001</v>
      </c>
      <c r="E28" s="40">
        <v>0.69479939999999996</v>
      </c>
      <c r="F28" s="40">
        <v>-12.915266000000001</v>
      </c>
      <c r="G28" s="40">
        <v>37.372635000000002</v>
      </c>
      <c r="H28" s="40">
        <v>1.8135905000000001</v>
      </c>
      <c r="I28" s="40">
        <v>15.316069000000001</v>
      </c>
      <c r="J28" s="40">
        <v>-6.1847450000000004</v>
      </c>
      <c r="K28" s="40">
        <v>12.358057000000001</v>
      </c>
      <c r="L28" s="40">
        <v>48.602150000000002</v>
      </c>
      <c r="M28" s="40">
        <v>-3.0233264000000002</v>
      </c>
      <c r="N28" s="40">
        <v>-27.536857999999999</v>
      </c>
      <c r="O28" s="40">
        <v>2.0709871999999998</v>
      </c>
      <c r="P28" s="40">
        <v>5.2961470000000004</v>
      </c>
      <c r="Q28" s="40">
        <v>-9.1940159999999995</v>
      </c>
      <c r="R28" s="40">
        <v>7.941675</v>
      </c>
      <c r="S28" s="40">
        <v>-2.7594268</v>
      </c>
      <c r="T28" s="40">
        <v>-7.0791244999999998</v>
      </c>
      <c r="U28" s="40">
        <v>-10.279040999999999</v>
      </c>
      <c r="V28" s="155">
        <v>-18.127303999999999</v>
      </c>
      <c r="W28" s="24"/>
    </row>
    <row r="29" spans="1:23" x14ac:dyDescent="0.35">
      <c r="A29" s="2">
        <v>42683</v>
      </c>
      <c r="B29" s="40" t="e">
        <v>#N/A</v>
      </c>
      <c r="C29" s="40">
        <v>20.671617999999999</v>
      </c>
      <c r="D29" s="40">
        <v>28.382038000000001</v>
      </c>
      <c r="E29" s="40">
        <v>1.4905691000000001</v>
      </c>
      <c r="F29" s="40">
        <v>-6.8850756000000004</v>
      </c>
      <c r="G29" s="40">
        <v>50.762749999999997</v>
      </c>
      <c r="H29" s="40">
        <v>5.0745605999999999</v>
      </c>
      <c r="I29" s="40">
        <v>13.821149</v>
      </c>
      <c r="J29" s="40">
        <v>-7.4542283999999999</v>
      </c>
      <c r="K29" s="40">
        <v>3.6260246999999999</v>
      </c>
      <c r="L29" s="40">
        <v>58.352435999999997</v>
      </c>
      <c r="M29" s="40">
        <v>4.1771054000000003</v>
      </c>
      <c r="N29" s="40">
        <v>-21.924025</v>
      </c>
      <c r="O29" s="40">
        <v>5.1421285000000001</v>
      </c>
      <c r="P29" s="40">
        <v>0.29900073999999999</v>
      </c>
      <c r="Q29" s="40">
        <v>-4.4348419999999997</v>
      </c>
      <c r="R29" s="40">
        <v>7.6188802999999998</v>
      </c>
      <c r="S29" s="40">
        <v>-13.698684999999999</v>
      </c>
      <c r="T29" s="40">
        <v>4.0107609999999996</v>
      </c>
      <c r="U29" s="40">
        <v>-13.713145000000001</v>
      </c>
      <c r="V29" s="155">
        <v>-1.8566847000000001E-2</v>
      </c>
      <c r="W29" s="24"/>
    </row>
    <row r="30" spans="1:23" x14ac:dyDescent="0.35">
      <c r="A30" s="2">
        <v>42713</v>
      </c>
      <c r="B30" s="40" t="e">
        <v>#N/A</v>
      </c>
      <c r="C30" s="40">
        <v>28.450357</v>
      </c>
      <c r="D30" s="40">
        <v>23.581636</v>
      </c>
      <c r="E30" s="40">
        <v>-0.47563314000000001</v>
      </c>
      <c r="F30" s="40">
        <v>5.283785</v>
      </c>
      <c r="G30" s="40">
        <v>58.158028000000002</v>
      </c>
      <c r="H30" s="40">
        <v>-1.0967016000000001</v>
      </c>
      <c r="I30" s="40">
        <v>22.549973999999999</v>
      </c>
      <c r="J30" s="40">
        <v>-7.4503716999999998</v>
      </c>
      <c r="K30" s="40">
        <v>11.782467</v>
      </c>
      <c r="L30" s="40">
        <v>39.898155000000003</v>
      </c>
      <c r="M30" s="40">
        <v>14.875067</v>
      </c>
      <c r="N30" s="40">
        <v>3.6261082</v>
      </c>
      <c r="O30" s="40">
        <v>6.1461569999999996</v>
      </c>
      <c r="P30" s="40">
        <v>4.3951153999999999</v>
      </c>
      <c r="Q30" s="40">
        <v>4.8777340000000002</v>
      </c>
      <c r="R30" s="40">
        <v>17.606449999999999</v>
      </c>
      <c r="S30" s="40">
        <v>-12.820864</v>
      </c>
      <c r="T30" s="40">
        <v>19.116137999999999</v>
      </c>
      <c r="U30" s="40">
        <v>-7.1311710000000001</v>
      </c>
      <c r="V30" s="155">
        <v>5.7754159999999999</v>
      </c>
      <c r="W30" s="24"/>
    </row>
    <row r="31" spans="1:23" x14ac:dyDescent="0.35">
      <c r="A31" s="2">
        <v>42744</v>
      </c>
      <c r="B31" s="40" t="e">
        <v>#N/A</v>
      </c>
      <c r="C31" s="40">
        <v>26.264631000000001</v>
      </c>
      <c r="D31" s="40">
        <v>23.450410000000002</v>
      </c>
      <c r="E31" s="40">
        <v>10.828709999999999</v>
      </c>
      <c r="F31" s="40">
        <v>16.923355000000001</v>
      </c>
      <c r="G31" s="40">
        <v>78.734719999999996</v>
      </c>
      <c r="H31" s="40">
        <v>4.3548226000000003</v>
      </c>
      <c r="I31" s="40">
        <v>32.245289999999997</v>
      </c>
      <c r="J31" s="40">
        <v>-5.1570473000000003</v>
      </c>
      <c r="K31" s="40">
        <v>17.475224000000001</v>
      </c>
      <c r="L31" s="40">
        <v>86.241129999999998</v>
      </c>
      <c r="M31" s="40">
        <v>35.698044000000003</v>
      </c>
      <c r="N31" s="40">
        <v>14.263582</v>
      </c>
      <c r="O31" s="40">
        <v>5.5440784000000001</v>
      </c>
      <c r="P31" s="40">
        <v>15.773832000000001</v>
      </c>
      <c r="Q31" s="40">
        <v>13.634145999999999</v>
      </c>
      <c r="R31" s="40">
        <v>25.711704000000001</v>
      </c>
      <c r="S31" s="40">
        <v>-7.9114857000000001</v>
      </c>
      <c r="T31" s="40">
        <v>21.553576</v>
      </c>
      <c r="U31" s="40">
        <v>-2.3042321000000001</v>
      </c>
      <c r="V31" s="155">
        <v>18.606508000000002</v>
      </c>
      <c r="W31" s="24"/>
    </row>
    <row r="32" spans="1:23" x14ac:dyDescent="0.35">
      <c r="A32" s="2">
        <v>42775</v>
      </c>
      <c r="B32" s="40" t="e">
        <v>#N/A</v>
      </c>
      <c r="C32" s="40">
        <v>27.107132</v>
      </c>
      <c r="D32" s="40">
        <v>13.9436245</v>
      </c>
      <c r="E32" s="40">
        <v>7.510364</v>
      </c>
      <c r="F32" s="40">
        <v>22.429656999999999</v>
      </c>
      <c r="G32" s="40">
        <v>82.356139999999996</v>
      </c>
      <c r="H32" s="40">
        <v>0.94358920000000002</v>
      </c>
      <c r="I32" s="40">
        <v>34.326520000000002</v>
      </c>
      <c r="J32" s="40">
        <v>2.9081820999999999</v>
      </c>
      <c r="K32" s="40">
        <v>25.824238000000001</v>
      </c>
      <c r="L32" s="40">
        <v>97.700379999999996</v>
      </c>
      <c r="M32" s="40">
        <v>32.513106999999998</v>
      </c>
      <c r="N32" s="40">
        <v>31.436312000000001</v>
      </c>
      <c r="O32" s="40">
        <v>19.768345</v>
      </c>
      <c r="P32" s="40">
        <v>36.46369</v>
      </c>
      <c r="Q32" s="40">
        <v>14.042234000000001</v>
      </c>
      <c r="R32" s="40">
        <v>21.418607999999999</v>
      </c>
      <c r="S32" s="40">
        <v>1.0087252</v>
      </c>
      <c r="T32" s="40">
        <v>23.459423000000001</v>
      </c>
      <c r="U32" s="40">
        <v>5.1454899999999997</v>
      </c>
      <c r="V32" s="155">
        <v>24.498975999999999</v>
      </c>
      <c r="W32" s="24"/>
    </row>
    <row r="33" spans="1:23" x14ac:dyDescent="0.35">
      <c r="A33" s="2">
        <v>42803</v>
      </c>
      <c r="B33" s="40" t="e">
        <v>#N/A</v>
      </c>
      <c r="C33" s="40">
        <v>17.302109000000002</v>
      </c>
      <c r="D33" s="40">
        <v>6.7679644000000003</v>
      </c>
      <c r="E33" s="40">
        <v>-0.26803612999999998</v>
      </c>
      <c r="F33" s="40">
        <v>16.694735999999999</v>
      </c>
      <c r="G33" s="40">
        <v>33.230220000000003</v>
      </c>
      <c r="H33" s="40">
        <v>-3.8681209999999999</v>
      </c>
      <c r="I33" s="40">
        <v>21.576536000000001</v>
      </c>
      <c r="J33" s="40">
        <v>-5.7078303999999997</v>
      </c>
      <c r="K33" s="40">
        <v>19.226573999999999</v>
      </c>
      <c r="L33" s="40">
        <v>47.036136999999997</v>
      </c>
      <c r="M33" s="40">
        <v>14.293229999999999</v>
      </c>
      <c r="N33" s="40">
        <v>12.011862000000001</v>
      </c>
      <c r="O33" s="40">
        <v>15.556156</v>
      </c>
      <c r="P33" s="40">
        <v>22.208929999999999</v>
      </c>
      <c r="Q33" s="40">
        <v>4.2339324999999999</v>
      </c>
      <c r="R33" s="40">
        <v>11.403214999999999</v>
      </c>
      <c r="S33" s="40">
        <v>-12.862677</v>
      </c>
      <c r="T33" s="40">
        <v>2.8502584</v>
      </c>
      <c r="U33" s="40">
        <v>-5.3586840000000002</v>
      </c>
      <c r="V33" s="155">
        <v>11.596489</v>
      </c>
      <c r="W33" s="24"/>
    </row>
    <row r="34" spans="1:23" x14ac:dyDescent="0.35">
      <c r="A34" s="2">
        <v>42832</v>
      </c>
      <c r="B34" s="40" t="e">
        <v>#N/A</v>
      </c>
      <c r="C34" s="40">
        <v>29.293990999999998</v>
      </c>
      <c r="D34" s="40">
        <v>14.353239</v>
      </c>
      <c r="E34" s="40">
        <v>1.5515327000000001</v>
      </c>
      <c r="F34" s="40">
        <v>18.236768999999999</v>
      </c>
      <c r="G34" s="40">
        <v>42.982950000000002</v>
      </c>
      <c r="H34" s="40">
        <v>-6.7285895</v>
      </c>
      <c r="I34" s="40">
        <v>29.78077</v>
      </c>
      <c r="J34" s="40">
        <v>3.8643003</v>
      </c>
      <c r="K34" s="40">
        <v>20.165420000000001</v>
      </c>
      <c r="L34" s="40">
        <v>51.229286000000002</v>
      </c>
      <c r="M34" s="40">
        <v>13.504720000000001</v>
      </c>
      <c r="N34" s="40">
        <v>18.462717000000001</v>
      </c>
      <c r="O34" s="40">
        <v>24.069775</v>
      </c>
      <c r="P34" s="40">
        <v>24.422491000000001</v>
      </c>
      <c r="Q34" s="40">
        <v>6.1840890000000002</v>
      </c>
      <c r="R34" s="40">
        <v>16.720116000000001</v>
      </c>
      <c r="S34" s="40">
        <v>-14.804226</v>
      </c>
      <c r="T34" s="40">
        <v>7.4499490000000002</v>
      </c>
      <c r="U34" s="40">
        <v>5.0600170000000002</v>
      </c>
      <c r="V34" s="155">
        <v>17.950106000000002</v>
      </c>
      <c r="W34" s="24"/>
    </row>
    <row r="35" spans="1:23" x14ac:dyDescent="0.35">
      <c r="A35" s="2">
        <v>42864</v>
      </c>
      <c r="B35" s="40" t="e">
        <v>#N/A</v>
      </c>
      <c r="C35" s="40">
        <v>18.279765999999999</v>
      </c>
      <c r="D35" s="40">
        <v>22.397364</v>
      </c>
      <c r="E35" s="40">
        <v>11.681901999999999</v>
      </c>
      <c r="F35" s="40">
        <v>36.255859999999998</v>
      </c>
      <c r="G35" s="40">
        <v>18.447018</v>
      </c>
      <c r="H35" s="40">
        <v>4.8906565000000004</v>
      </c>
      <c r="I35" s="40">
        <v>40.567100000000003</v>
      </c>
      <c r="J35" s="40">
        <v>3.6656618000000001</v>
      </c>
      <c r="K35" s="40">
        <v>32.444336</v>
      </c>
      <c r="L35" s="40">
        <v>40.331066</v>
      </c>
      <c r="M35" s="40">
        <v>22.897780000000001</v>
      </c>
      <c r="N35" s="40">
        <v>14.903057</v>
      </c>
      <c r="O35" s="40">
        <v>19.992245</v>
      </c>
      <c r="P35" s="40">
        <v>31.258904999999999</v>
      </c>
      <c r="Q35" s="40">
        <v>3.7021399000000002</v>
      </c>
      <c r="R35" s="40">
        <v>11.919176</v>
      </c>
      <c r="S35" s="40">
        <v>2.2614002000000001E-2</v>
      </c>
      <c r="T35" s="40">
        <v>7.9548597000000001</v>
      </c>
      <c r="U35" s="40">
        <v>2.2445797999999999</v>
      </c>
      <c r="V35" s="155">
        <v>8.0191499999999998</v>
      </c>
      <c r="W35" s="24"/>
    </row>
    <row r="36" spans="1:23" x14ac:dyDescent="0.35">
      <c r="A36" s="2">
        <v>42895</v>
      </c>
      <c r="B36" s="40" t="e">
        <v>#N/A</v>
      </c>
      <c r="C36" s="40">
        <v>21.122515</v>
      </c>
      <c r="D36" s="40">
        <v>15.24061</v>
      </c>
      <c r="E36" s="40">
        <v>-3.4663379999999999</v>
      </c>
      <c r="F36" s="40">
        <v>36.651947</v>
      </c>
      <c r="G36" s="40">
        <v>14.722383499999999</v>
      </c>
      <c r="H36" s="40">
        <v>6.0394287000000002</v>
      </c>
      <c r="I36" s="40">
        <v>28.260242000000002</v>
      </c>
      <c r="J36" s="40">
        <v>6.9834230000000002</v>
      </c>
      <c r="K36" s="40">
        <v>30.577099</v>
      </c>
      <c r="L36" s="40">
        <v>22.694503999999998</v>
      </c>
      <c r="M36" s="40">
        <v>13.313627</v>
      </c>
      <c r="N36" s="40">
        <v>11.629092999999999</v>
      </c>
      <c r="O36" s="40">
        <v>17.944013999999999</v>
      </c>
      <c r="P36" s="40">
        <v>31.337357000000001</v>
      </c>
      <c r="Q36" s="40">
        <v>-2.9972493999999998</v>
      </c>
      <c r="R36" s="40">
        <v>9.1247919999999993</v>
      </c>
      <c r="S36" s="40">
        <v>3.9336562000000002</v>
      </c>
      <c r="T36" s="40">
        <v>7.4510455000000002</v>
      </c>
      <c r="U36" s="40">
        <v>-1.0135829999999999</v>
      </c>
      <c r="V36" s="155">
        <v>7.7746269999999997</v>
      </c>
      <c r="W36" s="24"/>
    </row>
    <row r="37" spans="1:23" x14ac:dyDescent="0.35">
      <c r="A37" s="2">
        <v>42923</v>
      </c>
      <c r="B37" s="40">
        <v>11.584770000000001</v>
      </c>
      <c r="C37" s="40">
        <v>18.675077000000002</v>
      </c>
      <c r="D37" s="40">
        <v>12.791216</v>
      </c>
      <c r="E37" s="40">
        <v>-5.8328686000000003</v>
      </c>
      <c r="F37" s="40">
        <v>52.214275000000001</v>
      </c>
      <c r="G37" s="40">
        <v>9.7279429999999998</v>
      </c>
      <c r="H37" s="40">
        <v>2.4156928</v>
      </c>
      <c r="I37" s="40">
        <v>30.281853000000002</v>
      </c>
      <c r="J37" s="40">
        <v>13.587845</v>
      </c>
      <c r="K37" s="40">
        <v>31.114398999999999</v>
      </c>
      <c r="L37" s="40">
        <v>19.846046000000001</v>
      </c>
      <c r="M37" s="40">
        <v>12.091517</v>
      </c>
      <c r="N37" s="40">
        <v>57.913947999999998</v>
      </c>
      <c r="O37" s="40">
        <v>17.443407000000001</v>
      </c>
      <c r="P37" s="40">
        <v>31.968641000000002</v>
      </c>
      <c r="Q37" s="40">
        <v>-6.2805834000000003</v>
      </c>
      <c r="R37" s="40">
        <v>7.7379346</v>
      </c>
      <c r="S37" s="40">
        <v>6.4633130000000003</v>
      </c>
      <c r="T37" s="40">
        <v>5.0320387000000002</v>
      </c>
      <c r="U37" s="40">
        <v>2.2571802000000001</v>
      </c>
      <c r="V37" s="155">
        <v>19.19341</v>
      </c>
      <c r="W37" s="24"/>
    </row>
    <row r="38" spans="1:23" x14ac:dyDescent="0.35">
      <c r="A38" s="2">
        <v>42956</v>
      </c>
      <c r="B38" s="40">
        <v>15.340578000000001</v>
      </c>
      <c r="C38" s="40">
        <v>19.729279999999999</v>
      </c>
      <c r="D38" s="40">
        <v>1.2980342</v>
      </c>
      <c r="E38" s="40">
        <v>-9.6353709999999992</v>
      </c>
      <c r="F38" s="40">
        <v>41.571260000000002</v>
      </c>
      <c r="G38" s="40">
        <v>6.7615866999999996</v>
      </c>
      <c r="H38" s="40">
        <v>1.3225913</v>
      </c>
      <c r="I38" s="40">
        <v>21.493053</v>
      </c>
      <c r="J38" s="40">
        <v>10.046267500000001</v>
      </c>
      <c r="K38" s="40">
        <v>19.737362000000001</v>
      </c>
      <c r="L38" s="40">
        <v>13.614952000000001</v>
      </c>
      <c r="M38" s="40">
        <v>3.2151341000000002</v>
      </c>
      <c r="N38" s="40">
        <v>47.044517999999997</v>
      </c>
      <c r="O38" s="40">
        <v>14.940047</v>
      </c>
      <c r="P38" s="40">
        <v>35.707175999999997</v>
      </c>
      <c r="Q38" s="40">
        <v>-9.8518190000000008</v>
      </c>
      <c r="R38" s="40">
        <v>1.5049695999999999</v>
      </c>
      <c r="S38" s="40">
        <v>16.804456999999999</v>
      </c>
      <c r="T38" s="40">
        <v>6.1419370000000004</v>
      </c>
      <c r="U38" s="40">
        <v>1.6922832000000001</v>
      </c>
      <c r="V38" s="155">
        <v>16.701317</v>
      </c>
      <c r="W38" s="24"/>
    </row>
    <row r="39" spans="1:23" x14ac:dyDescent="0.35">
      <c r="A39" s="2">
        <v>42986</v>
      </c>
      <c r="B39" s="40">
        <v>17.651045</v>
      </c>
      <c r="C39" s="40">
        <v>31.451844999999999</v>
      </c>
      <c r="D39" s="40">
        <v>5.6872249999999998</v>
      </c>
      <c r="E39" s="40">
        <v>-3.6230028000000001</v>
      </c>
      <c r="F39" s="40">
        <v>51.201186999999997</v>
      </c>
      <c r="G39" s="40">
        <v>13.508881000000001</v>
      </c>
      <c r="H39" s="40">
        <v>4.0148615999999997</v>
      </c>
      <c r="I39" s="40">
        <v>22.532426999999998</v>
      </c>
      <c r="J39" s="40">
        <v>11.836803</v>
      </c>
      <c r="K39" s="40">
        <v>16.840530000000001</v>
      </c>
      <c r="L39" s="40">
        <v>21.95871</v>
      </c>
      <c r="M39" s="40">
        <v>11.883556</v>
      </c>
      <c r="N39" s="40">
        <v>37.684463999999998</v>
      </c>
      <c r="O39" s="40">
        <v>13.527334</v>
      </c>
      <c r="P39" s="40">
        <v>26.587284</v>
      </c>
      <c r="Q39" s="40">
        <v>-14.592385</v>
      </c>
      <c r="R39" s="40">
        <v>12.383711</v>
      </c>
      <c r="S39" s="40">
        <v>20.942938000000002</v>
      </c>
      <c r="T39" s="40">
        <v>7.2674513000000003</v>
      </c>
      <c r="U39" s="40">
        <v>3.0189395000000001</v>
      </c>
      <c r="V39" s="155">
        <v>21.359801999999998</v>
      </c>
      <c r="W39" s="24"/>
    </row>
    <row r="40" spans="1:23" x14ac:dyDescent="0.35">
      <c r="A40" s="2">
        <v>43017</v>
      </c>
      <c r="B40" s="40">
        <v>20.185257</v>
      </c>
      <c r="C40" s="40">
        <v>38.172519999999999</v>
      </c>
      <c r="D40" s="40">
        <v>2.9222608000000001</v>
      </c>
      <c r="E40" s="40">
        <v>2.6451229999999999</v>
      </c>
      <c r="F40" s="40">
        <v>48.110497000000002</v>
      </c>
      <c r="G40" s="40">
        <v>29.704678000000001</v>
      </c>
      <c r="H40" s="40">
        <v>5.8359503999999998</v>
      </c>
      <c r="I40" s="40">
        <v>19.011724000000001</v>
      </c>
      <c r="J40" s="40">
        <v>9.5360870000000002</v>
      </c>
      <c r="K40" s="40">
        <v>23.292840000000002</v>
      </c>
      <c r="L40" s="40">
        <v>20.950925999999999</v>
      </c>
      <c r="M40" s="40">
        <v>10.926007999999999</v>
      </c>
      <c r="N40" s="40">
        <v>29.390132999999999</v>
      </c>
      <c r="O40" s="40">
        <v>13.274347000000001</v>
      </c>
      <c r="P40" s="40">
        <v>35.213577000000001</v>
      </c>
      <c r="Q40" s="40">
        <v>-16.018205999999999</v>
      </c>
      <c r="R40" s="40">
        <v>12.4892</v>
      </c>
      <c r="S40" s="40">
        <v>7.6222060000000003</v>
      </c>
      <c r="T40" s="40">
        <v>10.9356165</v>
      </c>
      <c r="U40" s="40">
        <v>3.1481265999999999</v>
      </c>
      <c r="V40" s="155">
        <v>25.471305999999998</v>
      </c>
      <c r="W40" s="24"/>
    </row>
    <row r="41" spans="1:23" x14ac:dyDescent="0.35">
      <c r="A41" s="2">
        <v>43048</v>
      </c>
      <c r="B41" s="40">
        <v>22.336255999999999</v>
      </c>
      <c r="C41" s="40">
        <v>26.586033</v>
      </c>
      <c r="D41" s="40">
        <v>6.794238</v>
      </c>
      <c r="E41" s="40">
        <v>10.329186999999999</v>
      </c>
      <c r="F41" s="40">
        <v>53.184519999999999</v>
      </c>
      <c r="G41" s="40">
        <v>27.307808000000001</v>
      </c>
      <c r="H41" s="40">
        <v>10.223686000000001</v>
      </c>
      <c r="I41" s="40">
        <v>25.585450000000002</v>
      </c>
      <c r="J41" s="40">
        <v>6.7821382999999997</v>
      </c>
      <c r="K41" s="40">
        <v>40.729202000000001</v>
      </c>
      <c r="L41" s="40">
        <v>11.397945</v>
      </c>
      <c r="M41" s="40">
        <v>12.592017999999999</v>
      </c>
      <c r="N41" s="40">
        <v>25.495075</v>
      </c>
      <c r="O41" s="40">
        <v>23.830652000000001</v>
      </c>
      <c r="P41" s="40">
        <v>46.434604999999998</v>
      </c>
      <c r="Q41" s="40">
        <v>-21.133596000000001</v>
      </c>
      <c r="R41" s="40">
        <v>12.826036999999999</v>
      </c>
      <c r="S41" s="40">
        <v>20.865417000000001</v>
      </c>
      <c r="T41" s="40">
        <v>8.3619830000000004</v>
      </c>
      <c r="U41" s="40">
        <v>16.996490000000001</v>
      </c>
      <c r="V41" s="155">
        <v>9.1927409999999998</v>
      </c>
      <c r="W41" s="24"/>
    </row>
    <row r="42" spans="1:23" x14ac:dyDescent="0.35">
      <c r="A42" s="2">
        <v>43077</v>
      </c>
      <c r="B42" s="40">
        <v>20.374452999999999</v>
      </c>
      <c r="C42" s="40">
        <v>12.530732</v>
      </c>
      <c r="D42" s="40">
        <v>11.366676999999999</v>
      </c>
      <c r="E42" s="40">
        <v>11.70032</v>
      </c>
      <c r="F42" s="40">
        <v>47.665764000000003</v>
      </c>
      <c r="G42" s="40">
        <v>21.655857000000001</v>
      </c>
      <c r="H42" s="40">
        <v>15.581727000000001</v>
      </c>
      <c r="I42" s="40">
        <v>17.794573</v>
      </c>
      <c r="J42" s="40">
        <v>11.555445000000001</v>
      </c>
      <c r="K42" s="40">
        <v>36.042273999999999</v>
      </c>
      <c r="L42" s="40">
        <v>20.678256999999999</v>
      </c>
      <c r="M42" s="40">
        <v>17.950939999999999</v>
      </c>
      <c r="N42" s="40">
        <v>13.876427</v>
      </c>
      <c r="O42" s="40">
        <v>28.508721999999999</v>
      </c>
      <c r="P42" s="40">
        <v>42.71022</v>
      </c>
      <c r="Q42" s="40">
        <v>-19.08924</v>
      </c>
      <c r="R42" s="40">
        <v>11.872875000000001</v>
      </c>
      <c r="S42" s="40">
        <v>26.909434999999998</v>
      </c>
      <c r="T42" s="40">
        <v>1.5725851</v>
      </c>
      <c r="U42" s="40">
        <v>27.240407999999999</v>
      </c>
      <c r="V42" s="155">
        <v>2.9093146000000001</v>
      </c>
      <c r="W42" s="24"/>
    </row>
    <row r="43" spans="1:23" x14ac:dyDescent="0.35">
      <c r="A43" s="2">
        <v>43109</v>
      </c>
      <c r="B43" s="40">
        <v>30.563046</v>
      </c>
      <c r="C43" s="40">
        <v>48.599719999999998</v>
      </c>
      <c r="D43" s="40">
        <v>18.574297000000001</v>
      </c>
      <c r="E43" s="40">
        <v>15.6913395</v>
      </c>
      <c r="F43" s="40">
        <v>48.86056</v>
      </c>
      <c r="G43" s="40">
        <v>28.619575999999999</v>
      </c>
      <c r="H43" s="40">
        <v>26.301597999999998</v>
      </c>
      <c r="I43" s="40">
        <v>26.774215999999999</v>
      </c>
      <c r="J43" s="40">
        <v>22.046398</v>
      </c>
      <c r="K43" s="40">
        <v>45.746758</v>
      </c>
      <c r="L43" s="40">
        <v>23.825026000000001</v>
      </c>
      <c r="M43" s="40">
        <v>32.835484000000001</v>
      </c>
      <c r="N43" s="40">
        <v>32.962955000000001</v>
      </c>
      <c r="O43" s="40">
        <v>38.028790000000001</v>
      </c>
      <c r="P43" s="40">
        <v>58.594048000000001</v>
      </c>
      <c r="Q43" s="40">
        <v>-10.918808</v>
      </c>
      <c r="R43" s="40">
        <v>14.777374</v>
      </c>
      <c r="S43" s="40">
        <v>47.044037000000003</v>
      </c>
      <c r="T43" s="40">
        <v>6.3367724000000001</v>
      </c>
      <c r="U43" s="40">
        <v>42.692722000000003</v>
      </c>
      <c r="V43" s="155">
        <v>8.4905620000000006</v>
      </c>
      <c r="W43" s="24"/>
    </row>
    <row r="44" spans="1:23" x14ac:dyDescent="0.35">
      <c r="A44" s="2">
        <v>43140</v>
      </c>
      <c r="B44" s="40">
        <v>20.373964000000001</v>
      </c>
      <c r="C44" s="40">
        <v>33.624817</v>
      </c>
      <c r="D44" s="40">
        <v>15.712643</v>
      </c>
      <c r="E44" s="40">
        <v>7.5901509999999996</v>
      </c>
      <c r="F44" s="40">
        <v>32.175660000000001</v>
      </c>
      <c r="G44" s="40">
        <v>16.646194000000001</v>
      </c>
      <c r="H44" s="40">
        <v>22.265411</v>
      </c>
      <c r="I44" s="40">
        <v>16.290414999999999</v>
      </c>
      <c r="J44" s="40">
        <v>12.024153</v>
      </c>
      <c r="K44" s="40">
        <v>25.156079999999999</v>
      </c>
      <c r="L44" s="40">
        <v>17.491364000000001</v>
      </c>
      <c r="M44" s="40">
        <v>23.557209</v>
      </c>
      <c r="N44" s="40">
        <v>42.994846000000003</v>
      </c>
      <c r="O44" s="40">
        <v>21.730495000000001</v>
      </c>
      <c r="P44" s="40">
        <v>38.351260000000003</v>
      </c>
      <c r="Q44" s="40">
        <v>-15.4056015</v>
      </c>
      <c r="R44" s="40">
        <v>12.834358</v>
      </c>
      <c r="S44" s="40">
        <v>23.488354000000001</v>
      </c>
      <c r="T44" s="40">
        <v>1.5177727000000001</v>
      </c>
      <c r="U44" s="40">
        <v>27.264392999999998</v>
      </c>
      <c r="V44" s="155">
        <v>10.324621</v>
      </c>
      <c r="W44" s="24"/>
    </row>
    <row r="45" spans="1:23" x14ac:dyDescent="0.35">
      <c r="A45" s="2">
        <v>43168</v>
      </c>
      <c r="B45" s="40">
        <v>29.881882000000001</v>
      </c>
      <c r="C45" s="40">
        <v>36.272503</v>
      </c>
      <c r="D45" s="40">
        <v>17.665576999999999</v>
      </c>
      <c r="E45" s="40">
        <v>8.2153320000000001</v>
      </c>
      <c r="F45" s="40">
        <v>31.017769000000001</v>
      </c>
      <c r="G45" s="40">
        <v>34.513686999999997</v>
      </c>
      <c r="H45" s="40">
        <v>25.808524999999999</v>
      </c>
      <c r="I45" s="40">
        <v>23.639510999999999</v>
      </c>
      <c r="J45" s="40">
        <v>12.655507999999999</v>
      </c>
      <c r="K45" s="40">
        <v>36.623095999999997</v>
      </c>
      <c r="L45" s="40">
        <v>29.055917999999998</v>
      </c>
      <c r="M45" s="40">
        <v>39.661239999999999</v>
      </c>
      <c r="N45" s="40">
        <v>36.71237</v>
      </c>
      <c r="O45" s="40">
        <v>16.821503</v>
      </c>
      <c r="P45" s="40">
        <v>51.622604000000003</v>
      </c>
      <c r="Q45" s="40">
        <v>-17.402912000000001</v>
      </c>
      <c r="R45" s="40">
        <v>14.596188</v>
      </c>
      <c r="S45" s="40">
        <v>33.013663999999999</v>
      </c>
      <c r="T45" s="40">
        <v>3.8503408000000001</v>
      </c>
      <c r="U45" s="40">
        <v>43.595039999999997</v>
      </c>
      <c r="V45" s="155">
        <v>18.227936</v>
      </c>
      <c r="W45" s="24"/>
    </row>
    <row r="46" spans="1:23" x14ac:dyDescent="0.35">
      <c r="A46" s="2">
        <v>43199</v>
      </c>
      <c r="B46" s="40">
        <v>17.181419999999999</v>
      </c>
      <c r="C46" s="40">
        <v>20.64264</v>
      </c>
      <c r="D46" s="40">
        <v>4.0379167000000002</v>
      </c>
      <c r="E46" s="40">
        <v>-4.4288515999999998</v>
      </c>
      <c r="F46" s="40">
        <v>18.114208000000001</v>
      </c>
      <c r="G46" s="40">
        <v>28.944445000000002</v>
      </c>
      <c r="H46" s="40">
        <v>23.403369999999999</v>
      </c>
      <c r="I46" s="40">
        <v>16.785072</v>
      </c>
      <c r="J46" s="40">
        <v>2.398622</v>
      </c>
      <c r="K46" s="40">
        <v>26.076221</v>
      </c>
      <c r="L46" s="40">
        <v>15.638123999999999</v>
      </c>
      <c r="M46" s="40">
        <v>25.304639999999999</v>
      </c>
      <c r="N46" s="40">
        <v>23.714352000000002</v>
      </c>
      <c r="O46" s="40">
        <v>9.3402860000000008</v>
      </c>
      <c r="P46" s="40">
        <v>35.306694</v>
      </c>
      <c r="Q46" s="40">
        <v>-10.758615000000001</v>
      </c>
      <c r="R46" s="40">
        <v>10.592794</v>
      </c>
      <c r="S46" s="40">
        <v>16.675198000000002</v>
      </c>
      <c r="T46" s="40">
        <v>0.21656752000000001</v>
      </c>
      <c r="U46" s="40">
        <v>43.932842000000001</v>
      </c>
      <c r="V46" s="155">
        <v>20.597373999999999</v>
      </c>
      <c r="W46" s="24"/>
    </row>
    <row r="47" spans="1:23" x14ac:dyDescent="0.35">
      <c r="A47" s="2">
        <v>43229</v>
      </c>
      <c r="B47" s="40">
        <v>24.392676999999999</v>
      </c>
      <c r="C47" s="40">
        <v>24.631536000000001</v>
      </c>
      <c r="D47" s="40">
        <v>-6.5939426000000001</v>
      </c>
      <c r="E47" s="40">
        <v>-11.147278999999999</v>
      </c>
      <c r="F47" s="40">
        <v>3.8309574</v>
      </c>
      <c r="G47" s="40">
        <v>32.506607000000002</v>
      </c>
      <c r="H47" s="40">
        <v>7.6677321999999997</v>
      </c>
      <c r="I47" s="40">
        <v>9.0364930000000001</v>
      </c>
      <c r="J47" s="40">
        <v>-6.0771227000000003</v>
      </c>
      <c r="K47" s="40">
        <v>15.146827999999999</v>
      </c>
      <c r="L47" s="40">
        <v>9.1463090000000005</v>
      </c>
      <c r="M47" s="40">
        <v>15.276933</v>
      </c>
      <c r="N47" s="40">
        <v>10.488104999999999</v>
      </c>
      <c r="O47" s="40">
        <v>8.1965810000000001</v>
      </c>
      <c r="P47" s="40">
        <v>35.141539999999999</v>
      </c>
      <c r="Q47" s="40">
        <v>-6.9698390000000003</v>
      </c>
      <c r="R47" s="40">
        <v>12.599421</v>
      </c>
      <c r="S47" s="40">
        <v>-9.4204609999999995</v>
      </c>
      <c r="T47" s="40">
        <v>-4.0503798</v>
      </c>
      <c r="U47" s="40">
        <v>29.2058</v>
      </c>
      <c r="V47" s="155">
        <v>20.411300000000001</v>
      </c>
      <c r="W47" s="24"/>
    </row>
    <row r="48" spans="1:23" x14ac:dyDescent="0.35">
      <c r="A48" s="2">
        <v>43259</v>
      </c>
      <c r="B48" s="40">
        <v>14.394784</v>
      </c>
      <c r="C48" s="40">
        <v>17.515395999999999</v>
      </c>
      <c r="D48" s="40">
        <v>-4.1865769999999998</v>
      </c>
      <c r="E48" s="40">
        <v>-11.971169</v>
      </c>
      <c r="F48" s="40">
        <v>-0.17662644</v>
      </c>
      <c r="G48" s="40">
        <v>27.842855</v>
      </c>
      <c r="H48" s="40">
        <v>8.2928540000000002</v>
      </c>
      <c r="I48" s="40">
        <v>9.952712</v>
      </c>
      <c r="J48" s="40">
        <v>-13.980311</v>
      </c>
      <c r="K48" s="40">
        <v>10.799181000000001</v>
      </c>
      <c r="L48" s="40">
        <v>-0.27067659999999999</v>
      </c>
      <c r="M48" s="40">
        <v>7.7432990000000004</v>
      </c>
      <c r="N48" s="40">
        <v>-2.2500752999999998E-2</v>
      </c>
      <c r="O48" s="40">
        <v>3.8910269999999998</v>
      </c>
      <c r="P48" s="40">
        <v>29.511892</v>
      </c>
      <c r="Q48" s="40">
        <v>6.2013984000000004</v>
      </c>
      <c r="R48" s="40">
        <v>9.6645240000000001</v>
      </c>
      <c r="S48" s="40">
        <v>-20.778423</v>
      </c>
      <c r="T48" s="40">
        <v>-1.1279284999999999</v>
      </c>
      <c r="U48" s="40">
        <v>20.798815000000001</v>
      </c>
      <c r="V48" s="155">
        <v>28.261292000000001</v>
      </c>
      <c r="W48" s="24"/>
    </row>
    <row r="49" spans="1:23" x14ac:dyDescent="0.35">
      <c r="A49" s="2">
        <v>43290</v>
      </c>
      <c r="B49" s="40">
        <v>-1.4941275000000001</v>
      </c>
      <c r="C49" s="40">
        <v>11.352468</v>
      </c>
      <c r="D49" s="40">
        <v>-10.914427</v>
      </c>
      <c r="E49" s="40">
        <v>-15.367805499999999</v>
      </c>
      <c r="F49" s="40">
        <v>-4.6552123999999999</v>
      </c>
      <c r="G49" s="40">
        <v>21.493744</v>
      </c>
      <c r="H49" s="40">
        <v>4.9856423999999997</v>
      </c>
      <c r="I49" s="40">
        <v>5.5008172999999996</v>
      </c>
      <c r="J49" s="40">
        <v>-4.7166290000000002</v>
      </c>
      <c r="K49" s="40">
        <v>3.2487987999999999</v>
      </c>
      <c r="L49" s="40">
        <v>1.1102915</v>
      </c>
      <c r="M49" s="40">
        <v>11.82667</v>
      </c>
      <c r="N49" s="40">
        <v>-8.2127750000000006</v>
      </c>
      <c r="O49" s="40">
        <v>4.3582200000000002</v>
      </c>
      <c r="P49" s="40">
        <v>22.550415000000001</v>
      </c>
      <c r="Q49" s="40">
        <v>6.7070126999999999</v>
      </c>
      <c r="R49" s="40">
        <v>3.4101366999999998</v>
      </c>
      <c r="S49" s="40">
        <v>-22.833841</v>
      </c>
      <c r="T49" s="40">
        <v>-3.6987662000000001</v>
      </c>
      <c r="U49" s="40">
        <v>4.9815180000000003</v>
      </c>
      <c r="V49" s="155">
        <v>22.686565000000002</v>
      </c>
      <c r="W49" s="24"/>
    </row>
    <row r="50" spans="1:23" x14ac:dyDescent="0.35">
      <c r="A50" s="2">
        <v>43321</v>
      </c>
      <c r="B50" s="40">
        <v>-9.4008679999999991</v>
      </c>
      <c r="C50" s="40">
        <v>3.2382965000000001</v>
      </c>
      <c r="D50" s="40">
        <v>-7.0019960000000001</v>
      </c>
      <c r="E50" s="40">
        <v>-7.4416456000000002</v>
      </c>
      <c r="F50" s="40">
        <v>-5.8491526</v>
      </c>
      <c r="G50" s="40">
        <v>11.631548</v>
      </c>
      <c r="H50" s="40">
        <v>10.900057</v>
      </c>
      <c r="I50" s="40">
        <v>4.9739240000000002</v>
      </c>
      <c r="J50" s="40">
        <v>-6.1728180000000004</v>
      </c>
      <c r="K50" s="40">
        <v>1.3540268</v>
      </c>
      <c r="L50" s="40">
        <v>-5.1678420000000003</v>
      </c>
      <c r="M50" s="40">
        <v>0.59406760000000003</v>
      </c>
      <c r="N50" s="40">
        <v>-11.068493</v>
      </c>
      <c r="O50" s="40">
        <v>6.3107730000000002</v>
      </c>
      <c r="P50" s="40">
        <v>5.1409364000000002</v>
      </c>
      <c r="Q50" s="40">
        <v>9.2984559999999998</v>
      </c>
      <c r="R50" s="40">
        <v>9.6066839999999996</v>
      </c>
      <c r="S50" s="40">
        <v>-41.847557000000002</v>
      </c>
      <c r="T50" s="40">
        <v>-6.8091273000000001</v>
      </c>
      <c r="U50" s="40">
        <v>13.580501999999999</v>
      </c>
      <c r="V50" s="155">
        <v>21.269870000000001</v>
      </c>
      <c r="W50" s="24"/>
    </row>
    <row r="51" spans="1:23" x14ac:dyDescent="0.35">
      <c r="A51" s="2">
        <v>43350</v>
      </c>
      <c r="B51" s="40">
        <v>-18.275625000000002</v>
      </c>
      <c r="C51" s="40">
        <v>-11.114341</v>
      </c>
      <c r="D51" s="40">
        <v>-15.449863000000001</v>
      </c>
      <c r="E51" s="40">
        <v>-14.135856</v>
      </c>
      <c r="F51" s="40">
        <v>-14.814228</v>
      </c>
      <c r="G51" s="40">
        <v>-4.9563350000000002</v>
      </c>
      <c r="H51" s="40">
        <v>3.7909269999999999</v>
      </c>
      <c r="I51" s="40">
        <v>1.5432119</v>
      </c>
      <c r="J51" s="40">
        <v>-10.600877000000001</v>
      </c>
      <c r="K51" s="40">
        <v>-1.4468372</v>
      </c>
      <c r="L51" s="40">
        <v>-20.894611000000001</v>
      </c>
      <c r="M51" s="40">
        <v>-17.088294999999999</v>
      </c>
      <c r="N51" s="40">
        <v>-17.829401000000001</v>
      </c>
      <c r="O51" s="40">
        <v>1.7323732000000001</v>
      </c>
      <c r="P51" s="40">
        <v>-5.0404730000000004</v>
      </c>
      <c r="Q51" s="40">
        <v>13.051247999999999</v>
      </c>
      <c r="R51" s="40">
        <v>3.4808159999999999</v>
      </c>
      <c r="S51" s="40">
        <v>-53.967449999999999</v>
      </c>
      <c r="T51" s="40">
        <v>-9.2589559999999995</v>
      </c>
      <c r="U51" s="40">
        <v>9.7046609999999998</v>
      </c>
      <c r="V51" s="155">
        <v>9.1213940000000004</v>
      </c>
      <c r="W51" s="24"/>
    </row>
    <row r="52" spans="1:23" x14ac:dyDescent="0.35">
      <c r="A52" s="2">
        <v>43382</v>
      </c>
      <c r="B52" s="40">
        <v>-17.886168000000001</v>
      </c>
      <c r="C52" s="40">
        <v>-10.953879000000001</v>
      </c>
      <c r="D52" s="40">
        <v>-17.606438000000001</v>
      </c>
      <c r="E52" s="40">
        <v>-21.684414</v>
      </c>
      <c r="F52" s="40">
        <v>-11.802887999999999</v>
      </c>
      <c r="G52" s="40">
        <v>-7.0263267000000003</v>
      </c>
      <c r="H52" s="40">
        <v>4.1106223999999996</v>
      </c>
      <c r="I52" s="40">
        <v>-1.1023641</v>
      </c>
      <c r="J52" s="40">
        <v>-4.5528592999999997</v>
      </c>
      <c r="K52" s="40">
        <v>-6.2137659999999997</v>
      </c>
      <c r="L52" s="40">
        <v>-3.2099009000000001</v>
      </c>
      <c r="M52" s="40">
        <v>-13.367271000000001</v>
      </c>
      <c r="N52" s="40">
        <v>-16.963625</v>
      </c>
      <c r="O52" s="40">
        <v>-10.426796</v>
      </c>
      <c r="P52" s="40">
        <v>-13.816839</v>
      </c>
      <c r="Q52" s="40">
        <v>20.135211999999999</v>
      </c>
      <c r="R52" s="40">
        <v>0.27774571999999997</v>
      </c>
      <c r="S52" s="40">
        <v>-40.170699999999997</v>
      </c>
      <c r="T52" s="40">
        <v>-9.7146220000000003</v>
      </c>
      <c r="U52" s="40">
        <v>8.0234640000000006</v>
      </c>
      <c r="V52" s="155">
        <v>20.006025000000001</v>
      </c>
      <c r="W52" s="24"/>
    </row>
    <row r="53" spans="1:23" x14ac:dyDescent="0.35">
      <c r="A53" s="2">
        <v>43413</v>
      </c>
      <c r="B53" s="40">
        <v>-23.534578</v>
      </c>
      <c r="C53" s="40">
        <v>-11.989694999999999</v>
      </c>
      <c r="D53" s="40">
        <v>-13.198995999999999</v>
      </c>
      <c r="E53" s="40">
        <v>-22.898409999999998</v>
      </c>
      <c r="F53" s="40">
        <v>-14.361691</v>
      </c>
      <c r="G53" s="40">
        <v>-13.261818999999999</v>
      </c>
      <c r="H53" s="40">
        <v>0.15670060999999999</v>
      </c>
      <c r="I53" s="40">
        <v>-9.3716559999999998</v>
      </c>
      <c r="J53" s="40">
        <v>-13.851832999999999</v>
      </c>
      <c r="K53" s="40">
        <v>-18.131239000000001</v>
      </c>
      <c r="L53" s="40">
        <v>2.3190974999999998</v>
      </c>
      <c r="M53" s="40">
        <v>-11.452031</v>
      </c>
      <c r="N53" s="40">
        <v>-13.2887</v>
      </c>
      <c r="O53" s="40">
        <v>-9.2533469999999998</v>
      </c>
      <c r="P53" s="40">
        <v>-18.15362</v>
      </c>
      <c r="Q53" s="40">
        <v>36.906289999999998</v>
      </c>
      <c r="R53" s="40">
        <v>-2.0263909999999998</v>
      </c>
      <c r="S53" s="40">
        <v>-38.625304999999997</v>
      </c>
      <c r="T53" s="40">
        <v>-5.9945525999999996</v>
      </c>
      <c r="U53" s="40">
        <v>-3.5588920000000002</v>
      </c>
      <c r="V53" s="155">
        <v>15.598667000000001</v>
      </c>
      <c r="W53" s="24"/>
    </row>
    <row r="54" spans="1:23" x14ac:dyDescent="0.35">
      <c r="A54" s="2">
        <v>43441</v>
      </c>
      <c r="B54" s="40">
        <v>-20.506460000000001</v>
      </c>
      <c r="C54" s="40">
        <v>0.92099905000000004</v>
      </c>
      <c r="D54" s="40">
        <v>-7.657152</v>
      </c>
      <c r="E54" s="40">
        <v>-13.473934</v>
      </c>
      <c r="F54" s="40">
        <v>-10.339242</v>
      </c>
      <c r="G54" s="40">
        <v>-7.168418</v>
      </c>
      <c r="H54" s="40">
        <v>-3.4513593</v>
      </c>
      <c r="I54" s="40">
        <v>-7.8468323</v>
      </c>
      <c r="J54" s="40">
        <v>-15.793514</v>
      </c>
      <c r="K54" s="40">
        <v>-18.225760000000001</v>
      </c>
      <c r="L54" s="40">
        <v>1.6822695999999999</v>
      </c>
      <c r="M54" s="40">
        <v>-15.098338999999999</v>
      </c>
      <c r="N54" s="40">
        <v>-14.324051000000001</v>
      </c>
      <c r="O54" s="40">
        <v>-8.0484980000000004</v>
      </c>
      <c r="P54" s="40">
        <v>-12.366633999999999</v>
      </c>
      <c r="Q54" s="40">
        <v>42.551960000000001</v>
      </c>
      <c r="R54" s="40">
        <v>-3.1337856999999998</v>
      </c>
      <c r="S54" s="40">
        <v>-34.638489999999997</v>
      </c>
      <c r="T54" s="40">
        <v>-10.269600000000001</v>
      </c>
      <c r="U54" s="40">
        <v>-5.2241382999999999</v>
      </c>
      <c r="V54" s="155">
        <v>17.054092000000001</v>
      </c>
      <c r="W54" s="24"/>
    </row>
    <row r="55" spans="1:23" x14ac:dyDescent="0.35">
      <c r="A55" s="2">
        <v>43474</v>
      </c>
      <c r="B55" s="40">
        <v>-26.123173000000001</v>
      </c>
      <c r="C55" s="40">
        <v>-17.449110000000001</v>
      </c>
      <c r="D55" s="40">
        <v>-7.0547459999999997</v>
      </c>
      <c r="E55" s="40">
        <v>-12.600338000000001</v>
      </c>
      <c r="F55" s="40">
        <v>-11.782968500000001</v>
      </c>
      <c r="G55" s="40">
        <v>-12.301064</v>
      </c>
      <c r="H55" s="40">
        <v>-8.7987599999999997</v>
      </c>
      <c r="I55" s="40">
        <v>-12.441767</v>
      </c>
      <c r="J55" s="40">
        <v>-10.375714</v>
      </c>
      <c r="K55" s="40">
        <v>-21.226143</v>
      </c>
      <c r="L55" s="40">
        <v>4.6834707</v>
      </c>
      <c r="M55" s="40">
        <v>-20.373094999999999</v>
      </c>
      <c r="N55" s="40">
        <v>-27.82976</v>
      </c>
      <c r="O55" s="40">
        <v>-9.8423660000000002</v>
      </c>
      <c r="P55" s="40">
        <v>-21.127545999999999</v>
      </c>
      <c r="Q55" s="40">
        <v>21.311616999999998</v>
      </c>
      <c r="R55" s="40">
        <v>-11.403119999999999</v>
      </c>
      <c r="S55" s="40">
        <v>-43.050938000000002</v>
      </c>
      <c r="T55" s="40">
        <v>-16.39939</v>
      </c>
      <c r="U55" s="40">
        <v>-18.800467000000001</v>
      </c>
      <c r="V55" s="155">
        <v>17.102122999999999</v>
      </c>
      <c r="W55" s="24"/>
    </row>
    <row r="56" spans="1:23" x14ac:dyDescent="0.35">
      <c r="A56" s="2">
        <v>43504</v>
      </c>
      <c r="B56" s="40">
        <v>-18.884003</v>
      </c>
      <c r="C56" s="40">
        <v>-11.142707</v>
      </c>
      <c r="D56" s="40">
        <v>-1.5537441000000001</v>
      </c>
      <c r="E56" s="40">
        <v>-3.1923531999999999</v>
      </c>
      <c r="F56" s="40">
        <v>-9.5903989999999997</v>
      </c>
      <c r="G56" s="40">
        <v>-4.2981030000000002</v>
      </c>
      <c r="H56" s="40">
        <v>-6.0307145000000002</v>
      </c>
      <c r="I56" s="40">
        <v>-3.8232446000000002</v>
      </c>
      <c r="J56" s="40">
        <v>-8.3110330000000001</v>
      </c>
      <c r="K56" s="40">
        <v>-7.8521369999999999</v>
      </c>
      <c r="L56" s="40">
        <v>5.0756097000000002</v>
      </c>
      <c r="M56" s="40">
        <v>-12.714338</v>
      </c>
      <c r="N56" s="40">
        <v>-27.571069999999999</v>
      </c>
      <c r="O56" s="40">
        <v>-3.937459</v>
      </c>
      <c r="P56" s="40">
        <v>-8.8222389999999997</v>
      </c>
      <c r="Q56" s="40">
        <v>24.141586</v>
      </c>
      <c r="R56" s="40">
        <v>-7.5548770000000003</v>
      </c>
      <c r="S56" s="40">
        <v>-30.416429999999998</v>
      </c>
      <c r="T56" s="40">
        <v>-13.75773</v>
      </c>
      <c r="U56" s="40">
        <v>-8.5690500000000007</v>
      </c>
      <c r="V56" s="155">
        <v>26.453900000000001</v>
      </c>
      <c r="W56" s="24"/>
    </row>
    <row r="57" spans="1:23" x14ac:dyDescent="0.35">
      <c r="A57" s="2">
        <v>43532</v>
      </c>
      <c r="B57" s="40">
        <v>-13.109583000000001</v>
      </c>
      <c r="C57" s="40">
        <v>-15.516126999999999</v>
      </c>
      <c r="D57" s="40">
        <v>-9.5843679999999996</v>
      </c>
      <c r="E57" s="40">
        <v>-6.6611824000000004</v>
      </c>
      <c r="F57" s="40">
        <v>-11.962718000000001</v>
      </c>
      <c r="G57" s="40">
        <v>-6.8276880000000002</v>
      </c>
      <c r="H57" s="40">
        <v>-10.07868</v>
      </c>
      <c r="I57" s="40">
        <v>-9.8112159999999999</v>
      </c>
      <c r="J57" s="40">
        <v>-16.473133000000001</v>
      </c>
      <c r="K57" s="40">
        <v>-16.933506000000001</v>
      </c>
      <c r="L57" s="40">
        <v>-4.5681357</v>
      </c>
      <c r="M57" s="40">
        <v>-26.837289999999999</v>
      </c>
      <c r="N57" s="40">
        <v>-22.811062</v>
      </c>
      <c r="O57" s="40">
        <v>-0.86039900000000002</v>
      </c>
      <c r="P57" s="40">
        <v>-13.929259999999999</v>
      </c>
      <c r="Q57" s="40">
        <v>21.762550000000001</v>
      </c>
      <c r="R57" s="40">
        <v>-8.3635990000000007</v>
      </c>
      <c r="S57" s="40">
        <v>-37.086179999999999</v>
      </c>
      <c r="T57" s="40">
        <v>-10.628026999999999</v>
      </c>
      <c r="U57" s="40">
        <v>-13.440758000000001</v>
      </c>
      <c r="V57" s="155">
        <v>19.018995</v>
      </c>
      <c r="W57" s="24"/>
    </row>
    <row r="58" spans="1:23" x14ac:dyDescent="0.35">
      <c r="A58" s="2">
        <v>43564</v>
      </c>
      <c r="B58" s="40">
        <v>0.90371369999999995</v>
      </c>
      <c r="C58" s="40">
        <v>-14.388901000000001</v>
      </c>
      <c r="D58" s="40">
        <v>-9.0229509999999999E-2</v>
      </c>
      <c r="E58" s="40">
        <v>2.7287245000000002</v>
      </c>
      <c r="F58" s="40">
        <v>-5.8771013999999999</v>
      </c>
      <c r="G58" s="40">
        <v>-5.5759069999999999</v>
      </c>
      <c r="H58" s="40">
        <v>-12.702799000000001</v>
      </c>
      <c r="I58" s="40">
        <v>-3.4922719999999998</v>
      </c>
      <c r="J58" s="40">
        <v>-8.7920850000000002</v>
      </c>
      <c r="K58" s="40">
        <v>-13.545937</v>
      </c>
      <c r="L58" s="40">
        <v>3.4184575000000001</v>
      </c>
      <c r="M58" s="40">
        <v>-13.528162</v>
      </c>
      <c r="N58" s="40">
        <v>-13.247317000000001</v>
      </c>
      <c r="O58" s="40">
        <v>3.8698673000000001</v>
      </c>
      <c r="P58" s="40">
        <v>-1.9550323000000001</v>
      </c>
      <c r="Q58" s="40">
        <v>15.476454</v>
      </c>
      <c r="R58" s="40">
        <v>-5.3406954000000004</v>
      </c>
      <c r="S58" s="40">
        <v>-35.714005</v>
      </c>
      <c r="T58" s="40">
        <v>-6.2251034000000001</v>
      </c>
      <c r="U58" s="40">
        <v>-15.278524000000001</v>
      </c>
      <c r="V58" s="155">
        <v>17.50592</v>
      </c>
      <c r="W58" s="24"/>
    </row>
    <row r="59" spans="1:23" x14ac:dyDescent="0.35">
      <c r="A59" s="2">
        <v>43594</v>
      </c>
      <c r="B59" s="40">
        <v>-11.052549000000001</v>
      </c>
      <c r="C59" s="40">
        <v>-18.718647000000001</v>
      </c>
      <c r="D59" s="40">
        <v>-0.1172483</v>
      </c>
      <c r="E59" s="40">
        <v>1.4659762000000001</v>
      </c>
      <c r="F59" s="40">
        <v>-9.9381979999999999</v>
      </c>
      <c r="G59" s="40">
        <v>-12.391705</v>
      </c>
      <c r="H59" s="40">
        <v>-7.5609627000000001</v>
      </c>
      <c r="I59" s="40">
        <v>-1.1053979</v>
      </c>
      <c r="J59" s="40">
        <v>-4.5956970000000004</v>
      </c>
      <c r="K59" s="40">
        <v>-20.509035000000001</v>
      </c>
      <c r="L59" s="40">
        <v>2.6884317000000002</v>
      </c>
      <c r="M59" s="40">
        <v>-13.176928999999999</v>
      </c>
      <c r="N59" s="40">
        <v>-19.869215000000001</v>
      </c>
      <c r="O59" s="40">
        <v>-1.1470138999999999</v>
      </c>
      <c r="P59" s="40">
        <v>-11.667114</v>
      </c>
      <c r="Q59" s="40">
        <v>14.978802</v>
      </c>
      <c r="R59" s="40">
        <v>-6.2667190000000002</v>
      </c>
      <c r="S59" s="40">
        <v>-36.401767999999997</v>
      </c>
      <c r="T59" s="40">
        <v>-4.5438885999999998</v>
      </c>
      <c r="U59" s="40">
        <v>-9.6926450000000006</v>
      </c>
      <c r="V59" s="155">
        <v>16.948450000000001</v>
      </c>
      <c r="W59" s="24"/>
    </row>
    <row r="60" spans="1:23" x14ac:dyDescent="0.35">
      <c r="A60" s="2">
        <v>43623</v>
      </c>
      <c r="B60" s="40">
        <v>-11.700564</v>
      </c>
      <c r="C60" s="40">
        <v>-18.364191000000002</v>
      </c>
      <c r="D60" s="40">
        <v>0.92117786000000002</v>
      </c>
      <c r="E60" s="40">
        <v>7.58636</v>
      </c>
      <c r="F60" s="40">
        <v>-2.5671780000000002</v>
      </c>
      <c r="G60" s="40">
        <v>-13.781768</v>
      </c>
      <c r="H60" s="40">
        <v>-8.0001829999999998</v>
      </c>
      <c r="I60" s="40">
        <v>-9.3667619999999996</v>
      </c>
      <c r="J60" s="40">
        <v>1.5583754000000001</v>
      </c>
      <c r="K60" s="40">
        <v>-21.996624000000001</v>
      </c>
      <c r="L60" s="40">
        <v>34.367359999999998</v>
      </c>
      <c r="M60" s="40">
        <v>-12.398773</v>
      </c>
      <c r="N60" s="40">
        <v>-1.1806667</v>
      </c>
      <c r="O60" s="40">
        <v>7.6839566000000001</v>
      </c>
      <c r="P60" s="40">
        <v>-20.588391999999999</v>
      </c>
      <c r="Q60" s="40">
        <v>8.9442369999999993</v>
      </c>
      <c r="R60" s="40">
        <v>-4.5901775000000002</v>
      </c>
      <c r="S60" s="40">
        <v>-25.010569</v>
      </c>
      <c r="T60" s="40">
        <v>-10.35679</v>
      </c>
      <c r="U60" s="40">
        <v>-5.8551729999999997</v>
      </c>
      <c r="V60" s="155">
        <v>7.1311355000000001</v>
      </c>
      <c r="W60" s="24"/>
    </row>
    <row r="61" spans="1:23" x14ac:dyDescent="0.35">
      <c r="A61" s="2">
        <v>43655</v>
      </c>
      <c r="B61" s="40">
        <v>6.1220290000000004</v>
      </c>
      <c r="C61" s="40">
        <v>-12.142491</v>
      </c>
      <c r="D61" s="40">
        <v>13.580441</v>
      </c>
      <c r="E61" s="40">
        <v>18.975114999999999</v>
      </c>
      <c r="F61" s="40">
        <v>4.1117309999999998</v>
      </c>
      <c r="G61" s="40">
        <v>-4.5113269999999996</v>
      </c>
      <c r="H61" s="40">
        <v>0.71561337000000003</v>
      </c>
      <c r="I61" s="40">
        <v>-0.5966842</v>
      </c>
      <c r="J61" s="40">
        <v>-11.824816999999999</v>
      </c>
      <c r="K61" s="40">
        <v>-14.714230000000001</v>
      </c>
      <c r="L61" s="40">
        <v>41.076053999999999</v>
      </c>
      <c r="M61" s="40">
        <v>-7.9168797</v>
      </c>
      <c r="N61" s="40">
        <v>2.7963160999999999</v>
      </c>
      <c r="O61" s="40">
        <v>5.0461172999999997</v>
      </c>
      <c r="P61" s="40">
        <v>-8.6961030000000008</v>
      </c>
      <c r="Q61" s="40">
        <v>12.0000725</v>
      </c>
      <c r="R61" s="40">
        <v>6.0703874000000004</v>
      </c>
      <c r="S61" s="40">
        <v>-17.325872</v>
      </c>
      <c r="T61" s="40">
        <v>-8.9506209999999999</v>
      </c>
      <c r="U61" s="40">
        <v>4.7913313000000004</v>
      </c>
      <c r="V61" s="155">
        <v>9.6259230000000002</v>
      </c>
      <c r="W61" s="24"/>
    </row>
    <row r="62" spans="1:23" x14ac:dyDescent="0.35">
      <c r="A62" s="2">
        <v>43686</v>
      </c>
      <c r="B62" s="40">
        <v>4.2523026000000002</v>
      </c>
      <c r="C62" s="40">
        <v>-17.142605</v>
      </c>
      <c r="D62" s="40">
        <v>4.2443632999999998</v>
      </c>
      <c r="E62" s="40">
        <v>2.4248599999999998</v>
      </c>
      <c r="F62" s="40">
        <v>-10.602808</v>
      </c>
      <c r="G62" s="40">
        <v>-11.051083</v>
      </c>
      <c r="H62" s="40">
        <v>-11.934715000000001</v>
      </c>
      <c r="I62" s="40">
        <v>-6.7729892999999999</v>
      </c>
      <c r="J62" s="40">
        <v>-18.832773</v>
      </c>
      <c r="K62" s="40">
        <v>-20.413982000000001</v>
      </c>
      <c r="L62" s="40">
        <v>27.767503999999999</v>
      </c>
      <c r="M62" s="40">
        <v>-15.454388</v>
      </c>
      <c r="N62" s="40">
        <v>2.4539947999999998</v>
      </c>
      <c r="O62" s="40">
        <v>-7.8396616000000003</v>
      </c>
      <c r="P62" s="40">
        <v>-11.462248000000001</v>
      </c>
      <c r="Q62" s="40">
        <v>-2.7074218000000001</v>
      </c>
      <c r="R62" s="40">
        <v>-4.1707276999999996</v>
      </c>
      <c r="S62" s="40">
        <v>7.1714044000000001</v>
      </c>
      <c r="T62" s="40">
        <v>-7.7330170000000003</v>
      </c>
      <c r="U62" s="40">
        <v>-3.263557</v>
      </c>
      <c r="V62" s="155">
        <v>7.6608299999999998</v>
      </c>
      <c r="W62" s="24"/>
    </row>
    <row r="63" spans="1:23" x14ac:dyDescent="0.35">
      <c r="A63" s="2">
        <v>43717</v>
      </c>
      <c r="B63" s="40">
        <v>19.292318000000002</v>
      </c>
      <c r="C63" s="40">
        <v>-11.215078</v>
      </c>
      <c r="D63" s="40">
        <v>17.369091000000001</v>
      </c>
      <c r="E63" s="40">
        <v>11.587191000000001</v>
      </c>
      <c r="F63" s="40">
        <v>-5.6337595</v>
      </c>
      <c r="G63" s="40">
        <v>-1.5753269000000001</v>
      </c>
      <c r="H63" s="40">
        <v>-8.390212</v>
      </c>
      <c r="I63" s="40">
        <v>-0.10886788</v>
      </c>
      <c r="J63" s="40">
        <v>-11.015034</v>
      </c>
      <c r="K63" s="40">
        <v>-12.874454500000001</v>
      </c>
      <c r="L63" s="40">
        <v>33.242966000000003</v>
      </c>
      <c r="M63" s="40">
        <v>2.7371645</v>
      </c>
      <c r="N63" s="40">
        <v>15.785837000000001</v>
      </c>
      <c r="O63" s="40">
        <v>-5.5211249999999996</v>
      </c>
      <c r="P63" s="40">
        <v>2.8682232000000001</v>
      </c>
      <c r="Q63" s="40">
        <v>5.5184363999999997</v>
      </c>
      <c r="R63" s="40">
        <v>-1.0813950999999999</v>
      </c>
      <c r="S63" s="40">
        <v>25.275600000000001</v>
      </c>
      <c r="T63" s="40">
        <v>-5.4880740000000001</v>
      </c>
      <c r="U63" s="40">
        <v>-1.3769627</v>
      </c>
      <c r="V63" s="155">
        <v>10.905253999999999</v>
      </c>
      <c r="W63" s="24"/>
    </row>
    <row r="64" spans="1:23" x14ac:dyDescent="0.35">
      <c r="A64" s="2">
        <v>43747</v>
      </c>
      <c r="B64" s="40">
        <v>14.801669</v>
      </c>
      <c r="C64" s="40">
        <v>-12.745051999999999</v>
      </c>
      <c r="D64" s="40">
        <v>12.863873999999999</v>
      </c>
      <c r="E64" s="40">
        <v>15.300978000000001</v>
      </c>
      <c r="F64" s="40">
        <v>-9.6331889999999998</v>
      </c>
      <c r="G64" s="40">
        <v>-6.2708909999999998</v>
      </c>
      <c r="H64" s="40">
        <v>-10.432767999999999</v>
      </c>
      <c r="I64" s="40">
        <v>7.9571009999999998</v>
      </c>
      <c r="J64" s="40">
        <v>-11.291473999999999</v>
      </c>
      <c r="K64" s="40">
        <v>-10.620886</v>
      </c>
      <c r="L64" s="40">
        <v>6.8446160000000003</v>
      </c>
      <c r="M64" s="40">
        <v>2.0861626000000001E-3</v>
      </c>
      <c r="N64" s="40">
        <v>24.117697</v>
      </c>
      <c r="O64" s="40">
        <v>11.577617999999999</v>
      </c>
      <c r="P64" s="40">
        <v>3.0534983000000002</v>
      </c>
      <c r="Q64" s="40">
        <v>2.5472283</v>
      </c>
      <c r="R64" s="40">
        <v>-4.7580299999999998</v>
      </c>
      <c r="S64" s="40">
        <v>9.6685409999999994</v>
      </c>
      <c r="T64" s="40">
        <v>-5.9487876999999996</v>
      </c>
      <c r="U64" s="40">
        <v>0.18986464</v>
      </c>
      <c r="V64" s="155">
        <v>-0.76137779999999999</v>
      </c>
      <c r="W64" s="24"/>
    </row>
    <row r="65" spans="1:23" x14ac:dyDescent="0.35">
      <c r="A65" s="2">
        <v>43777</v>
      </c>
      <c r="B65" s="40">
        <v>24.780035000000002</v>
      </c>
      <c r="C65" s="40">
        <v>-22.197319</v>
      </c>
      <c r="D65" s="40">
        <v>8.4219930000000005</v>
      </c>
      <c r="E65" s="40">
        <v>21.584724000000001</v>
      </c>
      <c r="F65" s="40">
        <v>-1.8043815999999999</v>
      </c>
      <c r="G65" s="40">
        <v>-0.11051893</v>
      </c>
      <c r="H65" s="40">
        <v>-2.6201487000000001</v>
      </c>
      <c r="I65" s="40">
        <v>22.596954</v>
      </c>
      <c r="J65" s="40">
        <v>8.8116880000000002</v>
      </c>
      <c r="K65" s="40">
        <v>2.0202518</v>
      </c>
      <c r="L65" s="40">
        <v>12.808895</v>
      </c>
      <c r="M65" s="40">
        <v>1.0032654000000001</v>
      </c>
      <c r="N65" s="40">
        <v>27.300571000000001</v>
      </c>
      <c r="O65" s="40">
        <v>11.620331</v>
      </c>
      <c r="P65" s="40">
        <v>11.930059999999999</v>
      </c>
      <c r="Q65" s="40">
        <v>-2.3925304000000001</v>
      </c>
      <c r="R65" s="40">
        <v>-2.6092171999999998</v>
      </c>
      <c r="S65" s="40">
        <v>7.9659700000000004</v>
      </c>
      <c r="T65" s="40">
        <v>-6.0552000000000001</v>
      </c>
      <c r="U65" s="40">
        <v>7.4121117999999999</v>
      </c>
      <c r="V65" s="155">
        <v>5.2400710000000004</v>
      </c>
      <c r="W65" s="24"/>
    </row>
    <row r="66" spans="1:23" x14ac:dyDescent="0.35">
      <c r="A66" s="2">
        <v>43808</v>
      </c>
      <c r="B66" s="40">
        <v>21.866667</v>
      </c>
      <c r="C66" s="40">
        <v>-22.069240000000001</v>
      </c>
      <c r="D66" s="40">
        <v>4.2443632999999998</v>
      </c>
      <c r="E66" s="40">
        <v>9.0502500000000001</v>
      </c>
      <c r="F66" s="40">
        <v>-10.862617999999999</v>
      </c>
      <c r="G66" s="40">
        <v>-0.83977579999999996</v>
      </c>
      <c r="H66" s="40">
        <v>-4.2485894999999996</v>
      </c>
      <c r="I66" s="40">
        <v>28.076208000000001</v>
      </c>
      <c r="J66" s="40">
        <v>9.3791010000000004</v>
      </c>
      <c r="K66" s="40">
        <v>-0.84721446</v>
      </c>
      <c r="L66" s="40">
        <v>18.589258000000001</v>
      </c>
      <c r="M66" s="40">
        <v>0.82842110000000002</v>
      </c>
      <c r="N66" s="40">
        <v>27.120186</v>
      </c>
      <c r="O66" s="40">
        <v>11.301792000000001</v>
      </c>
      <c r="P66" s="40">
        <v>10.102118000000001</v>
      </c>
      <c r="Q66" s="40">
        <v>-3.7816763</v>
      </c>
      <c r="R66" s="40">
        <v>-5.8806419999999999</v>
      </c>
      <c r="S66" s="40">
        <v>8.7618109999999998</v>
      </c>
      <c r="T66" s="40">
        <v>0.99775789999999998</v>
      </c>
      <c r="U66" s="40">
        <v>2.3700714000000001</v>
      </c>
      <c r="V66" s="155">
        <v>7.4166656</v>
      </c>
      <c r="W66" s="24"/>
    </row>
    <row r="67" spans="1:23" x14ac:dyDescent="0.35">
      <c r="A67" s="2">
        <v>43839</v>
      </c>
      <c r="B67" s="40">
        <v>33.535446</v>
      </c>
      <c r="C67" s="40">
        <v>-20.793652000000002</v>
      </c>
      <c r="D67" s="40">
        <v>-8.8948009999999994E-2</v>
      </c>
      <c r="E67" s="40">
        <v>-0.70221423999999999</v>
      </c>
      <c r="F67" s="40">
        <v>-9.9397300000000008</v>
      </c>
      <c r="G67" s="40">
        <v>3.4432887999999999</v>
      </c>
      <c r="H67" s="40">
        <v>-2.4969399999999999</v>
      </c>
      <c r="I67" s="40">
        <v>32.507088000000003</v>
      </c>
      <c r="J67" s="40">
        <v>7.1650385999999999</v>
      </c>
      <c r="K67" s="40">
        <v>6.1069490000000002</v>
      </c>
      <c r="L67" s="40">
        <v>11.595451000000001</v>
      </c>
      <c r="M67" s="40">
        <v>0.40251017</v>
      </c>
      <c r="N67" s="40">
        <v>38.372684</v>
      </c>
      <c r="O67" s="40">
        <v>8.7707630000000005</v>
      </c>
      <c r="P67" s="40">
        <v>21.543194</v>
      </c>
      <c r="Q67" s="40">
        <v>-4.6251296999999996</v>
      </c>
      <c r="R67" s="40">
        <v>-0.68280099999999999</v>
      </c>
      <c r="S67" s="40">
        <v>22.077549000000001</v>
      </c>
      <c r="T67" s="40">
        <v>-3.6112785000000001</v>
      </c>
      <c r="U67" s="40">
        <v>5.421424</v>
      </c>
      <c r="V67" s="155">
        <v>3.6084174999999998</v>
      </c>
      <c r="W67" s="24"/>
    </row>
    <row r="68" spans="1:23" x14ac:dyDescent="0.35">
      <c r="A68" s="2">
        <v>43868</v>
      </c>
      <c r="B68" s="40">
        <v>17.330241999999998</v>
      </c>
      <c r="C68" s="40">
        <v>-30.982589999999998</v>
      </c>
      <c r="D68" s="40">
        <v>-7.9548120000000004</v>
      </c>
      <c r="E68" s="40">
        <v>-6.28376</v>
      </c>
      <c r="F68" s="40">
        <v>-12.686729</v>
      </c>
      <c r="G68" s="40">
        <v>-6.2298774999999997</v>
      </c>
      <c r="H68" s="40">
        <v>-9.6881275000000002</v>
      </c>
      <c r="I68" s="40">
        <v>21.771478999999999</v>
      </c>
      <c r="J68" s="40">
        <v>5.8231115000000004</v>
      </c>
      <c r="K68" s="40">
        <v>-2.6777983000000001</v>
      </c>
      <c r="L68" s="40">
        <v>3.5560608</v>
      </c>
      <c r="M68" s="40">
        <v>-6.4351025000000002</v>
      </c>
      <c r="N68" s="40">
        <v>31.758965</v>
      </c>
      <c r="O68" s="40">
        <v>6.5722585000000002</v>
      </c>
      <c r="P68" s="40">
        <v>8.896744</v>
      </c>
      <c r="Q68" s="40">
        <v>-3.7440538000000001</v>
      </c>
      <c r="R68" s="40">
        <v>-7.1301994000000004</v>
      </c>
      <c r="S68" s="40">
        <v>3.6212325000000001</v>
      </c>
      <c r="T68" s="40">
        <v>-6.5716146999999996</v>
      </c>
      <c r="U68" s="40">
        <v>-1.5245438</v>
      </c>
      <c r="V68" s="155">
        <v>-8.9313330000000004</v>
      </c>
      <c r="W68" s="24"/>
    </row>
    <row r="69" spans="1:23" x14ac:dyDescent="0.35">
      <c r="A69" s="2">
        <v>43899</v>
      </c>
      <c r="B69" s="40">
        <v>9.2970849999999992</v>
      </c>
      <c r="C69" s="40">
        <v>-40.153606000000003</v>
      </c>
      <c r="D69" s="40">
        <v>-21.148712</v>
      </c>
      <c r="E69" s="40">
        <v>-18.642992</v>
      </c>
      <c r="F69" s="40">
        <v>-28.090816</v>
      </c>
      <c r="G69" s="40">
        <v>-22.931010000000001</v>
      </c>
      <c r="H69" s="40">
        <v>-19.332343999999999</v>
      </c>
      <c r="I69" s="40">
        <v>14.557397999999999</v>
      </c>
      <c r="J69" s="40">
        <v>-11.276536999999999</v>
      </c>
      <c r="K69" s="40">
        <v>-11.652887</v>
      </c>
      <c r="L69" s="40">
        <v>-26.530653000000001</v>
      </c>
      <c r="M69" s="40">
        <v>-21.857851</v>
      </c>
      <c r="N69" s="40">
        <v>-22.141677999999999</v>
      </c>
      <c r="O69" s="40">
        <v>-12.403339000000001</v>
      </c>
      <c r="P69" s="40">
        <v>1.6642094000000001</v>
      </c>
      <c r="Q69" s="40">
        <v>-19.202601999999999</v>
      </c>
      <c r="R69" s="40">
        <v>-22.954142000000001</v>
      </c>
      <c r="S69" s="40">
        <v>-7.4313640000000003</v>
      </c>
      <c r="T69" s="40">
        <v>-26.429915999999999</v>
      </c>
      <c r="U69" s="40">
        <v>-20.822583999999999</v>
      </c>
      <c r="V69" s="155">
        <v>-31.179005</v>
      </c>
      <c r="W69" s="24"/>
    </row>
    <row r="70" spans="1:23" x14ac:dyDescent="0.35">
      <c r="A70" s="2">
        <v>43930</v>
      </c>
      <c r="B70" s="40">
        <v>-6.6912229999999999</v>
      </c>
      <c r="C70" s="40">
        <v>-44.716811999999997</v>
      </c>
      <c r="D70" s="40">
        <v>-40.593445000000003</v>
      </c>
      <c r="E70" s="40">
        <v>-31.810020000000002</v>
      </c>
      <c r="F70" s="40">
        <v>-37.632637000000003</v>
      </c>
      <c r="G70" s="40">
        <v>-37.630206999999999</v>
      </c>
      <c r="H70" s="40">
        <v>-20.618994000000001</v>
      </c>
      <c r="I70" s="40">
        <v>-0.51629543</v>
      </c>
      <c r="J70" s="40">
        <v>-37.492072999999998</v>
      </c>
      <c r="K70" s="40">
        <v>-20.658349999999999</v>
      </c>
      <c r="L70" s="40">
        <v>-37.357264999999998</v>
      </c>
      <c r="M70" s="40">
        <v>-38.451500000000003</v>
      </c>
      <c r="N70" s="40">
        <v>-27.290175999999999</v>
      </c>
      <c r="O70" s="40">
        <v>-27.660655999999999</v>
      </c>
      <c r="P70" s="40">
        <v>-8.5127299999999995</v>
      </c>
      <c r="Q70" s="40">
        <v>-9.7689990000000009</v>
      </c>
      <c r="R70" s="40">
        <v>-26.980108000000001</v>
      </c>
      <c r="S70" s="40">
        <v>-16.616201</v>
      </c>
      <c r="T70" s="40">
        <v>-30.465872000000001</v>
      </c>
      <c r="U70" s="40">
        <v>-28.869606000000001</v>
      </c>
      <c r="V70" s="155">
        <v>-26.153421000000002</v>
      </c>
      <c r="W70" s="24"/>
    </row>
    <row r="71" spans="1:23" x14ac:dyDescent="0.35">
      <c r="A71" s="2">
        <v>43959</v>
      </c>
      <c r="B71" s="40">
        <v>9.6233730000000008</v>
      </c>
      <c r="C71" s="40">
        <v>-37.278861999999997</v>
      </c>
      <c r="D71" s="40">
        <v>-31.985164999999999</v>
      </c>
      <c r="E71" s="40">
        <v>-26.559526000000002</v>
      </c>
      <c r="F71" s="40">
        <v>-31.152837999999999</v>
      </c>
      <c r="G71" s="40">
        <v>-26.723217000000002</v>
      </c>
      <c r="H71" s="40">
        <v>-16.117059999999999</v>
      </c>
      <c r="I71" s="40">
        <v>7.7328324000000004</v>
      </c>
      <c r="J71" s="40">
        <v>-28.453440000000001</v>
      </c>
      <c r="K71" s="40">
        <v>-10.980988</v>
      </c>
      <c r="L71" s="40">
        <v>-41.167605999999999</v>
      </c>
      <c r="M71" s="40">
        <v>-33.823369999999997</v>
      </c>
      <c r="N71" s="40">
        <v>-24.603731</v>
      </c>
      <c r="O71" s="40">
        <v>-20.42606</v>
      </c>
      <c r="P71" s="40">
        <v>2.0635365999999999</v>
      </c>
      <c r="Q71" s="40">
        <v>-9.2843</v>
      </c>
      <c r="R71" s="40">
        <v>-23.457533000000002</v>
      </c>
      <c r="S71" s="40">
        <v>-6.2095345999999996</v>
      </c>
      <c r="T71" s="40">
        <v>-29.884153000000001</v>
      </c>
      <c r="U71" s="40">
        <v>-17.871689</v>
      </c>
      <c r="V71" s="155">
        <v>-26.403320000000001</v>
      </c>
      <c r="W71" s="24"/>
    </row>
    <row r="72" spans="1:23" x14ac:dyDescent="0.35">
      <c r="A72" s="2">
        <v>43991</v>
      </c>
      <c r="B72" s="40">
        <v>15.354717000000001</v>
      </c>
      <c r="C72" s="40">
        <v>-27.190483</v>
      </c>
      <c r="D72" s="40">
        <v>-21.479897999999999</v>
      </c>
      <c r="E72" s="40">
        <v>-16.629297000000001</v>
      </c>
      <c r="F72" s="40">
        <v>-20.126639999999998</v>
      </c>
      <c r="G72" s="40">
        <v>-15.484571000000001</v>
      </c>
      <c r="H72" s="40">
        <v>-4.7216889999999996</v>
      </c>
      <c r="I72" s="40">
        <v>22.544718</v>
      </c>
      <c r="J72" s="40">
        <v>-17.608129999999999</v>
      </c>
      <c r="K72" s="40">
        <v>6.4730166999999996</v>
      </c>
      <c r="L72" s="40">
        <v>-20.80087</v>
      </c>
      <c r="M72" s="40">
        <v>-16.785413999999999</v>
      </c>
      <c r="N72" s="40">
        <v>-20.137995</v>
      </c>
      <c r="O72" s="40">
        <v>-18.764859999999999</v>
      </c>
      <c r="P72" s="40">
        <v>17.245697</v>
      </c>
      <c r="Q72" s="40">
        <v>-4.9507560000000002</v>
      </c>
      <c r="R72" s="40">
        <v>-14.824915000000001</v>
      </c>
      <c r="S72" s="40">
        <v>0.48017502000000001</v>
      </c>
      <c r="T72" s="40">
        <v>-21.234017999999999</v>
      </c>
      <c r="U72" s="40">
        <v>-11.299205000000001</v>
      </c>
      <c r="V72" s="155">
        <v>-13.756287</v>
      </c>
      <c r="W72" s="24"/>
    </row>
    <row r="73" spans="1:23" x14ac:dyDescent="0.35">
      <c r="A73" s="2">
        <v>44021</v>
      </c>
      <c r="B73" s="40">
        <v>33.029152000000003</v>
      </c>
      <c r="C73" s="40">
        <v>-31.994700999999999</v>
      </c>
      <c r="D73" s="40">
        <v>-26.300495000000002</v>
      </c>
      <c r="E73" s="40">
        <v>-22.660965000000001</v>
      </c>
      <c r="F73" s="40">
        <v>-24.651765999999999</v>
      </c>
      <c r="G73" s="40">
        <v>-21.161968000000002</v>
      </c>
      <c r="H73" s="40">
        <v>-7.4092627000000002</v>
      </c>
      <c r="I73" s="40">
        <v>25.223673000000002</v>
      </c>
      <c r="J73" s="40">
        <v>-25.972764999999999</v>
      </c>
      <c r="K73" s="40">
        <v>6.4010619999999996</v>
      </c>
      <c r="L73" s="40">
        <v>-32.021545000000003</v>
      </c>
      <c r="M73" s="40">
        <v>-19.885195</v>
      </c>
      <c r="N73" s="40">
        <v>-28.994762000000001</v>
      </c>
      <c r="O73" s="40">
        <v>-11.360741000000001</v>
      </c>
      <c r="P73" s="40">
        <v>29.378532</v>
      </c>
      <c r="Q73" s="40">
        <v>-4.4380959999999998</v>
      </c>
      <c r="R73" s="40">
        <v>-20.660703999999999</v>
      </c>
      <c r="S73" s="40">
        <v>-1.6567826000000001</v>
      </c>
      <c r="T73" s="40">
        <v>-21.200482999999998</v>
      </c>
      <c r="U73" s="40">
        <v>-10.952800999999999</v>
      </c>
      <c r="V73" s="155">
        <v>-15.936971</v>
      </c>
      <c r="W73" s="24"/>
    </row>
    <row r="74" spans="1:23" x14ac:dyDescent="0.35">
      <c r="A74" s="2">
        <v>44050</v>
      </c>
      <c r="B74" s="40">
        <v>39.6402</v>
      </c>
      <c r="C74" s="40">
        <v>-25.986522999999998</v>
      </c>
      <c r="D74" s="40">
        <v>-23.291142000000001</v>
      </c>
      <c r="E74" s="40">
        <v>-22.653372000000001</v>
      </c>
      <c r="F74" s="40">
        <v>-13.191623</v>
      </c>
      <c r="G74" s="40">
        <v>-7.576746</v>
      </c>
      <c r="H74" s="40">
        <v>1.2802958</v>
      </c>
      <c r="I74" s="40">
        <v>36.400105000000003</v>
      </c>
      <c r="J74" s="40">
        <v>-15.964437</v>
      </c>
      <c r="K74" s="40">
        <v>25.668227999999999</v>
      </c>
      <c r="L74" s="40">
        <v>-25.688707000000001</v>
      </c>
      <c r="M74" s="40">
        <v>-16.086275000000001</v>
      </c>
      <c r="N74" s="40">
        <v>-23.879618000000001</v>
      </c>
      <c r="O74" s="40">
        <v>3.5277843</v>
      </c>
      <c r="P74" s="40">
        <v>34.085439999999998</v>
      </c>
      <c r="Q74" s="40">
        <v>3.1536818000000002</v>
      </c>
      <c r="R74" s="40">
        <v>-20.668006999999999</v>
      </c>
      <c r="S74" s="40">
        <v>-22.002203000000002</v>
      </c>
      <c r="T74" s="40">
        <v>-21.131360999999998</v>
      </c>
      <c r="U74" s="40">
        <v>-5.3786516000000004</v>
      </c>
      <c r="V74" s="155">
        <v>-11.971235</v>
      </c>
      <c r="W74" s="24"/>
    </row>
    <row r="75" spans="1:23" x14ac:dyDescent="0.35">
      <c r="A75" s="2">
        <v>44083</v>
      </c>
      <c r="B75" s="40">
        <v>27.597977</v>
      </c>
      <c r="C75" s="40">
        <v>-28.892357000000001</v>
      </c>
      <c r="D75" s="40">
        <v>-24.996668</v>
      </c>
      <c r="E75" s="40">
        <v>-21.390740999999998</v>
      </c>
      <c r="F75" s="40">
        <v>-14.993244000000001</v>
      </c>
      <c r="G75" s="40">
        <v>-6.5062943000000004</v>
      </c>
      <c r="H75" s="40">
        <v>-5.9899089999999999</v>
      </c>
      <c r="I75" s="40">
        <v>27.236056999999999</v>
      </c>
      <c r="J75" s="40">
        <v>-20.942527999999999</v>
      </c>
      <c r="K75" s="40">
        <v>18.320226999999999</v>
      </c>
      <c r="L75" s="40">
        <v>-23.892147000000001</v>
      </c>
      <c r="M75" s="40">
        <v>-13.509570999999999</v>
      </c>
      <c r="N75" s="40">
        <v>-25.144583000000001</v>
      </c>
      <c r="O75" s="40">
        <v>4.9881935000000004</v>
      </c>
      <c r="P75" s="40">
        <v>26.784562999999999</v>
      </c>
      <c r="Q75" s="40">
        <v>2.5913596000000001</v>
      </c>
      <c r="R75" s="40">
        <v>-22.607433</v>
      </c>
      <c r="S75" s="40">
        <v>-18.285924999999999</v>
      </c>
      <c r="T75" s="40">
        <v>-17.835515999999998</v>
      </c>
      <c r="U75" s="40">
        <v>-2.9475033000000002</v>
      </c>
      <c r="V75" s="155">
        <v>-2.1001219999999998</v>
      </c>
      <c r="W75" s="24"/>
    </row>
    <row r="76" spans="1:23" x14ac:dyDescent="0.35">
      <c r="A76" s="2">
        <v>44113</v>
      </c>
      <c r="B76" s="40">
        <v>37.888824</v>
      </c>
      <c r="C76" s="40">
        <v>-34.447322999999997</v>
      </c>
      <c r="D76" s="40">
        <v>-21.981638</v>
      </c>
      <c r="E76" s="40">
        <v>-18.920725000000001</v>
      </c>
      <c r="F76" s="40">
        <v>-15.871900999999999</v>
      </c>
      <c r="G76" s="40">
        <v>-8.6169829999999994</v>
      </c>
      <c r="H76" s="40">
        <v>2.2148132</v>
      </c>
      <c r="I76" s="40">
        <v>30.132888999999999</v>
      </c>
      <c r="J76" s="40">
        <v>-14.835000000000001</v>
      </c>
      <c r="K76" s="40">
        <v>23.885249999999999</v>
      </c>
      <c r="L76" s="40">
        <v>-27.685092999999998</v>
      </c>
      <c r="M76" s="40">
        <v>-10.415518</v>
      </c>
      <c r="N76" s="40">
        <v>-21.515930000000001</v>
      </c>
      <c r="O76" s="40">
        <v>9.4527359999999998</v>
      </c>
      <c r="P76" s="40">
        <v>38.544654999999999</v>
      </c>
      <c r="Q76" s="40">
        <v>7.5077534000000004</v>
      </c>
      <c r="R76" s="40">
        <v>-21.596605</v>
      </c>
      <c r="S76" s="40">
        <v>-17.144573000000001</v>
      </c>
      <c r="T76" s="40">
        <v>-17.991215</v>
      </c>
      <c r="U76" s="40">
        <v>-4.5875906999999998</v>
      </c>
      <c r="V76" s="155">
        <v>7.6544999999999996</v>
      </c>
      <c r="W76" s="24"/>
    </row>
    <row r="77" spans="1:23" x14ac:dyDescent="0.35">
      <c r="A77" s="2">
        <v>44144</v>
      </c>
      <c r="B77" s="40">
        <v>37.805903999999998</v>
      </c>
      <c r="C77" s="40">
        <v>-18.437778000000002</v>
      </c>
      <c r="D77" s="40">
        <v>-14.719593</v>
      </c>
      <c r="E77" s="40">
        <v>-14.271063</v>
      </c>
      <c r="F77" s="40">
        <v>-21.611695999999998</v>
      </c>
      <c r="G77" s="40">
        <v>-5.9203568000000004</v>
      </c>
      <c r="H77" s="40">
        <v>-3.6763309999999998</v>
      </c>
      <c r="I77" s="40">
        <v>21.518898</v>
      </c>
      <c r="J77" s="40">
        <v>-14.040654999999999</v>
      </c>
      <c r="K77" s="40">
        <v>18.571949</v>
      </c>
      <c r="L77" s="40">
        <v>-24.9892</v>
      </c>
      <c r="M77" s="40">
        <v>-6.5890969999999998</v>
      </c>
      <c r="N77" s="40">
        <v>-26.630299999999998</v>
      </c>
      <c r="O77" s="40">
        <v>6.2829136999999999</v>
      </c>
      <c r="P77" s="40">
        <v>35.961987000000001</v>
      </c>
      <c r="Q77" s="40">
        <v>4.3026805000000001</v>
      </c>
      <c r="R77" s="40">
        <v>-21.489757999999998</v>
      </c>
      <c r="S77" s="40">
        <v>-20.076525</v>
      </c>
      <c r="T77" s="40">
        <v>-18.396305000000002</v>
      </c>
      <c r="U77" s="40">
        <v>-5.7256460000000002</v>
      </c>
      <c r="V77" s="155">
        <v>5.2072643999999997</v>
      </c>
      <c r="W77" s="24"/>
    </row>
    <row r="78" spans="1:23" x14ac:dyDescent="0.35">
      <c r="A78" s="2">
        <v>44174</v>
      </c>
      <c r="B78" s="40">
        <v>42.208182999999998</v>
      </c>
      <c r="C78" s="40">
        <v>-10.476864000000001</v>
      </c>
      <c r="D78" s="40">
        <v>-6.6366139999999998</v>
      </c>
      <c r="E78" s="40">
        <v>-4.1176139999999997</v>
      </c>
      <c r="F78" s="40">
        <v>-0.82957745000000005</v>
      </c>
      <c r="G78" s="40">
        <v>1.9679666</v>
      </c>
      <c r="H78" s="40">
        <v>8.1272359999999999</v>
      </c>
      <c r="I78" s="40">
        <v>33.960594</v>
      </c>
      <c r="J78" s="40">
        <v>-1.1584639999999999</v>
      </c>
      <c r="K78" s="40">
        <v>45.549810000000001</v>
      </c>
      <c r="L78" s="40">
        <v>-17.887342</v>
      </c>
      <c r="M78" s="40">
        <v>1.3307214000000001</v>
      </c>
      <c r="N78" s="40">
        <v>-6.3588977</v>
      </c>
      <c r="O78" s="40">
        <v>11.167669</v>
      </c>
      <c r="P78" s="40">
        <v>33.823160000000001</v>
      </c>
      <c r="Q78" s="40">
        <v>6.3595056999999997</v>
      </c>
      <c r="R78" s="40">
        <v>-4.5261917</v>
      </c>
      <c r="S78" s="40">
        <v>-9.8268149999999999</v>
      </c>
      <c r="T78" s="40">
        <v>-7.1617546000000001</v>
      </c>
      <c r="U78" s="40">
        <v>5.3545356000000002</v>
      </c>
      <c r="V78" s="155">
        <v>4.3871403000000004</v>
      </c>
      <c r="W78" s="24"/>
    </row>
    <row r="79" spans="1:23" x14ac:dyDescent="0.35">
      <c r="A79" s="2">
        <v>44204</v>
      </c>
      <c r="B79" s="40">
        <v>48.904513999999999</v>
      </c>
      <c r="C79" s="40">
        <v>-2.8289257999999999</v>
      </c>
      <c r="D79" s="40">
        <v>-2.8132617</v>
      </c>
      <c r="E79" s="40">
        <v>-1.7155944999999999</v>
      </c>
      <c r="F79" s="40">
        <v>-0.48636794</v>
      </c>
      <c r="G79" s="40">
        <v>0.83839892999999999</v>
      </c>
      <c r="H79" s="40">
        <v>3.5619139999999998</v>
      </c>
      <c r="I79" s="40">
        <v>41.190303999999998</v>
      </c>
      <c r="J79" s="40">
        <v>-0.70018170000000002</v>
      </c>
      <c r="K79" s="40">
        <v>57.975684999999999</v>
      </c>
      <c r="L79" s="40">
        <v>-18.214804000000001</v>
      </c>
      <c r="M79" s="40">
        <v>-2.6758074999999999</v>
      </c>
      <c r="N79" s="40">
        <v>-10.258746</v>
      </c>
      <c r="O79" s="40">
        <v>19.573868000000001</v>
      </c>
      <c r="P79" s="40">
        <v>32.253883000000002</v>
      </c>
      <c r="Q79" s="40">
        <v>10.901630000000001</v>
      </c>
      <c r="R79" s="40">
        <v>-1.4641523000000001</v>
      </c>
      <c r="S79" s="40">
        <v>4.4168589999999996</v>
      </c>
      <c r="T79" s="40">
        <v>1.8040776000000001</v>
      </c>
      <c r="U79" s="40">
        <v>16.624307999999999</v>
      </c>
      <c r="V79" s="155">
        <v>7.2019339999999996</v>
      </c>
      <c r="W79" s="24"/>
    </row>
    <row r="80" spans="1:23" x14ac:dyDescent="0.35">
      <c r="A80" s="2">
        <v>44236</v>
      </c>
      <c r="B80" s="40">
        <v>68.284520000000001</v>
      </c>
      <c r="C80" s="40">
        <v>2.577877</v>
      </c>
      <c r="D80" s="40">
        <v>-1.4424503</v>
      </c>
      <c r="E80" s="40">
        <v>-0.97447634000000005</v>
      </c>
      <c r="F80" s="40">
        <v>-3.3617675</v>
      </c>
      <c r="G80" s="40">
        <v>10.824536999999999</v>
      </c>
      <c r="H80" s="40">
        <v>5.1959156999999996</v>
      </c>
      <c r="I80" s="40">
        <v>52.210270000000001</v>
      </c>
      <c r="J80" s="40">
        <v>-5.7244359999999999</v>
      </c>
      <c r="K80" s="40">
        <v>53.887810000000002</v>
      </c>
      <c r="L80" s="40">
        <v>-15.344125</v>
      </c>
      <c r="M80" s="40">
        <v>12.307668</v>
      </c>
      <c r="N80" s="40">
        <v>-12.070966</v>
      </c>
      <c r="O80" s="40">
        <v>21.768713000000002</v>
      </c>
      <c r="P80" s="40">
        <v>51.483665000000002</v>
      </c>
      <c r="Q80" s="40">
        <v>10.598696</v>
      </c>
      <c r="R80" s="40">
        <v>-1.1053622000000001</v>
      </c>
      <c r="S80" s="40">
        <v>6.7031264000000004</v>
      </c>
      <c r="T80" s="40">
        <v>8.5323449999999994</v>
      </c>
      <c r="U80" s="40">
        <v>18.430733</v>
      </c>
      <c r="V80" s="155">
        <v>12.659681000000001</v>
      </c>
      <c r="W80" s="24"/>
    </row>
    <row r="81" spans="1:23" x14ac:dyDescent="0.35">
      <c r="A81" s="2">
        <v>44264</v>
      </c>
      <c r="B81" s="40">
        <v>39.169849999999997</v>
      </c>
      <c r="C81" s="40">
        <v>31.464946999999999</v>
      </c>
      <c r="D81" s="40">
        <v>19.314181999999999</v>
      </c>
      <c r="E81" s="40">
        <v>12.9297495</v>
      </c>
      <c r="F81" s="40">
        <v>20.648623000000001</v>
      </c>
      <c r="G81" s="40">
        <v>28.417968999999999</v>
      </c>
      <c r="H81" s="40">
        <v>20.350719999999999</v>
      </c>
      <c r="I81" s="40">
        <v>59.522117999999999</v>
      </c>
      <c r="J81" s="40">
        <v>18.933964</v>
      </c>
      <c r="K81" s="40">
        <v>67.945139999999995</v>
      </c>
      <c r="L81" s="40">
        <v>7.0143459999999997</v>
      </c>
      <c r="M81" s="40">
        <v>42.387833000000001</v>
      </c>
      <c r="N81" s="40">
        <v>50.987456999999999</v>
      </c>
      <c r="O81" s="40">
        <v>49.144627</v>
      </c>
      <c r="P81" s="40">
        <v>43.402349999999998</v>
      </c>
      <c r="Q81" s="40">
        <v>33.653354999999998</v>
      </c>
      <c r="R81" s="40">
        <v>23.460519999999999</v>
      </c>
      <c r="S81" s="40">
        <v>16.747702</v>
      </c>
      <c r="T81" s="40">
        <v>36.556660000000001</v>
      </c>
      <c r="U81" s="40">
        <v>38.873089999999998</v>
      </c>
      <c r="V81" s="155">
        <v>61.555121999999997</v>
      </c>
      <c r="W81" s="24"/>
    </row>
    <row r="82" spans="1:23" x14ac:dyDescent="0.35">
      <c r="A82" s="2">
        <v>44295</v>
      </c>
      <c r="B82" s="40">
        <v>45.797432000000001</v>
      </c>
      <c r="C82" s="40">
        <v>48.711419999999997</v>
      </c>
      <c r="D82" s="40">
        <v>43.355705</v>
      </c>
      <c r="E82" s="40">
        <v>26.129352999999998</v>
      </c>
      <c r="F82" s="40">
        <v>35.713706999999999</v>
      </c>
      <c r="G82" s="40">
        <v>53.548026999999998</v>
      </c>
      <c r="H82" s="40">
        <v>22.216760000000001</v>
      </c>
      <c r="I82" s="40">
        <v>81.130229999999997</v>
      </c>
      <c r="J82" s="40">
        <v>62.164771999999999</v>
      </c>
      <c r="K82" s="40">
        <v>88.020920000000004</v>
      </c>
      <c r="L82" s="40">
        <v>33.431435</v>
      </c>
      <c r="M82" s="40">
        <v>73.183400000000006</v>
      </c>
      <c r="N82" s="40">
        <v>60.426819999999999</v>
      </c>
      <c r="O82" s="40">
        <v>64.32432</v>
      </c>
      <c r="P82" s="40">
        <v>40.968204</v>
      </c>
      <c r="Q82" s="40">
        <v>21.097909999999999</v>
      </c>
      <c r="R82" s="40">
        <v>29.398250000000001</v>
      </c>
      <c r="S82" s="40">
        <v>17.904413000000002</v>
      </c>
      <c r="T82" s="40">
        <v>40.415084999999998</v>
      </c>
      <c r="U82" s="40">
        <v>56.099986999999999</v>
      </c>
      <c r="V82" s="155">
        <v>50.275539999999999</v>
      </c>
      <c r="W82" s="24"/>
    </row>
    <row r="83" spans="1:23" x14ac:dyDescent="0.35">
      <c r="A83" s="2">
        <v>44323</v>
      </c>
      <c r="B83" s="40">
        <v>44.038820000000001</v>
      </c>
      <c r="C83" s="40">
        <v>34.115302999999997</v>
      </c>
      <c r="D83" s="40">
        <v>39.37218</v>
      </c>
      <c r="E83" s="40">
        <v>19.911839000000001</v>
      </c>
      <c r="F83" s="40">
        <v>46.612717000000004</v>
      </c>
      <c r="G83" s="40">
        <v>28.277242999999999</v>
      </c>
      <c r="H83" s="40">
        <v>22.096598</v>
      </c>
      <c r="I83" s="40">
        <v>77.857399999999998</v>
      </c>
      <c r="J83" s="40">
        <v>61.083770000000001</v>
      </c>
      <c r="K83" s="40">
        <v>84.697815000000006</v>
      </c>
      <c r="L83" s="40">
        <v>72.81926</v>
      </c>
      <c r="M83" s="40">
        <v>74.497259999999997</v>
      </c>
      <c r="N83" s="40">
        <v>67.236459999999994</v>
      </c>
      <c r="O83" s="40">
        <v>63.829920000000001</v>
      </c>
      <c r="P83" s="40">
        <v>37.002110000000002</v>
      </c>
      <c r="Q83" s="40">
        <v>27.681614</v>
      </c>
      <c r="R83" s="40">
        <v>25.998031999999998</v>
      </c>
      <c r="S83" s="40">
        <v>25.318659</v>
      </c>
      <c r="T83" s="40">
        <v>46.342469999999999</v>
      </c>
      <c r="U83" s="40">
        <v>49.681007000000001</v>
      </c>
      <c r="V83" s="155">
        <v>60.331547</v>
      </c>
      <c r="W83" s="24"/>
    </row>
    <row r="84" spans="1:23" x14ac:dyDescent="0.35">
      <c r="A84" s="2">
        <v>44356</v>
      </c>
      <c r="B84" s="40">
        <v>47.776127000000002</v>
      </c>
      <c r="C84" s="40">
        <v>6.8906425999999996</v>
      </c>
      <c r="D84" s="40">
        <v>14.741254</v>
      </c>
      <c r="E84" s="40">
        <v>10.654032000000001</v>
      </c>
      <c r="F84" s="40">
        <v>27.256333999999999</v>
      </c>
      <c r="G84" s="40">
        <v>3.9004086999999998</v>
      </c>
      <c r="H84" s="40">
        <v>1.9417167</v>
      </c>
      <c r="I84" s="40">
        <v>59.814284999999998</v>
      </c>
      <c r="J84" s="40">
        <v>44.349944999999998</v>
      </c>
      <c r="K84" s="40">
        <v>55.423344</v>
      </c>
      <c r="L84" s="40">
        <v>28.572486999999999</v>
      </c>
      <c r="M84" s="40">
        <v>46.029376999999997</v>
      </c>
      <c r="N84" s="40">
        <v>44.639633000000003</v>
      </c>
      <c r="O84" s="40">
        <v>57.288670000000003</v>
      </c>
      <c r="P84" s="40">
        <v>27.701902</v>
      </c>
      <c r="Q84" s="40">
        <v>18.18037</v>
      </c>
      <c r="R84" s="40">
        <v>15.471792000000001</v>
      </c>
      <c r="S84" s="40">
        <v>4.4443489999999999</v>
      </c>
      <c r="T84" s="40">
        <v>43.586585999999997</v>
      </c>
      <c r="U84" s="40">
        <v>38.533557999999999</v>
      </c>
      <c r="V84" s="155">
        <v>44.01829</v>
      </c>
      <c r="W84" s="24"/>
    </row>
    <row r="85" spans="1:23" x14ac:dyDescent="0.35">
      <c r="A85" s="2">
        <v>44386</v>
      </c>
      <c r="B85" s="40">
        <v>19.012619000000001</v>
      </c>
      <c r="C85" s="40">
        <v>6.7539930000000004</v>
      </c>
      <c r="D85" s="40">
        <v>8.0815429999999999</v>
      </c>
      <c r="E85" s="40">
        <v>9.9842790000000008</v>
      </c>
      <c r="F85" s="40">
        <v>29.887318</v>
      </c>
      <c r="G85" s="40">
        <v>3.3869862999999998</v>
      </c>
      <c r="H85" s="40">
        <v>-4.0075719999999997</v>
      </c>
      <c r="I85" s="40">
        <v>53.571975999999999</v>
      </c>
      <c r="J85" s="40">
        <v>54.727849999999997</v>
      </c>
      <c r="K85" s="40">
        <v>54.554412999999997</v>
      </c>
      <c r="L85" s="40">
        <v>29.712092999999999</v>
      </c>
      <c r="M85" s="40">
        <v>35.019325000000002</v>
      </c>
      <c r="N85" s="40">
        <v>45.979120000000002</v>
      </c>
      <c r="O85" s="40">
        <v>44.320414999999997</v>
      </c>
      <c r="P85" s="40">
        <v>4.5936465000000002</v>
      </c>
      <c r="Q85" s="40">
        <v>18.333828</v>
      </c>
      <c r="R85" s="40">
        <v>13.6387825</v>
      </c>
      <c r="S85" s="40">
        <v>-4.7481656000000001</v>
      </c>
      <c r="T85" s="40">
        <v>45.035890000000002</v>
      </c>
      <c r="U85" s="40">
        <v>40.836692999999997</v>
      </c>
      <c r="V85" s="155">
        <v>46.118533999999997</v>
      </c>
      <c r="W85" s="24"/>
    </row>
    <row r="86" spans="1:23" x14ac:dyDescent="0.35">
      <c r="A86" s="2">
        <v>44417</v>
      </c>
      <c r="B86" s="40">
        <v>18.108643000000001</v>
      </c>
      <c r="C86" s="40">
        <v>2.3048042999999998</v>
      </c>
      <c r="D86" s="40">
        <v>8.3358399999999993</v>
      </c>
      <c r="E86" s="40">
        <v>10.957109000000001</v>
      </c>
      <c r="F86" s="40">
        <v>22.659420000000001</v>
      </c>
      <c r="G86" s="40">
        <v>-15.568298</v>
      </c>
      <c r="H86" s="40">
        <v>-7.5001420000000003</v>
      </c>
      <c r="I86" s="40">
        <v>45.061729999999997</v>
      </c>
      <c r="J86" s="40">
        <v>48.368499999999997</v>
      </c>
      <c r="K86" s="40">
        <v>42.520940000000003</v>
      </c>
      <c r="L86" s="40">
        <v>22.602654000000001</v>
      </c>
      <c r="M86" s="40">
        <v>37.795414000000001</v>
      </c>
      <c r="N86" s="40">
        <v>39.651825000000002</v>
      </c>
      <c r="O86" s="40">
        <v>39.056514999999997</v>
      </c>
      <c r="P86" s="40">
        <v>0.42902230000000002</v>
      </c>
      <c r="Q86" s="40">
        <v>14.750767</v>
      </c>
      <c r="R86" s="40">
        <v>16.293406999999998</v>
      </c>
      <c r="S86" s="40">
        <v>16.120588000000001</v>
      </c>
      <c r="T86" s="40">
        <v>42.378605</v>
      </c>
      <c r="U86" s="40">
        <v>38.715363000000004</v>
      </c>
      <c r="V86" s="155">
        <v>50.24344</v>
      </c>
      <c r="W86" s="24"/>
    </row>
    <row r="87" spans="1:23" x14ac:dyDescent="0.35">
      <c r="A87" s="2">
        <v>44448</v>
      </c>
      <c r="B87" s="40">
        <v>20.520520000000001</v>
      </c>
      <c r="C87" s="40">
        <v>8.6193080000000002</v>
      </c>
      <c r="D87" s="40">
        <v>14.209460999999999</v>
      </c>
      <c r="E87" s="40">
        <v>15.127050000000001</v>
      </c>
      <c r="F87" s="40">
        <v>31.820536000000001</v>
      </c>
      <c r="G87" s="40">
        <v>-11.739755000000001</v>
      </c>
      <c r="H87" s="40">
        <v>5.4401875000000004</v>
      </c>
      <c r="I87" s="40">
        <v>48.036729999999999</v>
      </c>
      <c r="J87" s="40">
        <v>53.055965</v>
      </c>
      <c r="K87" s="40">
        <v>30.456589999999998</v>
      </c>
      <c r="L87" s="40">
        <v>15.085267999999999</v>
      </c>
      <c r="M87" s="40">
        <v>30.245256000000001</v>
      </c>
      <c r="N87" s="40">
        <v>41.887462999999997</v>
      </c>
      <c r="O87" s="40">
        <v>46.98236</v>
      </c>
      <c r="P87" s="40">
        <v>-0.62407254999999995</v>
      </c>
      <c r="Q87" s="40">
        <v>15.493463999999999</v>
      </c>
      <c r="R87" s="40">
        <v>25.956392000000001</v>
      </c>
      <c r="S87" s="40">
        <v>17.334247999999999</v>
      </c>
      <c r="T87" s="40">
        <v>44.558619999999998</v>
      </c>
      <c r="U87" s="40">
        <v>32.673549999999999</v>
      </c>
      <c r="V87" s="155">
        <v>45.653224999999999</v>
      </c>
      <c r="W87" s="24"/>
    </row>
    <row r="88" spans="1:23" x14ac:dyDescent="0.35">
      <c r="A88" s="2">
        <v>44477</v>
      </c>
      <c r="B88" s="40">
        <v>15.412950500000001</v>
      </c>
      <c r="C88" s="40">
        <v>5.8908940000000003</v>
      </c>
      <c r="D88" s="40">
        <v>30.110883999999999</v>
      </c>
      <c r="E88" s="40">
        <v>17.276405</v>
      </c>
      <c r="F88" s="40">
        <v>37.762165000000003</v>
      </c>
      <c r="G88" s="40">
        <v>-4.9964430000000002</v>
      </c>
      <c r="H88" s="40">
        <v>1.9065261</v>
      </c>
      <c r="I88" s="40">
        <v>34.493374000000003</v>
      </c>
      <c r="J88" s="40">
        <v>38.584457</v>
      </c>
      <c r="K88" s="40">
        <v>16.015255</v>
      </c>
      <c r="L88" s="40">
        <v>15.699017</v>
      </c>
      <c r="M88" s="40">
        <v>34.353386</v>
      </c>
      <c r="N88" s="40">
        <v>38.476500000000001</v>
      </c>
      <c r="O88" s="40">
        <v>40.147675</v>
      </c>
      <c r="P88" s="40">
        <v>-8.5214850000000002</v>
      </c>
      <c r="Q88" s="40">
        <v>17.069603000000001</v>
      </c>
      <c r="R88" s="40">
        <v>28.598331000000002</v>
      </c>
      <c r="S88" s="40">
        <v>11.788081999999999</v>
      </c>
      <c r="T88" s="40">
        <v>40.825653000000003</v>
      </c>
      <c r="U88" s="40">
        <v>30.514061000000002</v>
      </c>
      <c r="V88" s="155">
        <v>42.741847999999997</v>
      </c>
      <c r="W88" s="24"/>
    </row>
    <row r="89" spans="1:23" x14ac:dyDescent="0.35">
      <c r="A89" s="2">
        <v>44509</v>
      </c>
      <c r="B89" s="40">
        <v>8.0135349999999992</v>
      </c>
      <c r="C89" s="40">
        <v>4.5205593000000004</v>
      </c>
      <c r="D89" s="40">
        <v>14.013934000000001</v>
      </c>
      <c r="E89" s="40">
        <v>10.667693999999999</v>
      </c>
      <c r="F89" s="40">
        <v>39.622795000000004</v>
      </c>
      <c r="G89" s="40">
        <v>-5.6451916999999998</v>
      </c>
      <c r="H89" s="40">
        <v>-2.337736</v>
      </c>
      <c r="I89" s="40">
        <v>39.265526000000001</v>
      </c>
      <c r="J89" s="40">
        <v>33.057380000000002</v>
      </c>
      <c r="K89" s="40">
        <v>12.414085</v>
      </c>
      <c r="L89" s="40">
        <v>-0.98332759999999997</v>
      </c>
      <c r="M89" s="40">
        <v>18.688535999999999</v>
      </c>
      <c r="N89" s="40">
        <v>42.406272999999999</v>
      </c>
      <c r="O89" s="40">
        <v>38.073276999999997</v>
      </c>
      <c r="P89" s="40">
        <v>-16.600763000000001</v>
      </c>
      <c r="Q89" s="40">
        <v>20.700085000000001</v>
      </c>
      <c r="R89" s="40">
        <v>26.892863999999999</v>
      </c>
      <c r="S89" s="40">
        <v>15.81682</v>
      </c>
      <c r="T89" s="40">
        <v>53.277504</v>
      </c>
      <c r="U89" s="40">
        <v>32.854019999999998</v>
      </c>
      <c r="V89" s="155">
        <v>45.28781</v>
      </c>
      <c r="W89" s="24"/>
    </row>
    <row r="90" spans="1:23" x14ac:dyDescent="0.35">
      <c r="A90" s="2">
        <v>44539</v>
      </c>
      <c r="B90" s="40">
        <v>12.736105999999999</v>
      </c>
      <c r="C90" s="40">
        <v>-10.006905</v>
      </c>
      <c r="D90" s="40">
        <v>3.4932493999999998</v>
      </c>
      <c r="E90" s="40">
        <v>1.3059258</v>
      </c>
      <c r="F90" s="40">
        <v>7.4564576000000002</v>
      </c>
      <c r="G90" s="40">
        <v>-14.476448</v>
      </c>
      <c r="H90" s="40">
        <v>-11.560290999999999</v>
      </c>
      <c r="I90" s="40">
        <v>29.715252</v>
      </c>
      <c r="J90" s="40">
        <v>16.208876</v>
      </c>
      <c r="K90" s="40">
        <v>-0.99063515999999996</v>
      </c>
      <c r="L90" s="40">
        <v>-12.559837</v>
      </c>
      <c r="M90" s="40">
        <v>9.6785910000000008</v>
      </c>
      <c r="N90" s="40">
        <v>6.8055750000000002</v>
      </c>
      <c r="O90" s="40">
        <v>26.14479</v>
      </c>
      <c r="P90" s="40">
        <v>-16.013735</v>
      </c>
      <c r="Q90" s="40">
        <v>12.814856000000001</v>
      </c>
      <c r="R90" s="40">
        <v>9.1429600000000004</v>
      </c>
      <c r="S90" s="40">
        <v>-13.482321000000001</v>
      </c>
      <c r="T90" s="40">
        <v>48.093319999999999</v>
      </c>
      <c r="U90" s="40">
        <v>26.658916000000001</v>
      </c>
      <c r="V90" s="155">
        <v>29.908812000000001</v>
      </c>
      <c r="W90" s="24"/>
    </row>
    <row r="91" spans="1:23" x14ac:dyDescent="0.35">
      <c r="A91" s="2">
        <v>44568</v>
      </c>
      <c r="B91" s="40">
        <v>-6.9522380000000004</v>
      </c>
      <c r="C91" s="40">
        <v>-23.481781000000002</v>
      </c>
      <c r="D91" s="40">
        <v>-0.61203240000000003</v>
      </c>
      <c r="E91" s="40">
        <v>-4.7293843999999998</v>
      </c>
      <c r="F91" s="40">
        <v>9.4773879999999995</v>
      </c>
      <c r="G91" s="40">
        <v>-10.23274</v>
      </c>
      <c r="H91" s="40">
        <v>-6.4358234000000003</v>
      </c>
      <c r="I91" s="40">
        <v>21.640991</v>
      </c>
      <c r="J91" s="40">
        <v>16.432644</v>
      </c>
      <c r="K91" s="40">
        <v>-14.008945000000001</v>
      </c>
      <c r="L91" s="40">
        <v>-19.827991000000001</v>
      </c>
      <c r="M91" s="40">
        <v>12.8652935</v>
      </c>
      <c r="N91" s="40">
        <v>5.8263540000000003</v>
      </c>
      <c r="O91" s="40">
        <v>23.378695</v>
      </c>
      <c r="P91" s="40">
        <v>-24.368006000000001</v>
      </c>
      <c r="Q91" s="40">
        <v>14.153088</v>
      </c>
      <c r="R91" s="40">
        <v>9.5020410000000002</v>
      </c>
      <c r="S91" s="40">
        <v>-26.065552</v>
      </c>
      <c r="T91" s="40">
        <v>37.044632</v>
      </c>
      <c r="U91" s="40">
        <v>18.106020000000001</v>
      </c>
      <c r="V91" s="155">
        <v>35.310127000000001</v>
      </c>
      <c r="W91" s="24"/>
    </row>
    <row r="92" spans="1:23" x14ac:dyDescent="0.35">
      <c r="A92" s="2">
        <v>44601</v>
      </c>
      <c r="B92" s="40">
        <v>-14.15813</v>
      </c>
      <c r="C92" s="40">
        <v>-13.793177</v>
      </c>
      <c r="D92" s="40">
        <v>1.8567085000000001</v>
      </c>
      <c r="E92" s="40">
        <v>3.6994934000000002</v>
      </c>
      <c r="F92" s="40">
        <v>13.766133999999999</v>
      </c>
      <c r="G92" s="40">
        <v>-6.5889062999999997</v>
      </c>
      <c r="H92" s="40">
        <v>-3.9718390000000001</v>
      </c>
      <c r="I92" s="40">
        <v>15.92958</v>
      </c>
      <c r="J92" s="40">
        <v>19.643284000000001</v>
      </c>
      <c r="K92" s="40">
        <v>-17.557585</v>
      </c>
      <c r="L92" s="40">
        <v>-2.2502303000000001</v>
      </c>
      <c r="M92" s="40">
        <v>9.3579179999999997</v>
      </c>
      <c r="N92" s="40">
        <v>28.021775999999999</v>
      </c>
      <c r="O92" s="40">
        <v>14.493608</v>
      </c>
      <c r="P92" s="40">
        <v>-31.422180000000001</v>
      </c>
      <c r="Q92" s="40">
        <v>23.369062</v>
      </c>
      <c r="R92" s="40">
        <v>12.177682000000001</v>
      </c>
      <c r="S92" s="40">
        <v>-28.169906999999998</v>
      </c>
      <c r="T92" s="40">
        <v>35.017277</v>
      </c>
      <c r="U92" s="40">
        <v>13.409841999999999</v>
      </c>
      <c r="V92" s="155">
        <v>42.413150000000002</v>
      </c>
      <c r="W92" s="24"/>
    </row>
    <row r="93" spans="1:23" x14ac:dyDescent="0.35">
      <c r="A93" s="2">
        <v>44629</v>
      </c>
      <c r="B93" s="40">
        <v>-7.2720766000000001</v>
      </c>
      <c r="C93" s="40">
        <v>-14.553338</v>
      </c>
      <c r="D93" s="40">
        <v>10.121810999999999</v>
      </c>
      <c r="E93" s="40">
        <v>4.4620749999999996</v>
      </c>
      <c r="F93" s="40">
        <v>-7.6042174999999999</v>
      </c>
      <c r="G93" s="40">
        <v>4.3490409999999997</v>
      </c>
      <c r="H93" s="40">
        <v>-3.6665320000000001</v>
      </c>
      <c r="I93" s="40">
        <v>9.2843420000000005</v>
      </c>
      <c r="J93" s="40">
        <v>19.930340000000001</v>
      </c>
      <c r="K93" s="40">
        <v>-17.949736000000001</v>
      </c>
      <c r="L93" s="40">
        <v>19.313026000000001</v>
      </c>
      <c r="M93" s="40">
        <v>10.257493999999999</v>
      </c>
      <c r="N93" s="40">
        <v>0.64241886000000004</v>
      </c>
      <c r="O93" s="40">
        <v>5.3864599999999996</v>
      </c>
      <c r="P93" s="40">
        <v>-35.867344000000003</v>
      </c>
      <c r="Q93" s="40">
        <v>35.715029999999999</v>
      </c>
      <c r="R93" s="40">
        <v>6.0009480000000002</v>
      </c>
      <c r="S93" s="40">
        <v>-29.051314999999999</v>
      </c>
      <c r="T93" s="40">
        <v>48.782657999999998</v>
      </c>
      <c r="U93" s="40">
        <v>9.4911340000000006</v>
      </c>
      <c r="V93" s="155">
        <v>40.96322</v>
      </c>
      <c r="W93" s="24"/>
    </row>
    <row r="94" spans="1:23" x14ac:dyDescent="0.35">
      <c r="A94" s="2">
        <v>44659</v>
      </c>
      <c r="B94" s="40">
        <v>-10.234869</v>
      </c>
      <c r="C94" s="40">
        <v>-14.54556</v>
      </c>
      <c r="D94" s="40">
        <v>15.830601</v>
      </c>
      <c r="E94" s="40">
        <v>4.3661713999999998</v>
      </c>
      <c r="F94" s="40">
        <v>-2.6892781000000001</v>
      </c>
      <c r="G94" s="40">
        <v>2.1713971999999999</v>
      </c>
      <c r="H94" s="40">
        <v>-0.30961037000000002</v>
      </c>
      <c r="I94" s="40">
        <v>0.56782960000000005</v>
      </c>
      <c r="J94" s="40">
        <v>18.584574</v>
      </c>
      <c r="K94" s="40">
        <v>-23.280875999999999</v>
      </c>
      <c r="L94" s="40">
        <v>20.446348</v>
      </c>
      <c r="M94" s="40">
        <v>11.598098999999999</v>
      </c>
      <c r="N94" s="40">
        <v>1.3346313999999999</v>
      </c>
      <c r="O94" s="40">
        <v>16.533982999999999</v>
      </c>
      <c r="P94" s="40">
        <v>-34.970190000000002</v>
      </c>
      <c r="Q94" s="40">
        <v>34.401012000000001</v>
      </c>
      <c r="R94" s="40">
        <v>8.1580399999999997</v>
      </c>
      <c r="S94" s="40">
        <v>-3.7295699999999998</v>
      </c>
      <c r="T94" s="40">
        <v>50.957442999999998</v>
      </c>
      <c r="U94" s="40">
        <v>1.4736056</v>
      </c>
      <c r="V94" s="155">
        <v>36.694206000000001</v>
      </c>
      <c r="W94" s="24"/>
    </row>
    <row r="95" spans="1:23" x14ac:dyDescent="0.35">
      <c r="A95" s="2">
        <v>44690</v>
      </c>
      <c r="B95" s="40">
        <v>-23.417335999999999</v>
      </c>
      <c r="C95" s="40">
        <v>-21.407306999999999</v>
      </c>
      <c r="D95" s="40">
        <v>8.4836120000000008</v>
      </c>
      <c r="E95" s="40">
        <v>-1.4118493000000001</v>
      </c>
      <c r="F95" s="40">
        <v>-27.113676000000002</v>
      </c>
      <c r="G95" s="40">
        <v>-10.622769</v>
      </c>
      <c r="H95" s="40">
        <v>-9.0463520000000006</v>
      </c>
      <c r="I95" s="40">
        <v>-14.925122</v>
      </c>
      <c r="J95" s="40">
        <v>3.2756447999999998</v>
      </c>
      <c r="K95" s="40">
        <v>-30.142158999999999</v>
      </c>
      <c r="L95" s="40">
        <v>-13.055759</v>
      </c>
      <c r="M95" s="40">
        <v>-15.252418</v>
      </c>
      <c r="N95" s="40">
        <v>-11.503422</v>
      </c>
      <c r="O95" s="40">
        <v>3.1814217999999999</v>
      </c>
      <c r="P95" s="40">
        <v>-42.776077000000001</v>
      </c>
      <c r="Q95" s="40">
        <v>23.414124000000001</v>
      </c>
      <c r="R95" s="40">
        <v>1.2277365</v>
      </c>
      <c r="S95" s="40">
        <v>-5.3571042999999996</v>
      </c>
      <c r="T95" s="40">
        <v>40.597915999999998</v>
      </c>
      <c r="U95" s="40">
        <v>-16.961801999999999</v>
      </c>
      <c r="V95" s="155">
        <v>34.750140000000002</v>
      </c>
      <c r="W95" s="24"/>
    </row>
    <row r="96" spans="1:23" x14ac:dyDescent="0.35">
      <c r="A96" s="2">
        <v>44721</v>
      </c>
      <c r="B96" s="40">
        <v>-20.09008</v>
      </c>
      <c r="C96" s="40">
        <v>4.4903874000000004</v>
      </c>
      <c r="D96" s="40">
        <v>10.288762999999999</v>
      </c>
      <c r="E96" s="40">
        <v>-10.623651499999999</v>
      </c>
      <c r="F96" s="40">
        <v>-29.601102999999998</v>
      </c>
      <c r="G96" s="40">
        <v>3.4676670000000001</v>
      </c>
      <c r="H96" s="40">
        <v>-9.8305410000000002</v>
      </c>
      <c r="I96" s="40">
        <v>-9.1900829999999996</v>
      </c>
      <c r="J96" s="40">
        <v>2.8991579999999999</v>
      </c>
      <c r="K96" s="40">
        <v>-27.71874</v>
      </c>
      <c r="L96" s="40">
        <v>-12.95237</v>
      </c>
      <c r="M96" s="40">
        <v>-12.831657999999999</v>
      </c>
      <c r="N96" s="40">
        <v>-10.760491999999999</v>
      </c>
      <c r="O96" s="40">
        <v>-3.8158834000000001</v>
      </c>
      <c r="P96" s="40">
        <v>-33.447426</v>
      </c>
      <c r="Q96" s="40">
        <v>20.268785000000001</v>
      </c>
      <c r="R96" s="40">
        <v>0.92666150000000003</v>
      </c>
      <c r="S96" s="40">
        <v>-11.427146</v>
      </c>
      <c r="T96" s="40">
        <v>17.737781999999999</v>
      </c>
      <c r="U96" s="40">
        <v>-19.468170000000001</v>
      </c>
      <c r="V96" s="155">
        <v>16.864204000000001</v>
      </c>
      <c r="W96" s="24"/>
    </row>
    <row r="97" spans="1:23" x14ac:dyDescent="0.35">
      <c r="A97" s="2">
        <v>44750</v>
      </c>
      <c r="B97" s="40">
        <v>-11.769093</v>
      </c>
      <c r="C97" s="40">
        <v>-6.6879929999999996</v>
      </c>
      <c r="D97" s="40">
        <v>11.309301</v>
      </c>
      <c r="E97" s="40">
        <v>-13.520802</v>
      </c>
      <c r="F97" s="40">
        <v>-33.434919999999998</v>
      </c>
      <c r="G97" s="40">
        <v>-6.1552286</v>
      </c>
      <c r="H97" s="40">
        <v>-7.9196634000000001</v>
      </c>
      <c r="I97" s="40">
        <v>-19.849437999999999</v>
      </c>
      <c r="J97" s="40">
        <v>0.22448301000000001</v>
      </c>
      <c r="K97" s="40">
        <v>-33.488833999999997</v>
      </c>
      <c r="L97" s="40">
        <v>-18.582885999999998</v>
      </c>
      <c r="M97" s="40">
        <v>-8.6700735000000009</v>
      </c>
      <c r="N97" s="40">
        <v>-14.413558999999999</v>
      </c>
      <c r="O97" s="40">
        <v>-2.4760306000000001</v>
      </c>
      <c r="P97" s="40">
        <v>-25.730377000000001</v>
      </c>
      <c r="Q97" s="40">
        <v>12.582743000000001</v>
      </c>
      <c r="R97" s="40">
        <v>0.91987850000000004</v>
      </c>
      <c r="S97" s="40">
        <v>-10.395109</v>
      </c>
      <c r="T97" s="40">
        <v>14.4849415</v>
      </c>
      <c r="U97" s="40">
        <v>-28.350131999999999</v>
      </c>
      <c r="V97" s="155">
        <v>7.6494454999999997</v>
      </c>
      <c r="W97" s="24"/>
    </row>
    <row r="98" spans="1:23" x14ac:dyDescent="0.35">
      <c r="A98" s="2">
        <v>44782</v>
      </c>
      <c r="B98" s="40">
        <v>-16.868675</v>
      </c>
      <c r="C98" s="40">
        <v>7.1878314000000003</v>
      </c>
      <c r="D98" s="40">
        <v>20.926559999999998</v>
      </c>
      <c r="E98" s="40">
        <v>-7.3363123000000003</v>
      </c>
      <c r="F98" s="40">
        <v>-33.904815999999997</v>
      </c>
      <c r="G98" s="40">
        <v>7.8333735000000004</v>
      </c>
      <c r="H98" s="40">
        <v>-3.4344554</v>
      </c>
      <c r="I98" s="40">
        <v>-18.423169999999999</v>
      </c>
      <c r="J98" s="40">
        <v>-1.5779257</v>
      </c>
      <c r="K98" s="40">
        <v>-31.243134000000001</v>
      </c>
      <c r="L98" s="40">
        <v>-7.5327516000000001</v>
      </c>
      <c r="M98" s="40">
        <v>-6.4233960000000003</v>
      </c>
      <c r="N98" s="40">
        <v>-11.281896</v>
      </c>
      <c r="O98" s="40">
        <v>0.68500039999999995</v>
      </c>
      <c r="P98" s="40">
        <v>-31.051217999999999</v>
      </c>
      <c r="Q98" s="40">
        <v>24.768388999999999</v>
      </c>
      <c r="R98" s="40">
        <v>5.1039219999999998</v>
      </c>
      <c r="S98" s="40">
        <v>-4.8884273</v>
      </c>
      <c r="T98" s="40">
        <v>20.463825</v>
      </c>
      <c r="U98" s="40">
        <v>-23.319267</v>
      </c>
      <c r="V98" s="155">
        <v>11.729096999999999</v>
      </c>
      <c r="W98" s="24"/>
    </row>
    <row r="99" spans="1:23" x14ac:dyDescent="0.35">
      <c r="A99" s="2">
        <v>44813</v>
      </c>
      <c r="B99" s="40">
        <v>-21.134096</v>
      </c>
      <c r="C99" s="40">
        <v>12.211919</v>
      </c>
      <c r="D99" s="40">
        <v>16.464043</v>
      </c>
      <c r="E99" s="40">
        <v>-13.707399000000001</v>
      </c>
      <c r="F99" s="40">
        <v>-42.995429999999999</v>
      </c>
      <c r="G99" s="40">
        <v>2.6146053999999999</v>
      </c>
      <c r="H99" s="40">
        <v>-10.467255</v>
      </c>
      <c r="I99" s="40">
        <v>-21.326022999999999</v>
      </c>
      <c r="J99" s="40">
        <v>-3.6558926</v>
      </c>
      <c r="K99" s="40">
        <v>-31.789332999999999</v>
      </c>
      <c r="L99" s="40">
        <v>1.0733724</v>
      </c>
      <c r="M99" s="40">
        <v>-11.120850000000001</v>
      </c>
      <c r="N99" s="40">
        <v>-14.234553999999999</v>
      </c>
      <c r="O99" s="40">
        <v>-5.4460945000000001</v>
      </c>
      <c r="P99" s="40">
        <v>-32.080523999999997</v>
      </c>
      <c r="Q99" s="40">
        <v>15.528428999999999</v>
      </c>
      <c r="R99" s="40">
        <v>1.5652657000000001</v>
      </c>
      <c r="S99" s="40">
        <v>12.500132000000001</v>
      </c>
      <c r="T99" s="40">
        <v>5.5259466000000002</v>
      </c>
      <c r="U99" s="40">
        <v>-24.486654000000001</v>
      </c>
      <c r="V99" s="155">
        <v>5.0332784999999998</v>
      </c>
      <c r="W99" s="24"/>
    </row>
    <row r="100" spans="1:23" x14ac:dyDescent="0.35">
      <c r="A100" s="2">
        <v>44841</v>
      </c>
      <c r="B100" s="40">
        <v>-25.806474999999999</v>
      </c>
      <c r="C100" s="40">
        <v>5.6197046999999998</v>
      </c>
      <c r="D100" s="40">
        <v>1.9068598999999999</v>
      </c>
      <c r="E100" s="40">
        <v>-26.354223000000001</v>
      </c>
      <c r="F100" s="40">
        <v>-50.97992</v>
      </c>
      <c r="G100" s="40">
        <v>-2.2676408000000001</v>
      </c>
      <c r="H100" s="40">
        <v>-17.811620000000001</v>
      </c>
      <c r="I100" s="40">
        <v>-27.473376999999999</v>
      </c>
      <c r="J100" s="40">
        <v>-2.2356272000000001</v>
      </c>
      <c r="K100" s="40">
        <v>-35.752051999999999</v>
      </c>
      <c r="L100" s="40">
        <v>14.883507</v>
      </c>
      <c r="M100" s="40">
        <v>-19.228034999999998</v>
      </c>
      <c r="N100" s="40">
        <v>-19.522202</v>
      </c>
      <c r="O100" s="40">
        <v>-12.736917</v>
      </c>
      <c r="P100" s="40">
        <v>-36.372574</v>
      </c>
      <c r="Q100" s="40">
        <v>9.6191289999999992</v>
      </c>
      <c r="R100" s="40">
        <v>-3.3090115</v>
      </c>
      <c r="S100" s="40">
        <v>19.945489999999999</v>
      </c>
      <c r="T100" s="40">
        <v>7.87338</v>
      </c>
      <c r="U100" s="40">
        <v>-35.941906000000003</v>
      </c>
      <c r="V100" s="155">
        <v>2.3596764000000001</v>
      </c>
      <c r="W100" s="24"/>
    </row>
    <row r="101" spans="1:23" x14ac:dyDescent="0.35">
      <c r="A101" s="2">
        <v>44874</v>
      </c>
      <c r="B101" s="40">
        <v>-30.715620000000001</v>
      </c>
      <c r="C101" s="40">
        <v>4.7993063999999999</v>
      </c>
      <c r="D101" s="40">
        <v>-0.10148287</v>
      </c>
      <c r="E101" s="40">
        <v>-26.710944999999999</v>
      </c>
      <c r="F101" s="40">
        <v>-41.429977000000001</v>
      </c>
      <c r="G101" s="40">
        <v>0.58165789999999995</v>
      </c>
      <c r="H101" s="40">
        <v>-13.900148</v>
      </c>
      <c r="I101" s="40">
        <v>-30.51896</v>
      </c>
      <c r="J101" s="40">
        <v>7.1869015999999997</v>
      </c>
      <c r="K101" s="40">
        <v>-27.887249000000001</v>
      </c>
      <c r="L101" s="40">
        <v>17.43225</v>
      </c>
      <c r="M101" s="40">
        <v>-12.5867</v>
      </c>
      <c r="N101" s="40">
        <v>-10.986513</v>
      </c>
      <c r="O101" s="40">
        <v>-9.2078570000000006</v>
      </c>
      <c r="P101" s="40">
        <v>-41.572890000000001</v>
      </c>
      <c r="Q101" s="40">
        <v>5.7181953999999999</v>
      </c>
      <c r="R101" s="40">
        <v>-0.56628584999999998</v>
      </c>
      <c r="S101" s="40">
        <v>33.799244000000002</v>
      </c>
      <c r="T101" s="40">
        <v>3.5032988</v>
      </c>
      <c r="U101" s="40">
        <v>-46.181399999999996</v>
      </c>
      <c r="V101" s="155">
        <v>-3.2882630000000002</v>
      </c>
      <c r="W101" s="24"/>
    </row>
    <row r="102" spans="1:23" x14ac:dyDescent="0.35">
      <c r="A102" s="2">
        <v>44904</v>
      </c>
      <c r="B102" s="40">
        <v>-26.851241999999999</v>
      </c>
      <c r="C102" s="40">
        <v>15.776884000000001</v>
      </c>
      <c r="D102" s="40">
        <v>-2.4717033000000002</v>
      </c>
      <c r="E102" s="40">
        <v>-17.451609000000001</v>
      </c>
      <c r="F102" s="40">
        <v>-26.887862999999999</v>
      </c>
      <c r="G102" s="40">
        <v>8.9451309999999999</v>
      </c>
      <c r="H102" s="40">
        <v>-2.8962789999999998</v>
      </c>
      <c r="I102" s="40">
        <v>-23.736578000000002</v>
      </c>
      <c r="J102" s="40">
        <v>10.661781</v>
      </c>
      <c r="K102" s="40">
        <v>-26.586787999999999</v>
      </c>
      <c r="L102" s="40">
        <v>10.763824</v>
      </c>
      <c r="M102" s="40">
        <v>-3.1932830000000001</v>
      </c>
      <c r="N102" s="40">
        <v>0.32836199999999999</v>
      </c>
      <c r="O102" s="40">
        <v>-5.7299376000000004</v>
      </c>
      <c r="P102" s="40">
        <v>-25.054687999999999</v>
      </c>
      <c r="Q102" s="40">
        <v>3.2544136E-3</v>
      </c>
      <c r="R102" s="40">
        <v>0.30280351999999999</v>
      </c>
      <c r="S102" s="40">
        <v>77.935749999999999</v>
      </c>
      <c r="T102" s="40">
        <v>-8.8166829999999994</v>
      </c>
      <c r="U102" s="40">
        <v>-38.060856000000001</v>
      </c>
      <c r="V102" s="155">
        <v>-4.1161656000000004</v>
      </c>
      <c r="W102" s="24"/>
    </row>
    <row r="103" spans="1:23" x14ac:dyDescent="0.35">
      <c r="A103" s="2">
        <v>44935</v>
      </c>
      <c r="B103" s="40">
        <v>-19.498390000000001</v>
      </c>
      <c r="C103" s="40">
        <v>21.478558</v>
      </c>
      <c r="D103" s="40">
        <v>-3.9267063000000002</v>
      </c>
      <c r="E103" s="40">
        <v>-7.2699841999999997</v>
      </c>
      <c r="F103" s="40">
        <v>-22.954618</v>
      </c>
      <c r="G103" s="40">
        <v>2.1764039999999998</v>
      </c>
      <c r="H103" s="40">
        <v>-3.5689592000000001</v>
      </c>
      <c r="I103" s="40">
        <v>-23.96679</v>
      </c>
      <c r="J103" s="40">
        <v>10.533249</v>
      </c>
      <c r="K103" s="40">
        <v>-20.182980000000001</v>
      </c>
      <c r="L103" s="40">
        <v>16.145074999999999</v>
      </c>
      <c r="M103" s="40">
        <v>0.35659075000000001</v>
      </c>
      <c r="N103" s="40">
        <v>5.9424159999999997</v>
      </c>
      <c r="O103" s="40">
        <v>-10.534692</v>
      </c>
      <c r="P103" s="40">
        <v>-13.633483999999999</v>
      </c>
      <c r="Q103" s="40">
        <v>-1.7382681</v>
      </c>
      <c r="R103" s="40">
        <v>2.0209670000000002</v>
      </c>
      <c r="S103" s="40">
        <v>79.903499999999994</v>
      </c>
      <c r="T103" s="40">
        <v>-6.1132309999999999</v>
      </c>
      <c r="U103" s="40">
        <v>-41.653346999999997</v>
      </c>
      <c r="V103" s="155">
        <v>-6.1514797000000003</v>
      </c>
      <c r="W103" s="24"/>
    </row>
    <row r="104" spans="1:23" x14ac:dyDescent="0.35">
      <c r="A104" s="2">
        <v>44966</v>
      </c>
      <c r="B104" s="40">
        <v>-14.002246</v>
      </c>
      <c r="C104" s="40">
        <v>19.515550000000001</v>
      </c>
      <c r="D104" s="40">
        <v>0.33682584999999998</v>
      </c>
      <c r="E104" s="40">
        <v>-12.727176999999999</v>
      </c>
      <c r="F104" s="40">
        <v>-23.678356000000001</v>
      </c>
      <c r="G104" s="40">
        <v>-5.8985830000000004</v>
      </c>
      <c r="H104" s="40">
        <v>-5.6118845999999998</v>
      </c>
      <c r="I104" s="40">
        <v>-19.585996999999999</v>
      </c>
      <c r="J104" s="40">
        <v>15.678299000000001</v>
      </c>
      <c r="K104" s="40">
        <v>-14.804112999999999</v>
      </c>
      <c r="L104" s="40">
        <v>-2.6783168000000002</v>
      </c>
      <c r="M104" s="40">
        <v>-11.946911</v>
      </c>
      <c r="N104" s="40">
        <v>8.4555150000000001</v>
      </c>
      <c r="O104" s="40">
        <v>-11.843258000000001</v>
      </c>
      <c r="P104" s="40">
        <v>-16.031582</v>
      </c>
      <c r="Q104" s="40">
        <v>-18.010265</v>
      </c>
      <c r="R104" s="40">
        <v>-1.9957005999999999</v>
      </c>
      <c r="S104" s="40">
        <v>48.924731999999999</v>
      </c>
      <c r="T104" s="40">
        <v>-8.6670580000000008</v>
      </c>
      <c r="U104" s="40">
        <v>-39.728737000000002</v>
      </c>
      <c r="V104" s="155">
        <v>-15.608388</v>
      </c>
      <c r="W104" s="24"/>
    </row>
    <row r="105" spans="1:23" x14ac:dyDescent="0.35">
      <c r="A105" s="2">
        <v>44994</v>
      </c>
      <c r="B105" s="40">
        <v>-13.313216000000001</v>
      </c>
      <c r="C105" s="40">
        <v>14.989794</v>
      </c>
      <c r="D105" s="40">
        <v>-8.0080150000000003</v>
      </c>
      <c r="E105" s="40">
        <v>-14.202738</v>
      </c>
      <c r="F105" s="40">
        <v>-7.9192400000000003</v>
      </c>
      <c r="G105" s="40">
        <v>-15.831308999999999</v>
      </c>
      <c r="H105" s="40">
        <v>-12.054425</v>
      </c>
      <c r="I105" s="40">
        <v>-15.377813</v>
      </c>
      <c r="J105" s="40">
        <v>21.779156</v>
      </c>
      <c r="K105" s="40">
        <v>-16.823757000000001</v>
      </c>
      <c r="L105" s="40">
        <v>-8.4818599999999993</v>
      </c>
      <c r="M105" s="40">
        <v>-20.559443000000002</v>
      </c>
      <c r="N105" s="40">
        <v>23.076260000000001</v>
      </c>
      <c r="O105" s="40">
        <v>-7.0875405999999996</v>
      </c>
      <c r="P105" s="40">
        <v>-11.353481</v>
      </c>
      <c r="Q105" s="40">
        <v>-19.084209999999999</v>
      </c>
      <c r="R105" s="40">
        <v>-1.7899334</v>
      </c>
      <c r="S105" s="40">
        <v>102.156136</v>
      </c>
      <c r="T105" s="40">
        <v>-17.962938000000001</v>
      </c>
      <c r="U105" s="40">
        <v>-38.54954</v>
      </c>
      <c r="V105" s="155">
        <v>-18.904191999999998</v>
      </c>
      <c r="W105" s="24"/>
    </row>
    <row r="106" spans="1:23" x14ac:dyDescent="0.35">
      <c r="A106" s="2">
        <v>45022</v>
      </c>
      <c r="B106" s="40">
        <v>-8.2246895000000002</v>
      </c>
      <c r="C106" s="40">
        <v>2.0141719999999999</v>
      </c>
      <c r="D106" s="40">
        <v>-1.0834515</v>
      </c>
      <c r="E106" s="40">
        <v>-12.774796</v>
      </c>
      <c r="F106" s="40">
        <v>-13.125145</v>
      </c>
      <c r="G106" s="40">
        <v>-12.621344000000001</v>
      </c>
      <c r="H106" s="40">
        <v>-11.310791999999999</v>
      </c>
      <c r="I106" s="40">
        <v>-12.920403500000001</v>
      </c>
      <c r="J106" s="40">
        <v>13.315725</v>
      </c>
      <c r="K106" s="40">
        <v>-13.304913000000001</v>
      </c>
      <c r="L106" s="40">
        <v>-18.913686999999999</v>
      </c>
      <c r="M106" s="40">
        <v>-19.328980999999999</v>
      </c>
      <c r="N106" s="40">
        <v>18.779325</v>
      </c>
      <c r="O106" s="40">
        <v>-12.351912499999999</v>
      </c>
      <c r="P106" s="40">
        <v>-6.0308159999999997</v>
      </c>
      <c r="Q106" s="40">
        <v>-21.860116999999999</v>
      </c>
      <c r="R106" s="40">
        <v>-6.2612589999999999</v>
      </c>
      <c r="S106" s="40">
        <v>60.167549999999999</v>
      </c>
      <c r="T106" s="40">
        <v>-23.828613000000001</v>
      </c>
      <c r="U106" s="40">
        <v>-34.913784</v>
      </c>
      <c r="V106" s="155">
        <v>-15.687989999999999</v>
      </c>
      <c r="W106" s="24"/>
    </row>
    <row r="107" spans="1:23" x14ac:dyDescent="0.35">
      <c r="A107" s="2">
        <v>45055</v>
      </c>
      <c r="B107" s="40">
        <v>3.9601326000000001</v>
      </c>
      <c r="C107" s="40">
        <v>27.76885</v>
      </c>
      <c r="D107" s="40">
        <v>3.903222</v>
      </c>
      <c r="E107" s="40">
        <v>-4.3583812999999996</v>
      </c>
      <c r="F107" s="40">
        <v>20.905650000000001</v>
      </c>
      <c r="G107" s="40">
        <v>17.417217000000001</v>
      </c>
      <c r="H107" s="40">
        <v>-4.1689515000000004</v>
      </c>
      <c r="I107" s="40">
        <v>-2.3685991999999998</v>
      </c>
      <c r="J107" s="40">
        <v>34.823869999999999</v>
      </c>
      <c r="K107" s="40">
        <v>-3.5930395000000002</v>
      </c>
      <c r="L107" s="40">
        <v>8.2443829999999991</v>
      </c>
      <c r="M107" s="40">
        <v>-1.2966335</v>
      </c>
      <c r="N107" s="40">
        <v>33.978400000000001</v>
      </c>
      <c r="O107" s="40">
        <v>0.24172067999999999</v>
      </c>
      <c r="P107" s="40">
        <v>5.3085684999999998</v>
      </c>
      <c r="Q107" s="40">
        <v>-14.123450999999999</v>
      </c>
      <c r="R107" s="40">
        <v>-2.4824082999999999</v>
      </c>
      <c r="S107" s="40">
        <v>43.998382999999997</v>
      </c>
      <c r="T107" s="40">
        <v>-15.931046</v>
      </c>
      <c r="U107" s="40">
        <v>-22.724401</v>
      </c>
      <c r="V107" s="155">
        <v>-16.892735999999999</v>
      </c>
      <c r="W107" s="24"/>
    </row>
    <row r="108" spans="1:23" x14ac:dyDescent="0.35">
      <c r="A108" s="2">
        <v>45086</v>
      </c>
      <c r="B108" s="40">
        <v>-13.346714</v>
      </c>
      <c r="C108" s="40">
        <v>10.509682</v>
      </c>
      <c r="D108" s="40">
        <v>1.7164588000000001</v>
      </c>
      <c r="E108" s="40">
        <v>-6.69353</v>
      </c>
      <c r="F108" s="40">
        <v>23.107051999999999</v>
      </c>
      <c r="G108" s="40">
        <v>7.4563622000000001</v>
      </c>
      <c r="H108" s="40">
        <v>-8.9082419999999995</v>
      </c>
      <c r="I108" s="40">
        <v>1.3486624</v>
      </c>
      <c r="J108" s="40">
        <v>31.685555000000001</v>
      </c>
      <c r="K108" s="40">
        <v>4.1653989999999999</v>
      </c>
      <c r="L108" s="40">
        <v>10.691202000000001</v>
      </c>
      <c r="M108" s="40">
        <v>-6.0286759999999999</v>
      </c>
      <c r="N108" s="40">
        <v>42.133892000000003</v>
      </c>
      <c r="O108" s="40">
        <v>3.5837412</v>
      </c>
      <c r="P108" s="40">
        <v>-12.595404</v>
      </c>
      <c r="Q108" s="40">
        <v>-13.40931</v>
      </c>
      <c r="R108" s="40">
        <v>-5.2536306000000002</v>
      </c>
      <c r="S108" s="40">
        <v>62.109734000000003</v>
      </c>
      <c r="T108" s="40">
        <v>-8.9743379999999995</v>
      </c>
      <c r="U108" s="40">
        <v>-16.676022</v>
      </c>
      <c r="V108" s="155">
        <v>-5.3572474000000003</v>
      </c>
      <c r="W108" s="24"/>
    </row>
    <row r="109" spans="1:23" x14ac:dyDescent="0.35">
      <c r="A109" s="2">
        <v>45114</v>
      </c>
      <c r="B109" s="40">
        <v>-19.988780999999999</v>
      </c>
      <c r="C109" s="40">
        <v>32.083629999999999</v>
      </c>
      <c r="D109" s="40">
        <v>8.9005229999999997</v>
      </c>
      <c r="E109" s="40">
        <v>1.4337778000000001</v>
      </c>
      <c r="F109" s="40">
        <v>39.729056999999997</v>
      </c>
      <c r="G109" s="40">
        <v>24.980104000000001</v>
      </c>
      <c r="H109" s="40">
        <v>-5.2883089999999999</v>
      </c>
      <c r="I109" s="40">
        <v>10.493004000000001</v>
      </c>
      <c r="J109" s="40">
        <v>41.306815999999998</v>
      </c>
      <c r="K109" s="40">
        <v>10.3938465</v>
      </c>
      <c r="L109" s="40">
        <v>29.288650000000001</v>
      </c>
      <c r="M109" s="40">
        <v>-6.1944303999999999</v>
      </c>
      <c r="N109" s="40">
        <v>72.895966000000001</v>
      </c>
      <c r="O109" s="40">
        <v>8.3932289999999998</v>
      </c>
      <c r="P109" s="40">
        <v>-17.850470999999999</v>
      </c>
      <c r="Q109" s="40">
        <v>-9.3532270000000004</v>
      </c>
      <c r="R109" s="40">
        <v>-4.5994225000000002</v>
      </c>
      <c r="S109" s="40">
        <v>68.279304999999994</v>
      </c>
      <c r="T109" s="40">
        <v>-0.22913813999999999</v>
      </c>
      <c r="U109" s="40">
        <v>-4.1219710000000003</v>
      </c>
      <c r="V109" s="155">
        <v>2.2984146999999999</v>
      </c>
      <c r="W109" s="24"/>
    </row>
    <row r="110" spans="1:23" x14ac:dyDescent="0.35">
      <c r="A110" s="2">
        <v>45147</v>
      </c>
      <c r="B110" s="40">
        <v>-11.605853</v>
      </c>
      <c r="C110" s="40">
        <v>19.612158000000001</v>
      </c>
      <c r="D110" s="40">
        <v>-5.8531760000000002E-2</v>
      </c>
      <c r="E110" s="40">
        <v>-0.22197961999999999</v>
      </c>
      <c r="F110" s="40">
        <v>43.708323999999998</v>
      </c>
      <c r="G110" s="40">
        <v>32.479140000000001</v>
      </c>
      <c r="H110" s="40">
        <v>-1.9526540999999999</v>
      </c>
      <c r="I110" s="40">
        <v>7.3077917000000001</v>
      </c>
      <c r="J110" s="40">
        <v>39.980601999999998</v>
      </c>
      <c r="K110" s="40">
        <v>7.0247054000000002</v>
      </c>
      <c r="L110" s="40">
        <v>13.573240999999999</v>
      </c>
      <c r="M110" s="40">
        <v>-3.2657802</v>
      </c>
      <c r="N110" s="40">
        <v>64.557580000000002</v>
      </c>
      <c r="O110" s="40">
        <v>2.5223969999999998</v>
      </c>
      <c r="P110" s="40">
        <v>-1.8622816</v>
      </c>
      <c r="Q110" s="40">
        <v>-15.945864</v>
      </c>
      <c r="R110" s="40">
        <v>-5.5905579999999997</v>
      </c>
      <c r="S110" s="40">
        <v>82.059550000000002</v>
      </c>
      <c r="T110" s="40">
        <v>-5.6793212999999998</v>
      </c>
      <c r="U110" s="40">
        <v>-1.4173150000000001</v>
      </c>
      <c r="V110" s="155">
        <v>-7.7976169999999998</v>
      </c>
      <c r="W110" s="24"/>
    </row>
    <row r="111" spans="1:23" x14ac:dyDescent="0.35">
      <c r="A111" s="2">
        <v>45177</v>
      </c>
      <c r="B111" s="40">
        <v>-14.119709</v>
      </c>
      <c r="C111" s="40">
        <v>-1.8392265000000001</v>
      </c>
      <c r="D111" s="40">
        <v>-3.2815634999999999</v>
      </c>
      <c r="E111" s="40">
        <v>-3.0083834999999999</v>
      </c>
      <c r="F111" s="40">
        <v>47.423088</v>
      </c>
      <c r="G111" s="40">
        <v>27.875471000000001</v>
      </c>
      <c r="H111" s="40">
        <v>-2.7619539999999998</v>
      </c>
      <c r="I111" s="40">
        <v>9.4169979999999995</v>
      </c>
      <c r="J111" s="40">
        <v>33.052956000000002</v>
      </c>
      <c r="K111" s="40">
        <v>14.376806999999999</v>
      </c>
      <c r="L111" s="40">
        <v>10.560095</v>
      </c>
      <c r="M111" s="40">
        <v>3.5810469999999997E-2</v>
      </c>
      <c r="N111" s="40">
        <v>60.544539999999998</v>
      </c>
      <c r="O111" s="40">
        <v>3.0033349999999999</v>
      </c>
      <c r="P111" s="40">
        <v>-5.1972630000000004</v>
      </c>
      <c r="Q111" s="40">
        <v>-14.615715</v>
      </c>
      <c r="R111" s="40">
        <v>-5.6603612999999999</v>
      </c>
      <c r="S111" s="40">
        <v>68.115070000000003</v>
      </c>
      <c r="T111" s="40">
        <v>-0.51243304999999995</v>
      </c>
      <c r="U111" s="40">
        <v>5.0148605999999996</v>
      </c>
      <c r="V111" s="155">
        <v>-4.8616169999999999</v>
      </c>
      <c r="W111" s="24"/>
    </row>
    <row r="112" spans="1:23" x14ac:dyDescent="0.35">
      <c r="A112" s="2">
        <v>45208</v>
      </c>
      <c r="B112" s="40">
        <v>-7.4753164999999999</v>
      </c>
      <c r="C112" s="40">
        <v>6.53193</v>
      </c>
      <c r="D112" s="40">
        <v>-2.6884496000000002</v>
      </c>
      <c r="E112" s="40">
        <v>11.3043785</v>
      </c>
      <c r="F112" s="40">
        <v>61.725189999999998</v>
      </c>
      <c r="G112" s="40">
        <v>18.168365000000001</v>
      </c>
      <c r="H112" s="40">
        <v>3.8077711999999999</v>
      </c>
      <c r="I112" s="40">
        <v>23.114882999999999</v>
      </c>
      <c r="J112" s="40">
        <v>22.762225999999998</v>
      </c>
      <c r="K112" s="40">
        <v>19.874476999999999</v>
      </c>
      <c r="L112" s="40">
        <v>1.2005209999999999</v>
      </c>
      <c r="M112" s="40">
        <v>2.0757675</v>
      </c>
      <c r="N112" s="40">
        <v>46.067300000000003</v>
      </c>
      <c r="O112" s="40">
        <v>9.3536380000000001</v>
      </c>
      <c r="P112" s="40">
        <v>2.4016380000000002</v>
      </c>
      <c r="Q112" s="40">
        <v>-18.88175</v>
      </c>
      <c r="R112" s="40">
        <v>-9.3653089999999999</v>
      </c>
      <c r="S112" s="40">
        <v>60.945774</v>
      </c>
      <c r="T112" s="40">
        <v>-0.56229233999999995</v>
      </c>
      <c r="U112" s="40">
        <v>9.8049879999999998</v>
      </c>
      <c r="V112" s="155">
        <v>-10.665333</v>
      </c>
      <c r="W112" s="24"/>
    </row>
    <row r="113" spans="1:23" x14ac:dyDescent="0.35">
      <c r="A113" s="2">
        <v>45239</v>
      </c>
      <c r="B113" s="40">
        <v>-4.8771915000000003</v>
      </c>
      <c r="C113" s="40">
        <v>-2.0527243999999998</v>
      </c>
      <c r="D113" s="40">
        <v>-6.9366693000000001</v>
      </c>
      <c r="E113" s="40">
        <v>4.2597174999999998</v>
      </c>
      <c r="F113" s="40">
        <v>53.240025000000003</v>
      </c>
      <c r="G113" s="40">
        <v>7.4779629999999999</v>
      </c>
      <c r="H113" s="40">
        <v>4.2284009999999999</v>
      </c>
      <c r="I113" s="40">
        <v>22.070335</v>
      </c>
      <c r="J113" s="40">
        <v>14.712656000000001</v>
      </c>
      <c r="K113" s="40">
        <v>8.5007304999999995</v>
      </c>
      <c r="L113" s="40">
        <v>10.723352</v>
      </c>
      <c r="M113" s="40">
        <v>-2.1626650999999999</v>
      </c>
      <c r="N113" s="40">
        <v>44.688679999999998</v>
      </c>
      <c r="O113" s="40">
        <v>3.0196190000000001</v>
      </c>
      <c r="P113" s="40">
        <v>11.705518</v>
      </c>
      <c r="Q113" s="40">
        <v>-17.105705</v>
      </c>
      <c r="R113" s="40">
        <v>-13.404417</v>
      </c>
      <c r="S113" s="40">
        <v>24.235427999999999</v>
      </c>
      <c r="T113" s="40">
        <v>-5.3238272999999996</v>
      </c>
      <c r="U113" s="40">
        <v>20.742035000000001</v>
      </c>
      <c r="V113" s="155">
        <v>-4.3541727000000003</v>
      </c>
      <c r="W113" s="24"/>
    </row>
    <row r="114" spans="1:23" x14ac:dyDescent="0.35">
      <c r="A114" s="2">
        <v>45268</v>
      </c>
      <c r="B114" s="40">
        <v>-16.76389</v>
      </c>
      <c r="C114" s="40">
        <v>7.6465607000000002</v>
      </c>
      <c r="D114" s="40">
        <v>-2.0851373999999998</v>
      </c>
      <c r="E114" s="40">
        <v>-3.7959814000000001</v>
      </c>
      <c r="F114" s="40">
        <v>52.801547999999997</v>
      </c>
      <c r="G114" s="40">
        <v>7.2422385</v>
      </c>
      <c r="H114" s="40">
        <v>-4.9874599999999996</v>
      </c>
      <c r="I114" s="40">
        <v>15.661597</v>
      </c>
      <c r="J114" s="40">
        <v>25.018560000000001</v>
      </c>
      <c r="K114" s="40">
        <v>9.1708300000000005</v>
      </c>
      <c r="L114" s="40">
        <v>24.546824999999998</v>
      </c>
      <c r="M114" s="40">
        <v>-7.7426614999999996</v>
      </c>
      <c r="N114" s="40">
        <v>40.756393000000003</v>
      </c>
      <c r="O114" s="40">
        <v>9.3413939999999993</v>
      </c>
      <c r="P114" s="40">
        <v>-15.530597999999999</v>
      </c>
      <c r="Q114" s="40">
        <v>-10.382915000000001</v>
      </c>
      <c r="R114" s="40">
        <v>-14.779477999999999</v>
      </c>
      <c r="S114" s="40">
        <v>10.607302000000001</v>
      </c>
      <c r="T114" s="40">
        <v>-2.8187275000000001</v>
      </c>
      <c r="U114" s="40">
        <v>6.1357974999999998</v>
      </c>
      <c r="V114" s="155">
        <v>9.4034309999999994</v>
      </c>
      <c r="W114" s="24"/>
    </row>
    <row r="115" spans="1:23" x14ac:dyDescent="0.35">
      <c r="A115" s="2">
        <v>45300</v>
      </c>
      <c r="B115" s="40">
        <v>-22.956879000000001</v>
      </c>
      <c r="C115" s="40">
        <v>2.8297663000000002</v>
      </c>
      <c r="D115" s="40">
        <v>4.6840070000000003</v>
      </c>
      <c r="E115" s="40">
        <v>-4.2712450000000004</v>
      </c>
      <c r="F115" s="40">
        <v>37.637104000000001</v>
      </c>
      <c r="G115" s="40">
        <v>14.805376000000001</v>
      </c>
      <c r="H115" s="40">
        <v>-3.1700910000000002</v>
      </c>
      <c r="I115" s="40">
        <v>16.773819</v>
      </c>
      <c r="J115" s="40">
        <v>23.245121000000001</v>
      </c>
      <c r="K115" s="40">
        <v>3.6728860000000001</v>
      </c>
      <c r="L115" s="40">
        <v>28.643882999999999</v>
      </c>
      <c r="M115" s="40">
        <v>-11.385077000000001</v>
      </c>
      <c r="N115" s="40">
        <v>41.626094999999999</v>
      </c>
      <c r="O115" s="40">
        <v>16.073523999999999</v>
      </c>
      <c r="P115" s="40">
        <v>-24.061</v>
      </c>
      <c r="Q115" s="40">
        <v>-5.0689460000000004</v>
      </c>
      <c r="R115" s="40">
        <v>-16.331773999999999</v>
      </c>
      <c r="S115" s="40">
        <v>-0.17073153999999999</v>
      </c>
      <c r="T115" s="40">
        <v>5.3288700000000002</v>
      </c>
      <c r="U115" s="40">
        <v>11.236298</v>
      </c>
      <c r="V115" s="155">
        <v>13.973057000000001</v>
      </c>
      <c r="W115" s="24"/>
    </row>
    <row r="116" spans="1:23" x14ac:dyDescent="0.35">
      <c r="A116" s="2">
        <v>45331</v>
      </c>
      <c r="B116" s="40">
        <v>-24.001663000000001</v>
      </c>
      <c r="C116" s="40">
        <v>-11.040926000000001</v>
      </c>
      <c r="D116" s="40">
        <v>-1.6230165999999999</v>
      </c>
      <c r="E116" s="40">
        <v>-0.74310900000000002</v>
      </c>
      <c r="F116" s="40">
        <v>42.696249999999999</v>
      </c>
      <c r="G116" s="40">
        <v>16.128302000000001</v>
      </c>
      <c r="H116" s="40">
        <v>-4.7958910000000001</v>
      </c>
      <c r="I116" s="40">
        <v>16.596900000000002</v>
      </c>
      <c r="J116" s="40">
        <v>22.958220000000001</v>
      </c>
      <c r="K116" s="40">
        <v>4.1699650000000004</v>
      </c>
      <c r="L116" s="40">
        <v>25.701976999999999</v>
      </c>
      <c r="M116" s="40">
        <v>-9.7706320000000009</v>
      </c>
      <c r="N116" s="40">
        <v>32.040439999999997</v>
      </c>
      <c r="O116" s="40">
        <v>26.188075999999999</v>
      </c>
      <c r="P116" s="40">
        <v>-26.043022000000001</v>
      </c>
      <c r="Q116" s="40">
        <v>0.23808480000000001</v>
      </c>
      <c r="R116" s="40">
        <v>-16.822737</v>
      </c>
      <c r="S116" s="40">
        <v>34.099685999999998</v>
      </c>
      <c r="T116" s="40">
        <v>0.42660236000000001</v>
      </c>
      <c r="U116" s="40">
        <v>15.181816</v>
      </c>
      <c r="V116" s="155">
        <v>19.265246999999999</v>
      </c>
      <c r="W116" s="24"/>
    </row>
    <row r="117" spans="1:23" x14ac:dyDescent="0.35">
      <c r="A117" s="2">
        <v>45359</v>
      </c>
      <c r="B117" s="40">
        <v>-14.893162</v>
      </c>
      <c r="C117" s="40">
        <v>-6.5163080000000004</v>
      </c>
      <c r="D117" s="40">
        <v>5.9535622999999998</v>
      </c>
      <c r="E117" s="40">
        <v>5.6558846999999997</v>
      </c>
      <c r="F117" s="40">
        <v>48.196444999999997</v>
      </c>
      <c r="G117" s="40">
        <v>30.754052999999999</v>
      </c>
      <c r="H117" s="40">
        <v>4.1334270000000002</v>
      </c>
      <c r="I117" s="40">
        <v>21.881067000000002</v>
      </c>
      <c r="J117" s="40">
        <v>12.935983999999999</v>
      </c>
      <c r="K117" s="40">
        <v>14.890039</v>
      </c>
      <c r="L117" s="40">
        <v>21.748042999999999</v>
      </c>
      <c r="M117" s="40">
        <v>-0.93814730000000002</v>
      </c>
      <c r="N117" s="40">
        <v>36.444102999999998</v>
      </c>
      <c r="O117" s="40">
        <v>30.198596999999999</v>
      </c>
      <c r="P117" s="40">
        <v>-16.645627999999999</v>
      </c>
      <c r="Q117" s="40">
        <v>-0.19689798</v>
      </c>
      <c r="R117" s="40">
        <v>-14.025795</v>
      </c>
      <c r="S117" s="40">
        <v>2.5264859999999998</v>
      </c>
      <c r="T117" s="40">
        <v>1.5624642</v>
      </c>
      <c r="U117" s="40">
        <v>20.887851999999999</v>
      </c>
      <c r="V117" s="155">
        <v>21.111630999999999</v>
      </c>
      <c r="W117" s="24"/>
    </row>
    <row r="118" spans="1:23" x14ac:dyDescent="0.35">
      <c r="A118" s="2">
        <v>45391</v>
      </c>
      <c r="B118" s="40">
        <v>-17.318804</v>
      </c>
      <c r="C118" s="40">
        <v>6.2539935</v>
      </c>
      <c r="D118" s="40">
        <v>-3.3311248</v>
      </c>
      <c r="E118" s="40">
        <v>2.1166681999999999</v>
      </c>
      <c r="F118" s="40">
        <v>60.747419999999998</v>
      </c>
      <c r="G118" s="40">
        <v>39.110460000000003</v>
      </c>
      <c r="H118" s="40">
        <v>2.9568314999999998</v>
      </c>
      <c r="I118" s="40">
        <v>25.055969999999999</v>
      </c>
      <c r="J118" s="40">
        <v>21.801317000000001</v>
      </c>
      <c r="K118" s="40">
        <v>12.730085000000001</v>
      </c>
      <c r="L118" s="40">
        <v>29.278015</v>
      </c>
      <c r="M118" s="40">
        <v>-0.17147064000000001</v>
      </c>
      <c r="N118" s="40">
        <v>35.051009999999998</v>
      </c>
      <c r="O118" s="40">
        <v>31.462215</v>
      </c>
      <c r="P118" s="40">
        <v>-15.703034000000001</v>
      </c>
      <c r="Q118" s="40">
        <v>0.63648223999999998</v>
      </c>
      <c r="R118" s="40">
        <v>-11.157399</v>
      </c>
      <c r="S118" s="40">
        <v>23.532889999999998</v>
      </c>
      <c r="T118" s="40">
        <v>8.6311455000000006</v>
      </c>
      <c r="U118" s="40">
        <v>14.79156</v>
      </c>
      <c r="V118" s="155">
        <v>15.417384999999999</v>
      </c>
      <c r="W118" s="24"/>
    </row>
    <row r="119" spans="1:23" x14ac:dyDescent="0.35">
      <c r="A119" s="2">
        <v>45421</v>
      </c>
      <c r="B119" s="40">
        <v>-11.077505</v>
      </c>
      <c r="C119" s="40">
        <v>-1.1702895</v>
      </c>
      <c r="D119" s="40">
        <v>-11.862368</v>
      </c>
      <c r="E119" s="40">
        <v>-1.7362952</v>
      </c>
      <c r="F119" s="40">
        <v>47.593474999999998</v>
      </c>
      <c r="G119" s="40">
        <v>38.979506999999998</v>
      </c>
      <c r="H119" s="40">
        <v>6.9385529999999997</v>
      </c>
      <c r="I119" s="40">
        <v>24.905169000000001</v>
      </c>
      <c r="J119" s="40">
        <v>13.4240265</v>
      </c>
      <c r="K119" s="40">
        <v>9.5487230000000007</v>
      </c>
      <c r="L119" s="40">
        <v>16.429805999999999</v>
      </c>
      <c r="M119" s="40">
        <v>5.0031660000000002</v>
      </c>
      <c r="N119" s="40">
        <v>32.761023999999999</v>
      </c>
      <c r="O119" s="40">
        <v>24.590183</v>
      </c>
      <c r="P119" s="40">
        <v>-1.6199589000000001</v>
      </c>
      <c r="Q119" s="40">
        <v>-9.0508100000000002</v>
      </c>
      <c r="R119" s="40">
        <v>-12.486416</v>
      </c>
      <c r="S119" s="40">
        <v>41.057777000000002</v>
      </c>
      <c r="T119" s="40">
        <v>0.64625739999999998</v>
      </c>
      <c r="U119" s="40">
        <v>10.952711000000001</v>
      </c>
      <c r="V119" s="155">
        <v>7.4130177000000002</v>
      </c>
      <c r="W119" s="24"/>
    </row>
    <row r="120" spans="1:23" x14ac:dyDescent="0.35">
      <c r="A120" s="2">
        <v>45450</v>
      </c>
      <c r="B120" s="40">
        <v>-6.8294819999999996</v>
      </c>
      <c r="C120" s="40">
        <v>-3.8220584</v>
      </c>
      <c r="D120" s="40">
        <v>-14.169568</v>
      </c>
      <c r="E120" s="40">
        <v>-2.9856205</v>
      </c>
      <c r="F120" s="40">
        <v>34.851287999999997</v>
      </c>
      <c r="G120" s="40">
        <v>40.791297999999998</v>
      </c>
      <c r="H120" s="40">
        <v>16.032087000000001</v>
      </c>
      <c r="I120" s="40">
        <v>21.899605000000001</v>
      </c>
      <c r="J120" s="40">
        <v>-6.1302066000000002</v>
      </c>
      <c r="K120" s="40">
        <v>0.87267159999999999</v>
      </c>
      <c r="L120" s="40">
        <v>-3.2797038999999999</v>
      </c>
      <c r="M120" s="40">
        <v>2.8998613</v>
      </c>
      <c r="N120" s="40">
        <v>20.820903999999999</v>
      </c>
      <c r="O120" s="40">
        <v>27.545475</v>
      </c>
      <c r="P120" s="40">
        <v>-0.63477755000000002</v>
      </c>
      <c r="Q120" s="40">
        <v>-6.788087</v>
      </c>
      <c r="R120" s="40">
        <v>-13.075179</v>
      </c>
      <c r="S120" s="40">
        <v>38.333440000000003</v>
      </c>
      <c r="T120" s="40">
        <v>-2.7325810000000001</v>
      </c>
      <c r="U120" s="40">
        <v>2.7920365</v>
      </c>
      <c r="V120" s="155">
        <v>-0.78920126000000002</v>
      </c>
      <c r="W120" s="24"/>
    </row>
    <row r="121" spans="1:23" x14ac:dyDescent="0.35">
      <c r="A121" s="2">
        <v>45482</v>
      </c>
      <c r="B121" s="40">
        <v>-9.7252960000000002</v>
      </c>
      <c r="C121" s="40">
        <v>-9.6279509999999995</v>
      </c>
      <c r="D121" s="40">
        <v>-8.9416390000000003</v>
      </c>
      <c r="E121" s="40">
        <v>-1.0428131</v>
      </c>
      <c r="F121" s="40">
        <v>37.918236</v>
      </c>
      <c r="G121" s="40">
        <v>43.490220000000001</v>
      </c>
      <c r="H121" s="40">
        <v>18.658017999999998</v>
      </c>
      <c r="I121" s="40">
        <v>36.738968</v>
      </c>
      <c r="J121" s="40">
        <v>-3.540486</v>
      </c>
      <c r="K121" s="40">
        <v>10.725486999999999</v>
      </c>
      <c r="L121" s="40">
        <v>-3.7788927999999999</v>
      </c>
      <c r="M121" s="40">
        <v>16.401517999999999</v>
      </c>
      <c r="N121" s="40">
        <v>13.434577000000001</v>
      </c>
      <c r="O121" s="40">
        <v>30.389904000000001</v>
      </c>
      <c r="P121" s="40">
        <v>-1.7176867</v>
      </c>
      <c r="Q121" s="40">
        <v>1.3616443</v>
      </c>
      <c r="R121" s="40">
        <v>-11.445074999999999</v>
      </c>
      <c r="S121" s="40">
        <v>45.421444000000001</v>
      </c>
      <c r="T121" s="40">
        <v>-2.5378942000000002</v>
      </c>
      <c r="U121" s="40">
        <v>-2.0857632000000002</v>
      </c>
      <c r="V121" s="155">
        <v>1.4330626</v>
      </c>
      <c r="W121" s="24"/>
    </row>
    <row r="122" spans="1:23" x14ac:dyDescent="0.35">
      <c r="A122" s="2">
        <v>45513</v>
      </c>
      <c r="B122">
        <v>-14.437509</v>
      </c>
      <c r="C122">
        <v>-10.850853000000001</v>
      </c>
      <c r="D122">
        <v>-7.3624970000000003</v>
      </c>
      <c r="E122">
        <v>2.4242043</v>
      </c>
      <c r="F122">
        <v>18.086874000000002</v>
      </c>
      <c r="G122">
        <v>23.160957</v>
      </c>
      <c r="H122">
        <v>14.950335000000001</v>
      </c>
      <c r="I122">
        <v>24.852478000000001</v>
      </c>
      <c r="J122">
        <v>-9.5930459999999993</v>
      </c>
      <c r="K122">
        <v>-0.67286489999999999</v>
      </c>
      <c r="L122">
        <v>-1.3041735000000001</v>
      </c>
      <c r="M122">
        <v>11.884701</v>
      </c>
      <c r="N122">
        <v>7.4653745000000002</v>
      </c>
      <c r="O122">
        <v>26.968596999999999</v>
      </c>
      <c r="P122">
        <v>-8.8337420000000009</v>
      </c>
      <c r="Q122">
        <v>-0.75728300000000004</v>
      </c>
      <c r="R122">
        <v>-15.129889</v>
      </c>
      <c r="S122">
        <v>9.0915199999999992</v>
      </c>
      <c r="T122">
        <v>-1.123929</v>
      </c>
      <c r="U122">
        <v>-17.104220999999999</v>
      </c>
      <c r="V122" s="1">
        <v>3.8187503999999999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-30.715620000000001</v>
      </c>
      <c r="C126" s="40" cm="1">
        <f t="array" ref="C126">MIN(_xlfn._xlws.FILTER(C2:C122, ISNUMBER(C2:C122)))</f>
        <v>-44.716811999999997</v>
      </c>
      <c r="D126" s="40" cm="1">
        <f t="array" ref="D126">MIN(_xlfn._xlws.FILTER(D2:D122, ISNUMBER(D2:D122)))</f>
        <v>-40.593445000000003</v>
      </c>
      <c r="E126" s="40" cm="1">
        <f t="array" ref="E126">MIN(_xlfn._xlws.FILTER(E2:E122, ISNUMBER(E2:E122)))</f>
        <v>-31.810020000000002</v>
      </c>
      <c r="F126" s="40" cm="1">
        <f t="array" ref="F126">MIN(_xlfn._xlws.FILTER(F2:F122, ISNUMBER(F2:F122)))</f>
        <v>-50.97992</v>
      </c>
      <c r="G126" s="40" cm="1">
        <f t="array" ref="G126">MIN(_xlfn._xlws.FILTER(G2:G122, ISNUMBER(G2:G122)))</f>
        <v>-39.232872</v>
      </c>
      <c r="H126" s="40" cm="1">
        <f t="array" ref="H126">MIN(_xlfn._xlws.FILTER(H2:H122, ISNUMBER(H2:H122)))</f>
        <v>-37.127006999999999</v>
      </c>
      <c r="I126" s="40" cm="1">
        <f t="array" ref="I126">MIN(_xlfn._xlws.FILTER(I2:I122, ISNUMBER(I2:I122)))</f>
        <v>-30.51896</v>
      </c>
      <c r="J126" s="40" cm="1">
        <f t="array" ref="J126">MIN(_xlfn._xlws.FILTER(J2:J122, ISNUMBER(J2:J122)))</f>
        <v>-37.492072999999998</v>
      </c>
      <c r="K126" s="40" cm="1">
        <f t="array" ref="K126">MIN(_xlfn._xlws.FILTER(K2:K122, ISNUMBER(K2:K122)))</f>
        <v>-35.752051999999999</v>
      </c>
      <c r="L126" s="40" cm="1">
        <f t="array" ref="L126">MIN(_xlfn._xlws.FILTER(L2:L122, ISNUMBER(L2:L122)))</f>
        <v>-51.846919999999997</v>
      </c>
      <c r="M126" s="40" cm="1">
        <f t="array" ref="M126">MIN(_xlfn._xlws.FILTER(M2:M122, ISNUMBER(M2:M122)))</f>
        <v>-38.451500000000003</v>
      </c>
      <c r="N126" s="40" cm="1">
        <f t="array" ref="N126">MIN(_xlfn._xlws.FILTER(N2:N122, ISNUMBER(N2:N122)))</f>
        <v>-54.184910000000002</v>
      </c>
      <c r="O126" s="40" cm="1">
        <f t="array" ref="O126">MIN(_xlfn._xlws.FILTER(O2:O122, ISNUMBER(O2:O122)))</f>
        <v>-27.660655999999999</v>
      </c>
      <c r="P126" s="40" cm="1">
        <f t="array" ref="P126">MIN(_xlfn._xlws.FILTER(P2:P122, ISNUMBER(P2:P122)))</f>
        <v>-42.776077000000001</v>
      </c>
      <c r="Q126" s="40" cm="1">
        <f t="array" ref="Q126">MIN(_xlfn._xlws.FILTER(Q2:Q122, ISNUMBER(Q2:Q122)))</f>
        <v>-23.636071999999999</v>
      </c>
      <c r="R126" s="40" cm="1">
        <f t="array" ref="R126">MIN(_xlfn._xlws.FILTER(R2:R122, ISNUMBER(R2:R122)))</f>
        <v>-26.980108000000001</v>
      </c>
      <c r="S126" s="40" cm="1">
        <f t="array" ref="S126">MIN(_xlfn._xlws.FILTER(S2:S122, ISNUMBER(S2:S122)))</f>
        <v>-53.967449999999999</v>
      </c>
      <c r="T126" s="40" cm="1">
        <f t="array" ref="T126">MIN(_xlfn._xlws.FILTER(T2:T122, ISNUMBER(T2:T122)))</f>
        <v>-30.465872000000001</v>
      </c>
      <c r="U126" s="40" cm="1">
        <f t="array" ref="U126">MIN(_xlfn._xlws.FILTER(U2:U122, ISNUMBER(U2:U122)))</f>
        <v>-46.181399999999996</v>
      </c>
      <c r="V126" s="155" cm="1">
        <f t="array" ref="V126">MIN(_xlfn._xlws.FILTER(V2:V122, ISNUMBER(V2:V122)))</f>
        <v>-31.179005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68.284520000000001</v>
      </c>
      <c r="C127" s="42" cm="1">
        <f t="array" ref="C127">MAX(_xlfn._xlws.FILTER(C1:C122, ISNUMBER(C1:C122)))</f>
        <v>48.711419999999997</v>
      </c>
      <c r="D127" s="42" cm="1">
        <f t="array" ref="D127">MAX(_xlfn._xlws.FILTER(D1:D122, ISNUMBER(D1:D122)))</f>
        <v>43.355705</v>
      </c>
      <c r="E127" s="42" cm="1">
        <f t="array" ref="E127">MAX(_xlfn._xlws.FILTER(E1:E122, ISNUMBER(E1:E122)))</f>
        <v>32.234237999999998</v>
      </c>
      <c r="F127" s="42" cm="1">
        <f t="array" ref="F127">MAX(_xlfn._xlws.FILTER(F1:F122, ISNUMBER(F1:F122)))</f>
        <v>61.725189999999998</v>
      </c>
      <c r="G127" s="42" cm="1">
        <f t="array" ref="G127">MAX(_xlfn._xlws.FILTER(G1:G122, ISNUMBER(G1:G122)))</f>
        <v>82.356139999999996</v>
      </c>
      <c r="H127" s="42" cm="1">
        <f t="array" ref="H127">MAX(_xlfn._xlws.FILTER(H1:H122, ISNUMBER(H1:H122)))</f>
        <v>26.301597999999998</v>
      </c>
      <c r="I127" s="42" cm="1">
        <f t="array" ref="I127">MAX(_xlfn._xlws.FILTER(I1:I122, ISNUMBER(I1:I122)))</f>
        <v>81.130229999999997</v>
      </c>
      <c r="J127" s="42" cm="1">
        <f t="array" ref="J127">MAX(_xlfn._xlws.FILTER(J1:J122, ISNUMBER(J1:J122)))</f>
        <v>62.164771999999999</v>
      </c>
      <c r="K127" s="42" cm="1">
        <f t="array" ref="K127">MAX(_xlfn._xlws.FILTER(K1:K122, ISNUMBER(K1:K122)))</f>
        <v>88.020920000000004</v>
      </c>
      <c r="L127" s="42" cm="1">
        <f t="array" ref="L127">MAX(_xlfn._xlws.FILTER(L1:L122, ISNUMBER(L1:L122)))</f>
        <v>97.700379999999996</v>
      </c>
      <c r="M127" s="42" cm="1">
        <f t="array" ref="M127">MAX(_xlfn._xlws.FILTER(M1:M122, ISNUMBER(M1:M122)))</f>
        <v>74.497259999999997</v>
      </c>
      <c r="N127" s="42" cm="1">
        <f t="array" ref="N127">MAX(_xlfn._xlws.FILTER(N1:N122, ISNUMBER(N1:N122)))</f>
        <v>72.895966000000001</v>
      </c>
      <c r="O127" s="42" cm="1">
        <f t="array" ref="O127">MAX(_xlfn._xlws.FILTER(O1:O122, ISNUMBER(O1:O122)))</f>
        <v>64.32432</v>
      </c>
      <c r="P127" s="42" cm="1">
        <f t="array" ref="P127">MAX(_xlfn._xlws.FILTER(P1:P122, ISNUMBER(P1:P122)))</f>
        <v>58.594048000000001</v>
      </c>
      <c r="Q127" s="42" cm="1">
        <f t="array" ref="Q127">MAX(_xlfn._xlws.FILTER(Q1:Q122, ISNUMBER(Q1:Q122)))</f>
        <v>42.551960000000001</v>
      </c>
      <c r="R127" s="42" cm="1">
        <f t="array" ref="R127">MAX(_xlfn._xlws.FILTER(R1:R122, ISNUMBER(R1:R122)))</f>
        <v>29.398250000000001</v>
      </c>
      <c r="S127" s="42" cm="1">
        <f t="array" ref="S127">MAX(_xlfn._xlws.FILTER(S1:S122, ISNUMBER(S1:S122)))</f>
        <v>102.156136</v>
      </c>
      <c r="T127" s="42" cm="1">
        <f t="array" ref="T127">MAX(_xlfn._xlws.FILTER(T1:T122, ISNUMBER(T1:T122)))</f>
        <v>53.277504</v>
      </c>
      <c r="U127" s="42" cm="1">
        <f t="array" ref="U127">MAX(_xlfn._xlws.FILTER(U1:U122, ISNUMBER(U1:U122)))</f>
        <v>56.099986999999999</v>
      </c>
      <c r="V127" s="156" cm="1">
        <f t="array" ref="V127">MAX(_xlfn._xlws.FILTER(V1:V122, ISNUMBER(V1:V122)))</f>
        <v>61.555121999999997</v>
      </c>
    </row>
    <row r="128" spans="1:23" x14ac:dyDescent="0.35">
      <c r="A128" s="2" t="s">
        <v>397</v>
      </c>
      <c r="B128" s="40" cm="1">
        <f t="array" ref="B128">MEDIAN(_xlfn._xlws.FILTER(B1:B122, ISNUMBER(B1:B122)))</f>
        <v>-0.29520689999999994</v>
      </c>
      <c r="C128" s="40" cm="1">
        <f t="array" ref="C128">MEDIAN(_xlfn._xlws.FILTER(C1:C122, ISNUMBER(C1:C122)))</f>
        <v>-3.8220584</v>
      </c>
      <c r="D128" s="40" cm="1">
        <f t="array" ref="D128">MEDIAN(_xlfn._xlws.FILTER(D1:D122, ISNUMBER(D1:D122)))</f>
        <v>0.82064866999999997</v>
      </c>
      <c r="E128" s="40" cm="1">
        <f t="array" ref="E128">MEDIAN(_xlfn._xlws.FILTER(E1:E122, ISNUMBER(E1:E122)))</f>
        <v>-0.53139924999999999</v>
      </c>
      <c r="F128" s="40" cm="1">
        <f t="array" ref="F128">MEDIAN(_xlfn._xlws.FILTER(F1:F122, ISNUMBER(F1:F122)))</f>
        <v>-5.8771013999999999</v>
      </c>
      <c r="G128" s="40" cm="1">
        <f t="array" ref="G128">MEDIAN(_xlfn._xlws.FILTER(G1:G122, ISNUMBER(G1:G122)))</f>
        <v>2.1713971999999999</v>
      </c>
      <c r="H128" s="40" cm="1">
        <f t="array" ref="H128">MEDIAN(_xlfn._xlws.FILTER(H1:H122, ISNUMBER(H1:H122)))</f>
        <v>-3.5689592000000001</v>
      </c>
      <c r="I128" s="40" cm="1">
        <f t="array" ref="I128">MEDIAN(_xlfn._xlws.FILTER(I1:I122, ISNUMBER(I1:I122)))</f>
        <v>13.50708</v>
      </c>
      <c r="J128" s="40" cm="1">
        <f t="array" ref="J128">MEDIAN(_xlfn._xlws.FILTER(J1:J122, ISNUMBER(J1:J122)))</f>
        <v>-1.1584639999999999</v>
      </c>
      <c r="K128" s="40" cm="1">
        <f t="array" ref="K128">MEDIAN(_xlfn._xlws.FILTER(K1:K122, ISNUMBER(K1:K122)))</f>
        <v>1.3540268</v>
      </c>
      <c r="L128" s="40" cm="1">
        <f t="array" ref="L128">MEDIAN(_xlfn._xlws.FILTER(L1:L122, ISNUMBER(L1:L122)))</f>
        <v>3.5560608</v>
      </c>
      <c r="M128" s="40" cm="1">
        <f t="array" ref="M128">MEDIAN(_xlfn._xlws.FILTER(M1:M122, ISNUMBER(M1:M122)))</f>
        <v>3.5810469999999997E-2</v>
      </c>
      <c r="N128" s="40" cm="1">
        <f t="array" ref="N128">MEDIAN(_xlfn._xlws.FILTER(N1:N122, ISNUMBER(N1:N122)))</f>
        <v>1.3346313999999999</v>
      </c>
      <c r="O128" s="40" cm="1">
        <f t="array" ref="O128">MEDIAN(_xlfn._xlws.FILTER(O1:O122, ISNUMBER(O1:O122)))</f>
        <v>7.0612789999999999</v>
      </c>
      <c r="P128" s="40" cm="1">
        <f t="array" ref="P128">MEDIAN(_xlfn._xlws.FILTER(P1:P122, ISNUMBER(P1:P122)))</f>
        <v>1.5065432000000001</v>
      </c>
      <c r="Q128" s="40" cm="1">
        <f t="array" ref="Q128">MEDIAN(_xlfn._xlws.FILTER(Q1:Q122, ISNUMBER(Q1:Q122)))</f>
        <v>-1.2477755500000001</v>
      </c>
      <c r="R128" s="40" cm="1">
        <f t="array" ref="R128">MEDIAN(_xlfn._xlws.FILTER(R1:R122, ISNUMBER(R1:R122)))</f>
        <v>-0.56628584999999998</v>
      </c>
      <c r="S128" s="40" cm="1">
        <f t="array" ref="S128">MEDIAN(_xlfn._xlws.FILTER(S1:S122, ISNUMBER(S1:S122)))</f>
        <v>-0.17073153999999999</v>
      </c>
      <c r="T128" s="40" cm="1">
        <f t="array" ref="T128">MEDIAN(_xlfn._xlws.FILTER(T1:T122, ISNUMBER(T1:T122)))</f>
        <v>-3.2150030000000003</v>
      </c>
      <c r="U128" s="40" cm="1">
        <f t="array" ref="U128">MEDIAN(_xlfn._xlws.FILTER(U1:U122, ISNUMBER(U1:U122)))</f>
        <v>-1.5245438</v>
      </c>
      <c r="V128" s="155" cm="1">
        <f t="array" ref="V128">MEDIAN(_xlfn._xlws.FILTER(V1:V122, ISNUMBER(V1:V122)))</f>
        <v>9.4034309999999994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33</v>
      </c>
      <c r="C130">
        <f>COUNTIF(C2:C122, "&lt;"&amp;Assumption!$F$50)</f>
        <v>52</v>
      </c>
      <c r="D130">
        <f>COUNTIF(D2:D122, "&lt;"&amp;Assumption!$F$50)</f>
        <v>27</v>
      </c>
      <c r="E130">
        <f>COUNTIF(E2:E122, "&lt;"&amp;Assumption!$F$50)</f>
        <v>34</v>
      </c>
      <c r="F130">
        <f>COUNTIF(F2:F122, "&lt;"&amp;Assumption!$F$50)</f>
        <v>50</v>
      </c>
      <c r="G130">
        <f>COUNTIF(G2:G122, "&lt;"&amp;Assumption!$F$50)</f>
        <v>30</v>
      </c>
      <c r="H130">
        <f>COUNTIF(H2:H122, "&lt;"&amp;Assumption!$F$50)</f>
        <v>30</v>
      </c>
      <c r="I130">
        <f>COUNTIF(I2:I122, "&lt;"&amp;Assumption!$F$50)</f>
        <v>19</v>
      </c>
      <c r="J130">
        <f>COUNTIF(J2:J122, "&lt;"&amp;Assumption!$F$50)</f>
        <v>31</v>
      </c>
      <c r="K130">
        <f>COUNTIF(K2:K122, "&lt;"&amp;Assumption!$F$50)</f>
        <v>40</v>
      </c>
      <c r="L130">
        <f>COUNTIF(L2:L122, "&lt;"&amp;Assumption!$F$50)</f>
        <v>39</v>
      </c>
      <c r="M130">
        <f>COUNTIF(M2:M122, "&lt;"&amp;Assumption!$F$50)</f>
        <v>37</v>
      </c>
      <c r="N130">
        <f>COUNTIF(N2:N122, "&lt;"&amp;Assumption!$F$50)</f>
        <v>54</v>
      </c>
      <c r="O130">
        <f>COUNTIF(O2:O122, "&lt;"&amp;Assumption!$F$50)</f>
        <v>17</v>
      </c>
      <c r="P130">
        <f>COUNTIF(P2:P122, "&lt;"&amp;Assumption!$F$50)</f>
        <v>39</v>
      </c>
      <c r="Q130">
        <f>COUNTIF(Q2:Q122, "&lt;"&amp;Assumption!$F$50)</f>
        <v>30</v>
      </c>
      <c r="R130">
        <f>COUNTIF(R2:R122, "&lt;"&amp;Assumption!$F$50)</f>
        <v>27</v>
      </c>
      <c r="S130">
        <f>COUNTIF(S2:S122, "&lt;"&amp;Assumption!$F$50)</f>
        <v>41</v>
      </c>
      <c r="T130">
        <f>COUNTIF(T2:T122, "&lt;"&amp;Assumption!$F$50)</f>
        <v>30</v>
      </c>
      <c r="U130">
        <f>COUNTIF(U2:U122, "&lt;"&amp;Assumption!$F$50)</f>
        <v>41</v>
      </c>
      <c r="V130" s="1">
        <f>COUNTIF(V2:V122, "&lt;"&amp;Assumption!$F$50)</f>
        <v>12</v>
      </c>
    </row>
    <row r="131" spans="1:22" x14ac:dyDescent="0.35">
      <c r="A131" s="2" t="s">
        <v>86</v>
      </c>
      <c r="B131">
        <f>COUNT(B1:B122)</f>
        <v>86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112</v>
      </c>
      <c r="R131">
        <f t="shared" si="0"/>
        <v>121</v>
      </c>
      <c r="S131">
        <f t="shared" si="0"/>
        <v>121</v>
      </c>
      <c r="T131">
        <f t="shared" si="0"/>
        <v>112</v>
      </c>
      <c r="U131">
        <f t="shared" si="0"/>
        <v>121</v>
      </c>
      <c r="V131" s="1">
        <f t="shared" si="0"/>
        <v>95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0.38372093023255816</v>
      </c>
      <c r="C133" s="9">
        <f t="shared" ref="C133:V133" si="1">C130/C131</f>
        <v>0.42975206611570249</v>
      </c>
      <c r="D133" s="9">
        <f t="shared" si="1"/>
        <v>0.2231404958677686</v>
      </c>
      <c r="E133" s="9">
        <f t="shared" si="1"/>
        <v>0.28099173553719009</v>
      </c>
      <c r="F133" s="9">
        <f t="shared" si="1"/>
        <v>0.41322314049586778</v>
      </c>
      <c r="G133" s="9">
        <f t="shared" si="1"/>
        <v>0.24793388429752067</v>
      </c>
      <c r="H133" s="9">
        <f t="shared" si="1"/>
        <v>0.24793388429752067</v>
      </c>
      <c r="I133" s="9">
        <f t="shared" si="1"/>
        <v>0.15702479338842976</v>
      </c>
      <c r="J133" s="9">
        <f t="shared" si="1"/>
        <v>0.256198347107438</v>
      </c>
      <c r="K133" s="9">
        <f t="shared" si="1"/>
        <v>0.33057851239669422</v>
      </c>
      <c r="L133" s="9">
        <f t="shared" si="1"/>
        <v>0.32231404958677684</v>
      </c>
      <c r="M133" s="9">
        <f t="shared" si="1"/>
        <v>0.30578512396694213</v>
      </c>
      <c r="N133" s="9">
        <f t="shared" si="1"/>
        <v>0.4462809917355372</v>
      </c>
      <c r="O133" s="9">
        <f t="shared" si="1"/>
        <v>0.14049586776859505</v>
      </c>
      <c r="P133" s="9">
        <f t="shared" si="1"/>
        <v>0.32231404958677684</v>
      </c>
      <c r="Q133" s="9">
        <f t="shared" si="1"/>
        <v>0.26785714285714285</v>
      </c>
      <c r="R133" s="9">
        <f t="shared" si="1"/>
        <v>0.2231404958677686</v>
      </c>
      <c r="S133" s="9">
        <f t="shared" si="1"/>
        <v>0.33884297520661155</v>
      </c>
      <c r="T133" s="9">
        <f t="shared" si="1"/>
        <v>0.26785714285714285</v>
      </c>
      <c r="U133" s="9">
        <f t="shared" si="1"/>
        <v>0.33884297520661155</v>
      </c>
      <c r="V133" s="48">
        <f t="shared" si="1"/>
        <v>0.12631578947368421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0.45900000000000002</v>
      </c>
      <c r="C136" s="40" cm="1">
        <f t="array" ref="C136">_xlfn.PERCENTRANK.EXC(_xlfn._xlws.FILTER(C2:C122, ISNUMBER(C2:C122)),C120)</f>
        <v>0.5</v>
      </c>
      <c r="D136" s="40" cm="1">
        <f t="array" ref="D136">_xlfn.PERCENTRANK.EXC(_xlfn._xlws.FILTER(D2:D122, ISNUMBER(D2:D122)),D120)</f>
        <v>0.16300000000000001</v>
      </c>
      <c r="E136" s="40" cm="1">
        <f t="array" ref="E136">_xlfn.PERCENTRANK.EXC(_xlfn._xlws.FILTER(E2:E122, ISNUMBER(E2:E122)),E120)</f>
        <v>0.434</v>
      </c>
      <c r="F136" s="40" cm="1">
        <f t="array" ref="F136">_xlfn.PERCENTRANK.EXC(_xlfn._xlws.FILTER(F2:F122, ISNUMBER(F2:F122)),F120)</f>
        <v>0.78600000000000003</v>
      </c>
      <c r="G136" s="40" cm="1">
        <f t="array" ref="G136">_xlfn.PERCENTRANK.EXC(_xlfn._xlws.FILTER(G2:G122, ISNUMBER(G2:G122)),G120)</f>
        <v>0.92600000000000005</v>
      </c>
      <c r="H136" s="40" cm="1">
        <f t="array" ref="H136">_xlfn.PERCENTRANK.EXC(_xlfn._xlws.FILTER(H2:H122, ISNUMBER(H2:H122)),H120)</f>
        <v>0.92600000000000005</v>
      </c>
      <c r="I136" s="40" cm="1">
        <f t="array" ref="I136">_xlfn.PERCENTRANK.EXC(_xlfn._xlws.FILTER(I2:I122, ISNUMBER(I2:I122)),I120)</f>
        <v>0.68</v>
      </c>
      <c r="J136" s="40" cm="1">
        <f t="array" ref="J136">_xlfn.PERCENTRANK.EXC(_xlfn._xlws.FILTER(J2:J122, ISNUMBER(J2:J122)),J120)</f>
        <v>0.36</v>
      </c>
      <c r="K136" s="40" cm="1">
        <f t="array" ref="K136">_xlfn.PERCENTRANK.EXC(_xlfn._xlws.FILTER(K2:K122, ISNUMBER(K2:K122)),K120)</f>
        <v>0.49099999999999999</v>
      </c>
      <c r="L136" s="40" cm="1">
        <f t="array" ref="L136">_xlfn.PERCENTRANK.EXC(_xlfn._xlws.FILTER(L2:L122, ISNUMBER(L2:L122)),L120)</f>
        <v>0.36799999999999999</v>
      </c>
      <c r="M136" s="40" cm="1">
        <f t="array" ref="M136">_xlfn.PERCENTRANK.EXC(_xlfn._xlws.FILTER(M2:M122, ISNUMBER(M2:M122)),M120)</f>
        <v>0.59</v>
      </c>
      <c r="N136" s="40" cm="1">
        <f t="array" ref="N136">_xlfn.PERCENTRANK.EXC(_xlfn._xlws.FILTER(N2:N122, ISNUMBER(N2:N122)),N120)</f>
        <v>0.67200000000000004</v>
      </c>
      <c r="O136" s="40" cm="1">
        <f t="array" ref="O136">_xlfn.PERCENTRANK.EXC(_xlfn._xlws.FILTER(O2:O122, ISNUMBER(O2:O122)),O120)</f>
        <v>0.81899999999999995</v>
      </c>
      <c r="P136" s="40" cm="1">
        <f t="array" ref="P136">_xlfn.PERCENTRANK.EXC(_xlfn._xlws.FILTER(P2:P122, ISNUMBER(P2:P122)),P120)</f>
        <v>0.45900000000000002</v>
      </c>
      <c r="Q136" s="40" cm="1">
        <f t="array" ref="Q136">_xlfn.PERCENTRANK.EXC(_xlfn._xlws.FILTER(Q2:Q122, ISNUMBER(Q2:Q122)),Q120)</f>
        <v>0.35299999999999998</v>
      </c>
      <c r="R136" s="40" cm="1">
        <f t="array" ref="R136">_xlfn.PERCENTRANK.EXC(_xlfn._xlws.FILTER(R2:R122, ISNUMBER(R2:R122)),R120)</f>
        <v>0.155</v>
      </c>
      <c r="S136" s="40" cm="1">
        <f t="array" ref="S136">_xlfn.PERCENTRANK.EXC(_xlfn._xlws.FILTER(S2:S122, ISNUMBER(S2:S122)),S120)</f>
        <v>0.877</v>
      </c>
      <c r="T136" s="40" cm="1">
        <f t="array" ref="T136">_xlfn.PERCENTRANK.EXC(_xlfn._xlws.FILTER(T2:T122, ISNUMBER(T2:T122)),T120)</f>
        <v>0.51300000000000001</v>
      </c>
      <c r="U136" s="40" cm="1">
        <f t="array" ref="U136">_xlfn.PERCENTRANK.EXC(_xlfn._xlws.FILTER(U2:U122, ISNUMBER(U2:U122)),U120)</f>
        <v>0.59</v>
      </c>
      <c r="V136" s="155" cm="1">
        <f t="array" ref="V136">_xlfn.PERCENTRANK.EXC(_xlfn._xlws.FILTER(V2:V122, ISNUMBER(V2:V122)),V120)</f>
        <v>0.22900000000000001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0.39</v>
      </c>
      <c r="C137" s="40" cm="1">
        <f t="array" ref="C137">_xlfn.PERCENTRANK.EXC(_xlfn._xlws.FILTER(C2:C122, ISNUMBER(C2:C122)),C121)</f>
        <v>0.434</v>
      </c>
      <c r="D137" s="40" cm="1">
        <f t="array" ref="D137">_xlfn.PERCENTRANK.EXC(_xlfn._xlws.FILTER(D2:D122, ISNUMBER(D2:D122)),D121)</f>
        <v>0.23699999999999999</v>
      </c>
      <c r="E137" s="40" cm="1">
        <f t="array" ref="E137">_xlfn.PERCENTRANK.EXC(_xlfn._xlws.FILTER(E2:E122, ISNUMBER(E2:E122)),E121)</f>
        <v>0.46700000000000003</v>
      </c>
      <c r="F137" s="40" cm="1">
        <f t="array" ref="F137">_xlfn.PERCENTRANK.EXC(_xlfn._xlws.FILTER(F2:F122, ISNUMBER(F2:F122)),F121)</f>
        <v>0.83599999999999997</v>
      </c>
      <c r="G137" s="40" cm="1">
        <f t="array" ref="G137">_xlfn.PERCENTRANK.EXC(_xlfn._xlws.FILTER(G2:G122, ISNUMBER(G2:G122)),G121)</f>
        <v>0.94199999999999995</v>
      </c>
      <c r="H137" s="40" cm="1">
        <f t="array" ref="H137">_xlfn.PERCENTRANK.EXC(_xlfn._xlws.FILTER(H2:H122, ISNUMBER(H2:H122)),H121)</f>
        <v>0.93400000000000005</v>
      </c>
      <c r="I137" s="40" cm="1">
        <f t="array" ref="I137">_xlfn.PERCENTRANK.EXC(_xlfn._xlws.FILTER(I2:I122, ISNUMBER(I2:I122)),I121)</f>
        <v>0.90100000000000002</v>
      </c>
      <c r="J137" s="40" cm="1">
        <f t="array" ref="J137">_xlfn.PERCENTRANK.EXC(_xlfn._xlws.FILTER(J2:J122, ISNUMBER(J2:J122)),J121)</f>
        <v>0.46700000000000003</v>
      </c>
      <c r="K137" s="40" cm="1">
        <f t="array" ref="K137">_xlfn.PERCENTRANK.EXC(_xlfn._xlws.FILTER(K2:K122, ISNUMBER(K2:K122)),K121)</f>
        <v>0.63900000000000001</v>
      </c>
      <c r="L137" s="40" cm="1">
        <f t="array" ref="L137">_xlfn.PERCENTRANK.EXC(_xlfn._xlws.FILTER(L2:L122, ISNUMBER(L2:L122)),L121)</f>
        <v>0.36</v>
      </c>
      <c r="M137" s="40" cm="1">
        <f t="array" ref="M137">_xlfn.PERCENTRANK.EXC(_xlfn._xlws.FILTER(M2:M122, ISNUMBER(M2:M122)),M121)</f>
        <v>0.83599999999999997</v>
      </c>
      <c r="N137" s="40" cm="1">
        <f t="array" ref="N137">_xlfn.PERCENTRANK.EXC(_xlfn._xlws.FILTER(N2:N122, ISNUMBER(N2:N122)),N121)</f>
        <v>0.61399999999999999</v>
      </c>
      <c r="O137" s="40" cm="1">
        <f t="array" ref="O137">_xlfn.PERCENTRANK.EXC(_xlfn._xlws.FILTER(O2:O122, ISNUMBER(O2:O122)),O121)</f>
        <v>0.86799999999999999</v>
      </c>
      <c r="P137" s="40" cm="1">
        <f t="array" ref="P137">_xlfn.PERCENTRANK.EXC(_xlfn._xlws.FILTER(P2:P122, ISNUMBER(P2:P122)),P121)</f>
        <v>0.434</v>
      </c>
      <c r="Q137" s="40" cm="1">
        <f t="array" ref="Q137">_xlfn.PERCENTRANK.EXC(_xlfn._xlws.FILTER(Q2:Q122, ISNUMBER(Q2:Q122)),Q121)</f>
        <v>0.54800000000000004</v>
      </c>
      <c r="R137" s="40" cm="1">
        <f t="array" ref="R137">_xlfn.PERCENTRANK.EXC(_xlfn._xlws.FILTER(R2:R122, ISNUMBER(R2:R122)),R121)</f>
        <v>0.18</v>
      </c>
      <c r="S137" s="40" cm="1">
        <f t="array" ref="S137">_xlfn.PERCENTRANK.EXC(_xlfn._xlws.FILTER(S2:S122, ISNUMBER(S2:S122)),S121)</f>
        <v>0.90100000000000002</v>
      </c>
      <c r="T137" s="40" cm="1">
        <f t="array" ref="T137">_xlfn.PERCENTRANK.EXC(_xlfn._xlws.FILTER(T2:T122, ISNUMBER(T2:T122)),T121)</f>
        <v>0.52200000000000002</v>
      </c>
      <c r="U137" s="40" cm="1">
        <f t="array" ref="U137">_xlfn.PERCENTRANK.EXC(_xlfn._xlws.FILTER(U2:U122, ISNUMBER(U2:U122)),U121)</f>
        <v>0.49099999999999999</v>
      </c>
      <c r="V137" s="155" cm="1">
        <f t="array" ref="V137">_xlfn.PERCENTRANK.EXC(_xlfn._xlws.FILTER(V2:V122, ISNUMBER(V2:V122)),V121)</f>
        <v>0.26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0.24099999999999999</v>
      </c>
      <c r="C138" s="40" cm="1">
        <f t="array" ref="C138">_xlfn.PERCENTRANK.EXC(_xlfn._xlws.FILTER(C2:C122, ISNUMBER(C2:C122)),C122)</f>
        <v>0.40899999999999997</v>
      </c>
      <c r="D138" s="40" cm="1">
        <f t="array" ref="D138">_xlfn.PERCENTRANK.EXC(_xlfn._xlws.FILTER(D2:D122, ISNUMBER(D2:D122)),D122)</f>
        <v>0.27</v>
      </c>
      <c r="E138" s="40" cm="1">
        <f t="array" ref="E138">_xlfn.PERCENTRANK.EXC(_xlfn._xlws.FILTER(E2:E122, ISNUMBER(E2:E122)),E122)</f>
        <v>0.60599999999999998</v>
      </c>
      <c r="F138" s="40" cm="1">
        <f t="array" ref="F138">_xlfn.PERCENTRANK.EXC(_xlfn._xlws.FILTER(F2:F122, ISNUMBER(F2:F122)),F122)</f>
        <v>0.68</v>
      </c>
      <c r="G138" s="40" cm="1">
        <f t="array" ref="G138">_xlfn.PERCENTRANK.EXC(_xlfn._xlws.FILTER(G2:G122, ISNUMBER(G2:G122)),G122)</f>
        <v>0.77</v>
      </c>
      <c r="H138" s="40" cm="1">
        <f t="array" ref="H138">_xlfn.PERCENTRANK.EXC(_xlfn._xlws.FILTER(H2:H122, ISNUMBER(H2:H122)),H122)</f>
        <v>0.90100000000000002</v>
      </c>
      <c r="I138" s="40" cm="1">
        <f t="array" ref="I138">_xlfn.PERCENTRANK.EXC(_xlfn._xlws.FILTER(I2:I122, ISNUMBER(I2:I122)),I122)</f>
        <v>0.745</v>
      </c>
      <c r="J138" s="40" cm="1">
        <f t="array" ref="J138">_xlfn.PERCENTRANK.EXC(_xlfn._xlws.FILTER(J2:J122, ISNUMBER(J2:J122)),J122)</f>
        <v>0.27</v>
      </c>
      <c r="K138" s="40" cm="1">
        <f t="array" ref="K138">_xlfn.PERCENTRANK.EXC(_xlfn._xlws.FILTER(K2:K122, ISNUMBER(K2:K122)),K122)</f>
        <v>0.48299999999999998</v>
      </c>
      <c r="L138" s="40" cm="1">
        <f t="array" ref="L138">_xlfn.PERCENTRANK.EXC(_xlfn._xlws.FILTER(L2:L122, ISNUMBER(L2:L122)),L122)</f>
        <v>0.40100000000000002</v>
      </c>
      <c r="M138" s="40" cm="1">
        <f t="array" ref="M138">_xlfn.PERCENTRANK.EXC(_xlfn._xlws.FILTER(M2:M122, ISNUMBER(M2:M122)),M122)</f>
        <v>0.745</v>
      </c>
      <c r="N138" s="40" cm="1">
        <f t="array" ref="N138">_xlfn.PERCENTRANK.EXC(_xlfn._xlws.FILTER(N2:N122, ISNUMBER(N2:N122)),N122)</f>
        <v>0.56499999999999995</v>
      </c>
      <c r="O138" s="40" cm="1">
        <f t="array" ref="O138">_xlfn.PERCENTRANK.EXC(_xlfn._xlws.FILTER(O2:O122, ISNUMBER(O2:O122)),O122)</f>
        <v>0.81100000000000005</v>
      </c>
      <c r="P138" s="40" cm="1">
        <f t="array" ref="P138">_xlfn.PERCENTRANK.EXC(_xlfn._xlws.FILTER(P2:P122, ISNUMBER(P2:P122)),P122)</f>
        <v>0.32700000000000001</v>
      </c>
      <c r="Q138" s="40" cm="1">
        <f t="array" ref="Q138">_xlfn.PERCENTRANK.EXC(_xlfn._xlws.FILTER(Q2:Q122, ISNUMBER(Q2:Q122)),Q122)</f>
        <v>0.504</v>
      </c>
      <c r="R138" s="40" cm="1">
        <f t="array" ref="R138">_xlfn.PERCENTRANK.EXC(_xlfn._xlws.FILTER(R2:R122, ISNUMBER(R2:R122)),R122)</f>
        <v>0.114</v>
      </c>
      <c r="S138" s="40" cm="1">
        <f t="array" ref="S138">_xlfn.PERCENTRANK.EXC(_xlfn._xlws.FILTER(S2:S122, ISNUMBER(S2:S122)),S122)</f>
        <v>0.64700000000000002</v>
      </c>
      <c r="T138" s="40" cm="1">
        <f t="array" ref="T138">_xlfn.PERCENTRANK.EXC(_xlfn._xlws.FILTER(T2:T122, ISNUMBER(T2:T122)),T122)</f>
        <v>0.53900000000000003</v>
      </c>
      <c r="U138" s="40" cm="1">
        <f t="array" ref="U138">_xlfn.PERCENTRANK.EXC(_xlfn._xlws.FILTER(U2:U122, ISNUMBER(U2:U122)),U122)</f>
        <v>0.19600000000000001</v>
      </c>
      <c r="V138" s="155" cm="1">
        <f t="array" ref="V138">_xlfn.PERCENTRANK.EXC(_xlfn._xlws.FILTER(V2:V122, ISNUMBER(V2:V122)),V122)</f>
        <v>0.312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0.36333333333333329</v>
      </c>
      <c r="C140" s="40">
        <f t="shared" si="2"/>
        <v>0.44766666666666666</v>
      </c>
      <c r="D140" s="40">
        <f t="shared" si="2"/>
        <v>0.22333333333333336</v>
      </c>
      <c r="E140" s="40">
        <f t="shared" si="2"/>
        <v>0.50233333333333341</v>
      </c>
      <c r="F140" s="40">
        <f t="shared" si="2"/>
        <v>0.76733333333333331</v>
      </c>
      <c r="G140" s="40">
        <f t="shared" si="2"/>
        <v>0.8793333333333333</v>
      </c>
      <c r="H140" s="40">
        <f t="shared" si="2"/>
        <v>0.92033333333333334</v>
      </c>
      <c r="I140" s="40">
        <f t="shared" si="2"/>
        <v>0.77533333333333332</v>
      </c>
      <c r="J140" s="40">
        <f t="shared" si="2"/>
        <v>0.36566666666666664</v>
      </c>
      <c r="K140" s="40">
        <f t="shared" si="2"/>
        <v>0.53766666666666663</v>
      </c>
      <c r="L140" s="40">
        <f t="shared" si="2"/>
        <v>0.37633333333333335</v>
      </c>
      <c r="M140" s="40">
        <f t="shared" si="2"/>
        <v>0.72366666666666657</v>
      </c>
      <c r="N140" s="40">
        <f t="shared" si="2"/>
        <v>0.61699999999999999</v>
      </c>
      <c r="O140" s="40">
        <f t="shared" si="2"/>
        <v>0.83266666666666656</v>
      </c>
      <c r="P140" s="40">
        <f t="shared" si="2"/>
        <v>0.40666666666666668</v>
      </c>
      <c r="Q140" s="40">
        <f t="shared" si="2"/>
        <v>0.46833333333333332</v>
      </c>
      <c r="R140" s="40">
        <f t="shared" si="2"/>
        <v>0.14966666666666664</v>
      </c>
      <c r="S140" s="40">
        <f t="shared" si="2"/>
        <v>0.80833333333333324</v>
      </c>
      <c r="T140" s="40">
        <f t="shared" si="2"/>
        <v>0.52466666666666673</v>
      </c>
      <c r="U140" s="40">
        <f t="shared" si="2"/>
        <v>0.42566666666666664</v>
      </c>
      <c r="V140" s="155">
        <f t="shared" si="2"/>
        <v>0.26699999999999996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31.5746107392056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17.637359747727199</v>
      </c>
      <c r="C18">
        <v>26.712711887634701</v>
      </c>
      <c r="D18">
        <v>63.732476760185897</v>
      </c>
      <c r="E18">
        <v>33.758710237438798</v>
      </c>
      <c r="F18">
        <v>16.918160023137599</v>
      </c>
      <c r="G18">
        <v>2.4380740905973202</v>
      </c>
      <c r="H18">
        <v>15.698795471869399</v>
      </c>
      <c r="I18">
        <v>12.9664694865837</v>
      </c>
      <c r="J18">
        <v>25.369127373460199</v>
      </c>
      <c r="K18">
        <v>35.905109771189103</v>
      </c>
      <c r="L18">
        <v>20.121177742622901</v>
      </c>
      <c r="M18">
        <v>31.878251409567898</v>
      </c>
      <c r="N18">
        <v>0.58009613271990101</v>
      </c>
      <c r="O18">
        <v>36.314429916216902</v>
      </c>
      <c r="P18">
        <v>17.637359747727199</v>
      </c>
      <c r="Q18">
        <v>7.7374565221448997</v>
      </c>
      <c r="R18">
        <v>48.124032372698402</v>
      </c>
      <c r="S18">
        <v>22.565965975237901</v>
      </c>
      <c r="T18">
        <v>7.0206292736380398</v>
      </c>
      <c r="U18">
        <v>1.1160182204931299</v>
      </c>
      <c r="V18">
        <v>2.3531585113610198</v>
      </c>
    </row>
    <row r="19" spans="1:22" x14ac:dyDescent="0.35">
      <c r="A19" s="2">
        <v>44196</v>
      </c>
      <c r="B19">
        <v>17.4947707584151</v>
      </c>
      <c r="C19">
        <v>-3.8926022761460102</v>
      </c>
      <c r="D19">
        <v>51.526922636626097</v>
      </c>
      <c r="E19">
        <v>25.625710924973902</v>
      </c>
      <c r="F19">
        <v>12.725119300051601</v>
      </c>
      <c r="G19">
        <v>2.4114100736168602</v>
      </c>
      <c r="H19">
        <v>16.3882261586729</v>
      </c>
      <c r="I19">
        <v>15.920080536592801</v>
      </c>
      <c r="J19">
        <v>22.3569609127116</v>
      </c>
      <c r="K19">
        <v>42.804114520566003</v>
      </c>
      <c r="L19">
        <v>14.923356246113</v>
      </c>
      <c r="M19">
        <v>34.374878450884403</v>
      </c>
      <c r="N19">
        <v>0.55741767368310902</v>
      </c>
      <c r="O19">
        <v>33.709890036291299</v>
      </c>
      <c r="P19">
        <v>17.4947707584151</v>
      </c>
      <c r="Q19">
        <v>7.7846531590948196</v>
      </c>
      <c r="R19">
        <v>34.710630730171303</v>
      </c>
      <c r="S19">
        <v>23.281428089933101</v>
      </c>
      <c r="T19">
        <v>5.1277339664560504</v>
      </c>
      <c r="U19">
        <v>1.03737378869621</v>
      </c>
      <c r="V19">
        <v>1.9330314991519799</v>
      </c>
    </row>
    <row r="20" spans="1:22" x14ac:dyDescent="0.35">
      <c r="A20" s="2">
        <v>44561</v>
      </c>
      <c r="B20">
        <v>21.276244954141799</v>
      </c>
      <c r="C20">
        <v>7.8739900839542001</v>
      </c>
      <c r="D20">
        <v>58.7717056261205</v>
      </c>
      <c r="E20">
        <v>24.890007164849699</v>
      </c>
      <c r="F20">
        <v>16.795925418676902</v>
      </c>
      <c r="G20">
        <v>2.9485499479620398</v>
      </c>
      <c r="H20">
        <v>16.008552449802099</v>
      </c>
      <c r="I20">
        <v>24.282169931088902</v>
      </c>
      <c r="J20">
        <v>28.181628201673298</v>
      </c>
      <c r="K20">
        <v>51.3052324622059</v>
      </c>
      <c r="L20">
        <v>18.5568688774996</v>
      </c>
      <c r="M20">
        <v>36.851318559233597</v>
      </c>
      <c r="N20">
        <v>0.62188546902171704</v>
      </c>
      <c r="O20">
        <v>47.011007912965901</v>
      </c>
      <c r="P20">
        <v>21.276244954141799</v>
      </c>
      <c r="Q20">
        <v>9.3577310145755703</v>
      </c>
      <c r="R20">
        <v>40.272341500770501</v>
      </c>
      <c r="S20">
        <v>19.729387060144401</v>
      </c>
      <c r="T20">
        <v>7.5479683625438199</v>
      </c>
      <c r="U20">
        <v>1.2888433367428</v>
      </c>
      <c r="V20">
        <v>3.0736788279239202</v>
      </c>
    </row>
    <row r="21" spans="1:22" x14ac:dyDescent="0.35">
      <c r="A21" s="2">
        <v>44925</v>
      </c>
      <c r="B21">
        <v>20.372399428428199</v>
      </c>
      <c r="C21">
        <v>4.8845405982041399</v>
      </c>
      <c r="D21">
        <v>64.972794174404996</v>
      </c>
      <c r="E21">
        <v>26.836878670313801</v>
      </c>
      <c r="F21">
        <v>17.088924383662501</v>
      </c>
      <c r="G21">
        <v>3.1160967943484801</v>
      </c>
      <c r="H21">
        <v>16.703810711850601</v>
      </c>
      <c r="I21">
        <v>19.7404706344226</v>
      </c>
      <c r="J21">
        <v>32.531987143471497</v>
      </c>
      <c r="K21">
        <v>35.397580908427301</v>
      </c>
      <c r="L21">
        <v>21.0552642124862</v>
      </c>
      <c r="M21">
        <v>38.614845743326804</v>
      </c>
      <c r="N21">
        <v>0.86953187662514597</v>
      </c>
      <c r="O21">
        <v>46.040042865607703</v>
      </c>
      <c r="P21">
        <v>20.372399428428199</v>
      </c>
      <c r="Q21">
        <v>9.9739874595000497</v>
      </c>
      <c r="R21">
        <v>42.4815782334381</v>
      </c>
      <c r="S21">
        <v>36.3605660867862</v>
      </c>
      <c r="T21">
        <v>11.391861362325301</v>
      </c>
      <c r="U21">
        <v>1.11127493241856</v>
      </c>
      <c r="V21">
        <v>3.6292260168680599</v>
      </c>
    </row>
    <row r="22" spans="1:22" x14ac:dyDescent="0.35">
      <c r="A22" s="2">
        <v>45289</v>
      </c>
      <c r="B22">
        <v>19.112050982313701</v>
      </c>
      <c r="C22">
        <v>587.06668719943798</v>
      </c>
      <c r="D22">
        <v>67.989157024735405</v>
      </c>
      <c r="E22">
        <v>30.8315679687197</v>
      </c>
      <c r="F22">
        <v>23.395588724849102</v>
      </c>
      <c r="G22">
        <v>2.9600670716323698</v>
      </c>
      <c r="H22">
        <v>16.2486587557372</v>
      </c>
      <c r="I22">
        <v>19.0721592669267</v>
      </c>
      <c r="J22">
        <v>39.442384315645299</v>
      </c>
      <c r="K22">
        <v>41.690078511287801</v>
      </c>
      <c r="L22">
        <v>24.0472700239532</v>
      </c>
      <c r="M22">
        <v>33.920219287610799</v>
      </c>
      <c r="N22">
        <v>1.21959709581891</v>
      </c>
      <c r="O22">
        <v>54.6706656892514</v>
      </c>
      <c r="P22">
        <v>19.112050982313701</v>
      </c>
      <c r="Q22">
        <v>9.6132080179228101</v>
      </c>
      <c r="R22">
        <v>40.1816074670961</v>
      </c>
      <c r="S22">
        <v>47.682744179738698</v>
      </c>
      <c r="T22">
        <v>11.0560462161177</v>
      </c>
      <c r="U22">
        <v>0.88605729242881304</v>
      </c>
      <c r="V22">
        <v>3.01150373774813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7.2171382522282501E-2</v>
      </c>
      <c r="C26" s="50" cm="1">
        <f t="array" ref="C26">(C22/INDEX(C3:C22,MATCH(TRUE,INDEX(ISNUMBER(C3:C22),0),0)))^(1/C24)-1</f>
        <v>0.20787833624948848</v>
      </c>
      <c r="D26" s="50" cm="1">
        <f t="array" ref="D26">(D22/INDEX(D3:D22,MATCH(TRUE,INDEX(ISNUMBER(D3:D22),0),0)))^(1/D24)-1</f>
        <v>4.2935760209013241E-2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1.6222354296116848E-2</v>
      </c>
      <c r="H26" s="50" cm="1">
        <f t="array" ref="H26">(H22/INDEX(H3:H22,MATCH(TRUE,INDEX(ISNUMBER(H3:H22),0),0)))^(1/H24)-1</f>
        <v>2.3804408873769667E-2</v>
      </c>
      <c r="I26" s="50" cm="1">
        <f t="array" ref="I26">(I22/INDEX(I3:I22,MATCH(TRUE,INDEX(ISNUMBER(I3:I22),0),0)))^(1/I24)-1</f>
        <v>3.7575009654553959E-2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2.4558632440917938E-2</v>
      </c>
      <c r="L26" s="50" cm="1">
        <f t="array" ref="L26">(L22/INDEX(L3:L22,MATCH(TRUE,INDEX(ISNUMBER(L3:L22),0),0)))^(1/L24)-1</f>
        <v>2.069712174705729E-2</v>
      </c>
      <c r="M26" s="50" cm="1">
        <f t="array" ref="M26">(M22/INDEX(M3:M22,MATCH(TRUE,INDEX(ISNUMBER(M3:M22),0),0)))^(1/M24)-1</f>
        <v>2.3841978693851074E-2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6.0136392879371003E-2</v>
      </c>
      <c r="P26" s="50" cm="1">
        <f t="array" ref="P26">(P22/INDEX(P3:P22,MATCH(TRUE,INDEX(ISNUMBER(P3:P22),0),0)))^(1/P24)-1</f>
        <v>7.2171382522282501E-2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1.2617045604024435E-2</v>
      </c>
      <c r="S26" s="50" cm="1">
        <f t="array" ref="S26">(S22/INDEX(S3:S22,MATCH(TRUE,INDEX(ISNUMBER(S3:S22),0),0)))^(1/S24)-1</f>
        <v>8.1967001935209893E-2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-4.4922818595630631E-2</v>
      </c>
      <c r="V26" s="50" cm="1">
        <f t="array" ref="V26">(V22/INDEX(V3:V22,MATCH(TRUE,INDEX(ISNUMBER(V3:V22),0),0)))^(1/V24)-1</f>
        <v>-1.6026351247784176E-2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7.1710500000000001</v>
      </c>
      <c r="E3" cm="1">
        <f t="array" ref="E3">_xll.FDSB(B3,"FG_PRICE_CHANGE(0,-1AY)")</f>
        <v>-0.82426670000000002</v>
      </c>
      <c r="F3" cm="1">
        <f t="array" ref="F3">_xll.FDSB(B3,"FG_PRICE_CHANGE(0,-1AM)")</f>
        <v>-1.6701280999999999</v>
      </c>
      <c r="G3" cm="1">
        <f t="array" ref="G3">_xll.FDSB(B3,"FG_PRICE_CHANGE(0,-3AM)")</f>
        <v>-0.73640346999999995</v>
      </c>
      <c r="H3" cm="1">
        <f t="array" ref="H3">_xll.FDSB(B3,"FG_PRICE_CHANGE(0,-6AM)")</f>
        <v>-0.6477058</v>
      </c>
      <c r="I3" cm="1">
        <f t="array" ref="I3">_xll.FDS(B3,"STD(FG_PRICE_CHANGE(0,-1AY,AM))")</f>
        <v>0.93511853081475904</v>
      </c>
      <c r="J3" cm="1">
        <f t="array" ref="J3">_xll.FDS(B3,"STD(FG_PRICE_CHANGE(0,-3AY,M))")*SQRT(12)</f>
        <v>6.0927800086784609</v>
      </c>
      <c r="L3">
        <f t="shared" ref="L3:L23" si="0">(1-(_xlfn.PERCENTRANK.EXC($F$3:$F$23,F3)))*100</f>
        <v>72.8</v>
      </c>
      <c r="M3">
        <f t="shared" ref="M3:M23" si="1">(1-(_xlfn.PERCENTRANK.EXC($G$3:$G$23,G3)))*100</f>
        <v>68.199999999999989</v>
      </c>
      <c r="N3">
        <f t="shared" ref="N3:N23" si="2">(1-(_xlfn.PERCENTRANK.EXC($H$3:$H$23,H3)))*100</f>
        <v>63.7</v>
      </c>
      <c r="O3">
        <f>SUMPRODUCT($L$1:$N$1,L3:N3)</f>
        <v>67.319999999999993</v>
      </c>
      <c r="P3">
        <f t="shared" ref="P3:P23" si="3">100- (_xlfn.PERCENTRANK.EXC($J$3:$J$23,J3)*100)</f>
        <v>59.1</v>
      </c>
      <c r="Q3">
        <f>VLOOKUP(A3,CAD!$A$3:$J$23, 10, FALSE)</f>
        <v>59</v>
      </c>
      <c r="S3">
        <f>SUMPRODUCT($O$1:$Q$1,O3:Q3)</f>
        <v>63.19</v>
      </c>
      <c r="U3" cm="1">
        <f t="array" ref="U3">_xlfn.PERCENTRANK.EXC(_xlfn._xlws.FILTER(S$3:S$23, ISNUMBER(S$3:S$23)),S3)*100</f>
        <v>72.7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930.625</v>
      </c>
      <c r="E4" cm="1">
        <f t="array" ref="E4">_xll.FDSB(B4,"FG_PRICE_CHANGE(0,-1AY)")</f>
        <v>8.2474589999999992</v>
      </c>
      <c r="F4" cm="1">
        <f t="array" ref="F4">_xll.FDSB(B4,"FG_PRICE_CHANGE(0,-1AM)")</f>
        <v>-0.15075206999999999</v>
      </c>
      <c r="G4" cm="1">
        <f t="array" ref="G4">_xll.FDSB(B4,"FG_PRICE_CHANGE(0,-3AM)")</f>
        <v>-0.20695925000000001</v>
      </c>
      <c r="H4" cm="1">
        <f t="array" ref="H4">_xll.FDSB(B4,"FG_PRICE_CHANGE(0,-6AM)")</f>
        <v>-4.4630947000000001</v>
      </c>
      <c r="I4" cm="1">
        <f t="array" ref="I4">_xll.FDS(B4,"STD(FG_PRICE_CHANGE(0,-1AY,AM))")</f>
        <v>3.5400908353554201</v>
      </c>
      <c r="J4" cm="1">
        <f t="array" ref="J4">_xll.FDS(B4,"STD(FG_PRICE_CHANGE(0,-3AY,M))")*SQRT(12)</f>
        <v>15.399758250652393</v>
      </c>
      <c r="L4">
        <f t="shared" si="0"/>
        <v>45.499999999999993</v>
      </c>
      <c r="M4">
        <f t="shared" si="1"/>
        <v>50</v>
      </c>
      <c r="N4">
        <f t="shared" si="2"/>
        <v>91</v>
      </c>
      <c r="O4">
        <f t="shared" ref="O4:O23" si="4">SUMPRODUCT($L$1:$N$1,L4:N4)</f>
        <v>65.5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37.279999999999994</v>
      </c>
      <c r="U4" cm="1">
        <f t="array" ref="U4">_xlfn.PERCENTRANK.EXC(_xlfn._xlws.FILTER(S$3:S$23, ISNUMBER(S$3:S$23)),S4)*100</f>
        <v>18.099999999999998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15925</v>
      </c>
      <c r="E5" cm="1">
        <f t="array" ref="E5">_xll.FDSB(B5,"FG_PRICE_CHANGE(0,-1AY)")</f>
        <v>4.8352599999999999</v>
      </c>
      <c r="F5" cm="1">
        <f t="array" ref="F5">_xll.FDSB(B5,"FG_PRICE_CHANGE(0,-1AM)")</f>
        <v>-1.9999981</v>
      </c>
      <c r="G5" cm="1">
        <f t="array" ref="G5">_xll.FDSB(B5,"FG_PRICE_CHANGE(0,-3AM)")</f>
        <v>-0.74789523999999996</v>
      </c>
      <c r="H5" cm="1">
        <f t="array" ref="H5">_xll.FDSB(B5,"FG_PRICE_CHANGE(0,-6AM)")</f>
        <v>1.8548131000000001</v>
      </c>
      <c r="I5" cm="1">
        <f t="array" ref="I5">_xll.FDS(B5,"STD(FG_PRICE_CHANGE(0,-1AY,AM))")</f>
        <v>1.13023862767811</v>
      </c>
      <c r="J5" cm="1">
        <f t="array" ref="J5">_xll.FDS(B5,"STD(FG_PRICE_CHANGE(0,-3AY,M))")*SQRT(12)</f>
        <v>5.3329894938736189</v>
      </c>
      <c r="L5">
        <f t="shared" si="0"/>
        <v>86.4</v>
      </c>
      <c r="M5">
        <f t="shared" si="1"/>
        <v>72.8</v>
      </c>
      <c r="N5">
        <f t="shared" si="2"/>
        <v>36.4</v>
      </c>
      <c r="O5">
        <f t="shared" si="4"/>
        <v>60.960000000000008</v>
      </c>
      <c r="P5">
        <f t="shared" si="3"/>
        <v>72.8</v>
      </c>
      <c r="Q5">
        <f>VLOOKUP(A5,CAD!$A$3:$J$23, 10, FALSE)</f>
        <v>36.299999999999997</v>
      </c>
      <c r="S5">
        <f t="shared" si="5"/>
        <v>59.580000000000005</v>
      </c>
      <c r="U5" cm="1">
        <f t="array" ref="U5">_xlfn.PERCENTRANK.EXC(_xlfn._xlws.FILTER(S$3:S$23, ISNUMBER(S$3:S$23)),S5)*100</f>
        <v>63.6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57.28</v>
      </c>
      <c r="E6" cm="1">
        <f t="array" ref="E6">_xll.FDSB(B6,"FG_PRICE_CHANGE(0,-1AY)")</f>
        <v>1.9126415000000001</v>
      </c>
      <c r="F6" cm="1">
        <f t="array" ref="F6">_xll.FDSB(B6,"FG_PRICE_CHANGE(0,-1AM)")</f>
        <v>-1.9950032</v>
      </c>
      <c r="G6" cm="1">
        <f t="array" ref="G6">_xll.FDSB(B6,"FG_PRICE_CHANGE(0,-3AM)")</f>
        <v>-0.16471147999999999</v>
      </c>
      <c r="H6" cm="1">
        <f t="array" ref="H6">_xll.FDSB(B6,"FG_PRICE_CHANGE(0,-6AM)")</f>
        <v>2.4320482999999999</v>
      </c>
      <c r="I6" cm="1">
        <f t="array" ref="I6">_xll.FDS(B6,"STD(FG_PRICE_CHANGE(0,-1AY,AM))")</f>
        <v>1.32751262588397</v>
      </c>
      <c r="J6" cm="1">
        <f t="array" ref="J6">_xll.FDS(B6,"STD(FG_PRICE_CHANGE(0,-3AY,M))")*SQRT(12)</f>
        <v>6.0106872286018778</v>
      </c>
      <c r="L6">
        <f t="shared" si="0"/>
        <v>81.899999999999991</v>
      </c>
      <c r="M6">
        <f t="shared" si="1"/>
        <v>45.499999999999993</v>
      </c>
      <c r="N6">
        <f t="shared" si="2"/>
        <v>31.899999999999995</v>
      </c>
      <c r="O6">
        <f t="shared" si="4"/>
        <v>47.339999999999996</v>
      </c>
      <c r="P6">
        <f t="shared" si="3"/>
        <v>63.7</v>
      </c>
      <c r="Q6">
        <f>VLOOKUP(A6,CAD!$A$3:$J$23, 10, FALSE)</f>
        <v>13.600000000000001</v>
      </c>
      <c r="S6">
        <f t="shared" si="5"/>
        <v>45.5</v>
      </c>
      <c r="U6" cm="1">
        <f t="array" ref="U6">_xlfn.PERCENTRANK.EXC(_xlfn._xlws.FILTER(S$3:S$23, ISNUMBER(S$3:S$23)),S6)*100</f>
        <v>31.8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3.9556499999999999</v>
      </c>
      <c r="E7" cm="1">
        <f t="array" ref="E7">_xll.FDSB(B7,"FG_PRICE_CHANGE(0,-1AY)")</f>
        <v>-2.8036058000000001</v>
      </c>
      <c r="F7" cm="1">
        <f t="array" ref="F7">_xll.FDSB(B7,"FG_PRICE_CHANGE(0,-1AM)")</f>
        <v>0.40994882999999999</v>
      </c>
      <c r="G7" cm="1">
        <f t="array" ref="G7">_xll.FDSB(B7,"FG_PRICE_CHANGE(0,-3AM)")</f>
        <v>-0.51807164999999999</v>
      </c>
      <c r="H7" cm="1">
        <f t="array" ref="H7">_xll.FDSB(B7,"FG_PRICE_CHANGE(0,-6AM)")</f>
        <v>-1.3639748</v>
      </c>
      <c r="I7" cm="1">
        <f t="array" ref="I7">_xll.FDS(B7,"STD(FG_PRICE_CHANGE(0,-1AY,AM))")</f>
        <v>2.4264113481605998</v>
      </c>
      <c r="J7" cm="1">
        <f t="array" ref="J7">_xll.FDS(B7,"STD(FG_PRICE_CHANGE(0,-3AY,M))")*SQRT(12)</f>
        <v>11.270122629663128</v>
      </c>
      <c r="L7">
        <f t="shared" si="0"/>
        <v>27.3</v>
      </c>
      <c r="M7">
        <f t="shared" si="1"/>
        <v>59.099999999999994</v>
      </c>
      <c r="N7">
        <f t="shared" si="2"/>
        <v>72.8</v>
      </c>
      <c r="O7">
        <f t="shared" si="4"/>
        <v>58.22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46.849999999999994</v>
      </c>
      <c r="U7" cm="1">
        <f t="array" ref="U7">_xlfn.PERCENTRANK.EXC(_xlfn._xlws.FILTER(S$3:S$23, ISNUMBER(S$3:S$23)),S7)*100</f>
        <v>36.299999999999997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3.7235999999999998</v>
      </c>
      <c r="E8" cm="1">
        <f t="array" ref="E8">_xll.FDSB(B8,"FG_PRICE_CHANGE(0,-1AY)")</f>
        <v>0.68409439999999999</v>
      </c>
      <c r="F8" cm="1">
        <f t="array" ref="F8">_xll.FDSB(B8,"FG_PRICE_CHANGE(0,-1AM)")</f>
        <v>-1.6975104999999999</v>
      </c>
      <c r="G8" cm="1">
        <f t="array" ref="G8">_xll.FDSB(B8,"FG_PRICE_CHANGE(0,-3AM)")</f>
        <v>0.20722151</v>
      </c>
      <c r="H8" cm="1">
        <f t="array" ref="H8">_xll.FDSB(B8,"FG_PRICE_CHANGE(0,-6AM)")</f>
        <v>-3.6235689999999998</v>
      </c>
      <c r="I8" cm="1">
        <f t="array" ref="I8">_xll.FDS(B8,"STD(FG_PRICE_CHANGE(0,-1AY,AM))")</f>
        <v>2.1254250169531499</v>
      </c>
      <c r="J8" cm="1">
        <f t="array" ref="J8">_xll.FDS(B8,"STD(FG_PRICE_CHANGE(0,-3AY,M))")*SQRT(12)</f>
        <v>7.7577691931165047</v>
      </c>
      <c r="L8">
        <f t="shared" si="0"/>
        <v>77.3</v>
      </c>
      <c r="M8">
        <f t="shared" si="1"/>
        <v>22.799999999999997</v>
      </c>
      <c r="N8">
        <f t="shared" si="2"/>
        <v>81.899999999999991</v>
      </c>
      <c r="O8">
        <f t="shared" si="4"/>
        <v>57.339999999999996</v>
      </c>
      <c r="P8">
        <f t="shared" si="3"/>
        <v>45.499999999999993</v>
      </c>
      <c r="Q8">
        <f>VLOOKUP(A8,CAD!$A$3:$J$23, 10, FALSE)</f>
        <v>45.4</v>
      </c>
      <c r="S8">
        <f t="shared" si="5"/>
        <v>51.399999999999991</v>
      </c>
      <c r="U8" cm="1">
        <f t="array" ref="U8">_xlfn.PERCENTRANK.EXC(_xlfn._xlws.FILTER(S$3:S$23, ISNUMBER(S$3:S$23)),S8)*100</f>
        <v>50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4.4225000000000003</v>
      </c>
      <c r="E9" cm="1">
        <f t="array" ref="E9">_xll.FDSB(B9,"FG_PRICE_CHANGE(0,-1AY)")</f>
        <v>-3.2487392000000002</v>
      </c>
      <c r="F9" cm="1">
        <f t="array" ref="F9">_xll.FDSB(B9,"FG_PRICE_CHANGE(0,-1AM)")</f>
        <v>-6.054163</v>
      </c>
      <c r="G9" cm="1">
        <f t="array" ref="G9">_xll.FDSB(B9,"FG_PRICE_CHANGE(0,-3AM)")</f>
        <v>-6.7130685000000003</v>
      </c>
      <c r="H9" cm="1">
        <f t="array" ref="H9">_xll.FDSB(B9,"FG_PRICE_CHANGE(0,-6AM)")</f>
        <v>-7.1878250000000001</v>
      </c>
      <c r="I9" cm="1">
        <f t="array" ref="I9">_xll.FDS(B9,"STD(FG_PRICE_CHANGE(0,-1AY,AM))")</f>
        <v>2.2317437477769801</v>
      </c>
      <c r="J9" cm="1">
        <f t="array" ref="J9">_xll.FDS(B9,"STD(FG_PRICE_CHANGE(0,-3AY,M))")*SQRT(12)</f>
        <v>7.7749434693619754</v>
      </c>
      <c r="L9">
        <f t="shared" si="0"/>
        <v>95.5</v>
      </c>
      <c r="M9">
        <f t="shared" si="1"/>
        <v>95.5</v>
      </c>
      <c r="N9">
        <f t="shared" si="2"/>
        <v>95.5</v>
      </c>
      <c r="O9">
        <f t="shared" si="4"/>
        <v>95.5</v>
      </c>
      <c r="P9">
        <f t="shared" si="3"/>
        <v>41</v>
      </c>
      <c r="Q9">
        <f>VLOOKUP(A9,CAD!$A$3:$J$23, 10, FALSE)</f>
        <v>77.2</v>
      </c>
      <c r="S9">
        <f t="shared" si="5"/>
        <v>75.489999999999995</v>
      </c>
      <c r="U9" cm="1">
        <f t="array" ref="U9">_xlfn.PERCENTRANK.EXC(_xlfn._xlws.FILTER(S$3:S$23, ISNUMBER(S$3:S$23)),S9)*100</f>
        <v>95.399999999999991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32.435000000000002</v>
      </c>
      <c r="E10" cm="1">
        <f t="array" ref="E10">_xll.FDSB(B10,"FG_PRICE_CHANGE(0,-1AY)")</f>
        <v>2.1076440000000001</v>
      </c>
      <c r="F10" cm="1">
        <f t="array" ref="F10">_xll.FDSB(B10,"FG_PRICE_CHANGE(0,-1AM)")</f>
        <v>-0.39919615000000003</v>
      </c>
      <c r="G10" cm="1">
        <f t="array" ref="G10">_xll.FDSB(B10,"FG_PRICE_CHANGE(0,-3AM)")</f>
        <v>-7.2395799999999996E-2</v>
      </c>
      <c r="H10" cm="1">
        <f t="array" ref="H10">_xll.FDSB(B10,"FG_PRICE_CHANGE(0,-6AM)")</f>
        <v>3.4328818000000001</v>
      </c>
      <c r="I10" cm="1">
        <f t="array" ref="I10">_xll.FDS(B10,"STD(FG_PRICE_CHANGE(0,-1AY,AM))")</f>
        <v>1.2782781362703499</v>
      </c>
      <c r="J10" cm="1">
        <f t="array" ref="J10">_xll.FDS(B10,"STD(FG_PRICE_CHANGE(0,-3AY,M))")*SQRT(12)</f>
        <v>5.8614374116286774</v>
      </c>
      <c r="L10">
        <f t="shared" si="0"/>
        <v>50</v>
      </c>
      <c r="M10">
        <f t="shared" si="1"/>
        <v>41</v>
      </c>
      <c r="N10">
        <f t="shared" si="2"/>
        <v>18.200000000000006</v>
      </c>
      <c r="O10">
        <f t="shared" si="4"/>
        <v>33.680000000000007</v>
      </c>
      <c r="P10">
        <f t="shared" si="3"/>
        <v>68.2</v>
      </c>
      <c r="Q10">
        <f>VLOOKUP(A10,CAD!$A$3:$J$23, 10, FALSE)</f>
        <v>90.9</v>
      </c>
      <c r="S10">
        <f t="shared" si="5"/>
        <v>55.480000000000004</v>
      </c>
      <c r="U10" cm="1">
        <f t="array" ref="U10">_xlfn.PERCENTRANK.EXC(_xlfn._xlws.FILTER(S$3:S$23, ISNUMBER(S$3:S$23)),S10)*100</f>
        <v>54.500000000000007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18.802</v>
      </c>
      <c r="E11" cm="1">
        <f t="array" ref="E11">_xll.FDSB(B11,"FG_PRICE_CHANGE(0,-1AY)")</f>
        <v>10.014332</v>
      </c>
      <c r="F11" cm="1">
        <f t="array" ref="F11">_xll.FDSB(B11,"FG_PRICE_CHANGE(0,-1AM)")</f>
        <v>4.7290206000000001</v>
      </c>
      <c r="G11" cm="1">
        <f t="array" ref="G11">_xll.FDSB(B11,"FG_PRICE_CHANGE(0,-3AM)")</f>
        <v>11.307133</v>
      </c>
      <c r="H11" cm="1">
        <f t="array" ref="H11">_xll.FDSB(B11,"FG_PRICE_CHANGE(0,-6AM)")</f>
        <v>10.065853000000001</v>
      </c>
      <c r="I11" cm="1">
        <f t="array" ref="I11">_xll.FDS(B11,"STD(FG_PRICE_CHANGE(0,-1AY,AM))")</f>
        <v>3.7391022895077901</v>
      </c>
      <c r="J11" cm="1">
        <f t="array" ref="J11">_xll.FDS(B11,"STD(FG_PRICE_CHANGE(0,-3AY,M))")*SQRT(12)</f>
        <v>9.2716879195825719</v>
      </c>
      <c r="L11">
        <f t="shared" si="0"/>
        <v>4.6000000000000041</v>
      </c>
      <c r="M11">
        <f t="shared" si="1"/>
        <v>4.6000000000000041</v>
      </c>
      <c r="N11">
        <f t="shared" si="2"/>
        <v>9.0999999999999979</v>
      </c>
      <c r="O11">
        <f t="shared" si="4"/>
        <v>6.4000000000000021</v>
      </c>
      <c r="P11">
        <f t="shared" si="3"/>
        <v>36.4</v>
      </c>
      <c r="Q11">
        <f>VLOOKUP(A11,CAD!$A$3:$J$23, 10, FALSE)</f>
        <v>40.9</v>
      </c>
      <c r="S11">
        <f t="shared" si="5"/>
        <v>22.3</v>
      </c>
      <c r="U11" cm="1">
        <f t="array" ref="U11">_xlfn.PERCENTRANK.EXC(_xlfn._xlws.FILTER(S$3:S$23, ISNUMBER(S$3:S$23)),S11)*100</f>
        <v>13.600000000000001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1365.15</v>
      </c>
      <c r="E12" cm="1">
        <f t="array" ref="E12">_xll.FDSB(B12,"FG_PRICE_CHANGE(0,-1AY)")</f>
        <v>3.7624002000000001</v>
      </c>
      <c r="F12" cm="1">
        <f t="array" ref="F12">_xll.FDSB(B12,"FG_PRICE_CHANGE(0,-1AM)")</f>
        <v>-1.1977971000000001</v>
      </c>
      <c r="G12" cm="1">
        <f t="array" ref="G12">_xll.FDSB(B12,"FG_PRICE_CHANGE(0,-3AM)")</f>
        <v>-0.36128163000000002</v>
      </c>
      <c r="H12" cm="1">
        <f t="array" ref="H12">_xll.FDSB(B12,"FG_PRICE_CHANGE(0,-6AM)")</f>
        <v>2.778089</v>
      </c>
      <c r="I12" cm="1">
        <f t="array" ref="I12">_xll.FDS(B12,"STD(FG_PRICE_CHANGE(0,-1AY,AM))")</f>
        <v>1.42109825573971</v>
      </c>
      <c r="J12" cm="1">
        <f t="array" ref="J12">_xll.FDS(B12,"STD(FG_PRICE_CHANGE(0,-3AY,M))")*SQRT(12)</f>
        <v>10.392461754299037</v>
      </c>
      <c r="L12">
        <f t="shared" si="0"/>
        <v>59.099999999999994</v>
      </c>
      <c r="M12">
        <f t="shared" si="1"/>
        <v>54.6</v>
      </c>
      <c r="N12">
        <f t="shared" si="2"/>
        <v>27.3</v>
      </c>
      <c r="O12">
        <f t="shared" si="4"/>
        <v>44.580000000000005</v>
      </c>
      <c r="P12">
        <f t="shared" si="3"/>
        <v>31.899999999999991</v>
      </c>
      <c r="Q12">
        <f>VLOOKUP(A12,CAD!$A$3:$J$23, 10, FALSE)</f>
        <v>81.8</v>
      </c>
      <c r="S12">
        <f t="shared" si="5"/>
        <v>48.22</v>
      </c>
      <c r="U12" cm="1">
        <f t="array" ref="U12">_xlfn.PERCENTRANK.EXC(_xlfn._xlws.FILTER(S$3:S$23, ISNUMBER(S$3:S$23)),S12)*100</f>
        <v>40.9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5.4949500000000002</v>
      </c>
      <c r="E13" cm="1">
        <f t="array" ref="E13">_xll.FDSB(B13,"FG_PRICE_CHANGE(0,-1AY)")</f>
        <v>12.022948</v>
      </c>
      <c r="F13" cm="1">
        <f t="array" ref="F13">_xll.FDSB(B13,"FG_PRICE_CHANGE(0,-1AM)")</f>
        <v>1.0147451999999999</v>
      </c>
      <c r="G13" cm="1">
        <f t="array" ref="G13">_xll.FDSB(B13,"FG_PRICE_CHANGE(0,-3AM)")</f>
        <v>6.5759540000000003</v>
      </c>
      <c r="H13" cm="1">
        <f t="array" ref="H13">_xll.FDSB(B13,"FG_PRICE_CHANGE(0,-6AM)")</f>
        <v>10.646974999999999</v>
      </c>
      <c r="I13" cm="1">
        <f t="array" ref="I13">_xll.FDS(B13,"STD(FG_PRICE_CHANGE(0,-1AY,AM))")</f>
        <v>2.23863987538981</v>
      </c>
      <c r="J13" cm="1">
        <f t="array" ref="J13">_xll.FDS(B13,"STD(FG_PRICE_CHANGE(0,-3AY,M))")*SQRT(12)</f>
        <v>12.629113099843579</v>
      </c>
      <c r="L13">
        <f t="shared" si="0"/>
        <v>13.700000000000001</v>
      </c>
      <c r="M13">
        <f t="shared" si="1"/>
        <v>9.0999999999999979</v>
      </c>
      <c r="N13">
        <f t="shared" si="2"/>
        <v>4.6000000000000041</v>
      </c>
      <c r="O13">
        <f t="shared" si="4"/>
        <v>8.2200000000000006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15.010000000000002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18.31315</v>
      </c>
      <c r="E14" cm="1">
        <f t="array" ref="E14">_xll.FDSB(B14,"FG_PRICE_CHANGE(0,-1AY)")</f>
        <v>-3.6213337999999999</v>
      </c>
      <c r="F14" cm="1">
        <f t="array" ref="F14">_xll.FDSB(B14,"FG_PRICE_CHANGE(0,-1AM)")</f>
        <v>0.94060900000000003</v>
      </c>
      <c r="G14" cm="1">
        <f t="array" ref="G14">_xll.FDSB(B14,"FG_PRICE_CHANGE(0,-3AM)")</f>
        <v>-0.82263350000000002</v>
      </c>
      <c r="H14" cm="1">
        <f t="array" ref="H14">_xll.FDSB(B14,"FG_PRICE_CHANGE(0,-6AM)")</f>
        <v>-3.8490473999999999</v>
      </c>
      <c r="I14" cm="1">
        <f t="array" ref="I14">_xll.FDS(B14,"STD(FG_PRICE_CHANGE(0,-1AY,AM))")</f>
        <v>2.2296075870226999</v>
      </c>
      <c r="J14" cm="1">
        <f t="array" ref="J14">_xll.FDS(B14,"STD(FG_PRICE_CHANGE(0,-3AY,M))")*SQRT(12)</f>
        <v>13.439683912104645</v>
      </c>
      <c r="L14">
        <f t="shared" si="0"/>
        <v>18.200000000000006</v>
      </c>
      <c r="M14">
        <f t="shared" si="1"/>
        <v>77.3</v>
      </c>
      <c r="N14">
        <f t="shared" si="2"/>
        <v>86.4</v>
      </c>
      <c r="O14">
        <f t="shared" si="4"/>
        <v>69.12</v>
      </c>
      <c r="P14">
        <f t="shared" si="3"/>
        <v>13.700000000000003</v>
      </c>
      <c r="Q14">
        <f>VLOOKUP(A14,CAD!$A$3:$J$23, 10, FALSE)</f>
        <v>22.7</v>
      </c>
      <c r="S14">
        <f t="shared" si="5"/>
        <v>43.21</v>
      </c>
      <c r="U14" cm="1">
        <f t="array" ref="U14">_xlfn.PERCENTRANK.EXC(_xlfn._xlws.FILTER(S$3:S$23, ISNUMBER(S$3:S$23)),S14)*100</f>
        <v>22.7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0.91549939999999996</v>
      </c>
      <c r="E15" cm="1">
        <f t="array" ref="E15">_xll.FDSB(B15,"FG_PRICE_CHANGE(0,-1AY)")</f>
        <v>0.55387019999999998</v>
      </c>
      <c r="F15" cm="1">
        <f t="array" ref="F15">_xll.FDSB(B15,"FG_PRICE_CHANGE(0,-1AM)")</f>
        <v>-0.97958445999999999</v>
      </c>
      <c r="G15" cm="1">
        <f t="array" ref="G15">_xll.FDSB(B15,"FG_PRICE_CHANGE(0,-3AM)")</f>
        <v>-1.3412118</v>
      </c>
      <c r="H15" cm="1">
        <f t="array" ref="H15">_xll.FDSB(B15,"FG_PRICE_CHANGE(0,-6AM)")</f>
        <v>-1.2496590999999999</v>
      </c>
      <c r="I15" cm="1">
        <f t="array" ref="I15">_xll.FDS(B15,"STD(FG_PRICE_CHANGE(0,-1AY,AM))")</f>
        <v>1.2942436814226901</v>
      </c>
      <c r="J15" cm="1">
        <f t="array" ref="J15">_xll.FDS(B15,"STD(FG_PRICE_CHANGE(0,-3AY,M))")*SQRT(12)</f>
        <v>7.4263797589644263</v>
      </c>
      <c r="L15">
        <f t="shared" si="0"/>
        <v>54.6</v>
      </c>
      <c r="M15">
        <f t="shared" si="1"/>
        <v>81.899999999999991</v>
      </c>
      <c r="N15">
        <f t="shared" si="2"/>
        <v>68.199999999999989</v>
      </c>
      <c r="O15">
        <f t="shared" si="4"/>
        <v>70.959999999999994</v>
      </c>
      <c r="P15">
        <f t="shared" si="3"/>
        <v>50</v>
      </c>
      <c r="Q15">
        <f>VLOOKUP(A15,CAD!$A$3:$J$23, 10, FALSE)</f>
        <v>4.5</v>
      </c>
      <c r="S15">
        <f t="shared" si="5"/>
        <v>51.379999999999995</v>
      </c>
      <c r="U15" cm="1">
        <f t="array" ref="U15">_xlfn.PERCENTRANK.EXC(_xlfn._xlws.FILTER(S$3:S$23, ISNUMBER(S$3:S$23)),S15)*100</f>
        <v>45.4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83.954999999999998</v>
      </c>
      <c r="E16" cm="1">
        <f t="array" ref="E16">_xll.FDSB(B16,"FG_PRICE_CHANGE(0,-1AY)")</f>
        <v>1.3635278</v>
      </c>
      <c r="F16" cm="1">
        <f t="array" ref="F16">_xll.FDSB(B16,"FG_PRICE_CHANGE(0,-1AM)")</f>
        <v>0.55092573</v>
      </c>
      <c r="G16" cm="1">
        <f t="array" ref="G16">_xll.FDSB(B16,"FG_PRICE_CHANGE(0,-3AM)")</f>
        <v>0.53136349999999999</v>
      </c>
      <c r="H16" cm="1">
        <f t="array" ref="H16">_xll.FDSB(B16,"FG_PRICE_CHANGE(0,-6AM)")</f>
        <v>1.1125326</v>
      </c>
      <c r="I16" cm="1">
        <f t="array" ref="I16">_xll.FDS(B16,"STD(FG_PRICE_CHANGE(0,-1AY,AM))")</f>
        <v>0.294641310733679</v>
      </c>
      <c r="J16" cm="1">
        <f t="array" ref="J16">_xll.FDS(B16,"STD(FG_PRICE_CHANGE(0,-3AY,M))")*SQRT(12)</f>
        <v>3.2948392402619966</v>
      </c>
      <c r="L16">
        <f t="shared" si="0"/>
        <v>22.799999999999997</v>
      </c>
      <c r="M16">
        <f t="shared" si="1"/>
        <v>18.200000000000006</v>
      </c>
      <c r="N16">
        <f t="shared" si="2"/>
        <v>41</v>
      </c>
      <c r="O16">
        <f t="shared" si="4"/>
        <v>28.240000000000006</v>
      </c>
      <c r="P16">
        <f t="shared" si="3"/>
        <v>81.900000000000006</v>
      </c>
      <c r="Q16">
        <f>VLOOKUP(A16,CAD!$A$3:$J$23, 10, FALSE)</f>
        <v>31.8</v>
      </c>
      <c r="S16">
        <f t="shared" si="5"/>
        <v>45.050000000000004</v>
      </c>
      <c r="U16" cm="1">
        <f t="array" ref="U16">_xlfn.PERCENTRANK.EXC(_xlfn._xlws.FILTER(S$3:S$23, ISNUMBER(S$3:S$23)),S16)*100</f>
        <v>27.200000000000003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7.1710500000000001</v>
      </c>
      <c r="E17" cm="1">
        <f t="array" ref="E17">_xll.FDSB(B17,"FG_PRICE_CHANGE(0,-1AY)")</f>
        <v>-0.82426670000000002</v>
      </c>
      <c r="F17" cm="1">
        <f t="array" ref="F17">_xll.FDSB(B17,"FG_PRICE_CHANGE(0,-1AM)")</f>
        <v>-1.6701280999999999</v>
      </c>
      <c r="G17" cm="1">
        <f t="array" ref="G17">_xll.FDSB(B17,"FG_PRICE_CHANGE(0,-3AM)")</f>
        <v>-0.73640346999999995</v>
      </c>
      <c r="H17" cm="1">
        <f t="array" ref="H17">_xll.FDSB(B17,"FG_PRICE_CHANGE(0,-6AM)")</f>
        <v>-0.6477058</v>
      </c>
      <c r="I17" cm="1">
        <f t="array" ref="I17">_xll.FDS(B17,"STD(FG_PRICE_CHANGE(0,-1AY,AM))")</f>
        <v>0.93511853081475904</v>
      </c>
      <c r="J17" cm="1">
        <f t="array" ref="J17">_xll.FDS(B17,"STD(FG_PRICE_CHANGE(0,-3AY,M))")*SQRT(12)</f>
        <v>6.0927800086784609</v>
      </c>
      <c r="L17">
        <f t="shared" si="0"/>
        <v>72.8</v>
      </c>
      <c r="M17">
        <f t="shared" si="1"/>
        <v>68.199999999999989</v>
      </c>
      <c r="N17">
        <f t="shared" si="2"/>
        <v>63.7</v>
      </c>
      <c r="O17">
        <f t="shared" si="4"/>
        <v>67.319999999999993</v>
      </c>
      <c r="P17">
        <f t="shared" si="3"/>
        <v>59.1</v>
      </c>
      <c r="Q17">
        <f>VLOOKUP(A17,CAD!$A$3:$J$23, 10, FALSE)</f>
        <v>59</v>
      </c>
      <c r="S17">
        <f t="shared" si="5"/>
        <v>63.19</v>
      </c>
      <c r="U17" cm="1">
        <f t="array" ref="U17">_xlfn.PERCENTRANK.EXC(_xlfn._xlws.FILTER(S$3:S$23, ISNUMBER(S$3:S$23)),S17)*100</f>
        <v>72.7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3.4580924200293572E-2</v>
      </c>
      <c r="L18">
        <f t="shared" si="0"/>
        <v>36.4</v>
      </c>
      <c r="M18">
        <f t="shared" si="1"/>
        <v>36.4</v>
      </c>
      <c r="N18">
        <f t="shared" si="2"/>
        <v>54.6</v>
      </c>
      <c r="O18">
        <f t="shared" si="4"/>
        <v>43.680000000000007</v>
      </c>
      <c r="P18">
        <f t="shared" si="3"/>
        <v>91</v>
      </c>
      <c r="Q18">
        <f>VLOOKUP(A18,CAD!$A$3:$J$23, 10, FALSE)</f>
        <v>95.399999999999991</v>
      </c>
      <c r="S18">
        <f t="shared" si="5"/>
        <v>68.22</v>
      </c>
      <c r="U18" cm="1">
        <f t="array" ref="U18">_xlfn.PERCENTRANK.EXC(_xlfn._xlws.FILTER(S$3:S$23, ISNUMBER(S$3:S$23)),S18)*100</f>
        <v>90.9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35.29</v>
      </c>
      <c r="E19" cm="1">
        <f t="array" ref="E19">_xll.FDSB(B19,"FG_PRICE_CHANGE(0,-1AY)")</f>
        <v>0.99449160000000003</v>
      </c>
      <c r="F19" cm="1">
        <f t="array" ref="F19">_xll.FDSB(B19,"FG_PRICE_CHANGE(0,-1AM)")</f>
        <v>-3.0361294999999999</v>
      </c>
      <c r="G19" cm="1">
        <f t="array" ref="G19">_xll.FDSB(B19,"FG_PRICE_CHANGE(0,-3AM)")</f>
        <v>-4.4537725000000004</v>
      </c>
      <c r="H19" cm="1">
        <f t="array" ref="H19">_xll.FDSB(B19,"FG_PRICE_CHANGE(0,-6AM)")</f>
        <v>-1.6991674999999999</v>
      </c>
      <c r="I19" cm="1">
        <f t="array" ref="I19">_xll.FDS(B19,"STD(FG_PRICE_CHANGE(0,-1AY,AM))")</f>
        <v>2.4355938509726198</v>
      </c>
      <c r="J19" cm="1">
        <f t="array" ref="J19">_xll.FDS(B19,"STD(FG_PRICE_CHANGE(0,-3AY,M))")*SQRT(12)</f>
        <v>10.407104844863811</v>
      </c>
      <c r="L19">
        <f t="shared" si="0"/>
        <v>91</v>
      </c>
      <c r="M19">
        <f t="shared" si="1"/>
        <v>91</v>
      </c>
      <c r="N19">
        <f t="shared" si="2"/>
        <v>77.3</v>
      </c>
      <c r="O19">
        <f t="shared" si="4"/>
        <v>85.52</v>
      </c>
      <c r="P19">
        <f t="shared" si="3"/>
        <v>27.299999999999997</v>
      </c>
      <c r="Q19">
        <f>VLOOKUP(A19,CAD!$A$3:$J$23, 10, FALSE)</f>
        <v>72.7</v>
      </c>
      <c r="S19">
        <f t="shared" si="5"/>
        <v>65.489999999999995</v>
      </c>
      <c r="U19" cm="1">
        <f t="array" ref="U19">_xlfn.PERCENTRANK.EXC(_xlfn._xlws.FILTER(S$3:S$23, ISNUMBER(S$3:S$23)),S19)*100</f>
        <v>81.8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33.522150000000003</v>
      </c>
      <c r="E20" cm="1">
        <f t="array" ref="E20">_xll.FDSB(B20,"FG_PRICE_CHANGE(0,-1AY)")</f>
        <v>24.016010000000001</v>
      </c>
      <c r="F20" cm="1">
        <f t="array" ref="F20">_xll.FDSB(B20,"FG_PRICE_CHANGE(0,-1AM)")</f>
        <v>1.9491315</v>
      </c>
      <c r="G20" cm="1">
        <f t="array" ref="G20">_xll.FDSB(B20,"FG_PRICE_CHANGE(0,-3AM)")</f>
        <v>4.0164112999999997</v>
      </c>
      <c r="H20" cm="1">
        <f t="array" ref="H20">_xll.FDSB(B20,"FG_PRICE_CHANGE(0,-6AM)")</f>
        <v>9.2496030000000005</v>
      </c>
      <c r="I20" cm="1">
        <f t="array" ref="I20">_xll.FDS(B20,"STD(FG_PRICE_CHANGE(0,-1AY,AM))")</f>
        <v>1.51263872612449</v>
      </c>
      <c r="J20" cm="1">
        <f t="array" ref="J20">_xll.FDS(B20,"STD(FG_PRICE_CHANGE(0,-3AY,M))")*SQRT(12)</f>
        <v>25.992796298676904</v>
      </c>
      <c r="L20">
        <f t="shared" si="0"/>
        <v>9.0999999999999979</v>
      </c>
      <c r="M20">
        <f t="shared" si="1"/>
        <v>13.700000000000001</v>
      </c>
      <c r="N20">
        <f t="shared" si="2"/>
        <v>13.700000000000001</v>
      </c>
      <c r="O20">
        <f t="shared" si="4"/>
        <v>12.780000000000001</v>
      </c>
      <c r="P20">
        <f t="shared" si="3"/>
        <v>4.6000000000000085</v>
      </c>
      <c r="Q20">
        <f>VLOOKUP(A20,CAD!$A$3:$J$23, 10, FALSE)</f>
        <v>18.099999999999998</v>
      </c>
      <c r="S20">
        <f t="shared" si="5"/>
        <v>11.390000000000002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3.6729500000000002</v>
      </c>
      <c r="E21" cm="1">
        <f t="array" ref="E21">_xll.FDSB(B21,"FG_PRICE_CHANGE(0,-1AY)")</f>
        <v>0</v>
      </c>
      <c r="F21" cm="1">
        <f t="array" ref="F21">_xll.FDSB(B21,"FG_PRICE_CHANGE(0,-1AM)")</f>
        <v>-1.3649464E-3</v>
      </c>
      <c r="G21" cm="1">
        <f t="array" ref="G21">_xll.FDSB(B21,"FG_PRICE_CHANGE(0,-3AM)")</f>
        <v>4.0888786E-3</v>
      </c>
      <c r="H21" cm="1">
        <f t="array" ref="H21">_xll.FDSB(B21,"FG_PRICE_CHANGE(0,-6AM)")</f>
        <v>2.7298927000000001E-3</v>
      </c>
      <c r="I21" cm="1">
        <f t="array" ref="I21">_xll.FDS(B21,"STD(FG_PRICE_CHANGE(0,-1AY,AM))")</f>
        <v>8.9636390018292007E-3</v>
      </c>
      <c r="J21" cm="1">
        <f t="array" ref="J21">_xll.FDS(B21,"STD(FG_PRICE_CHANGE(0,-3AY,M))")*SQRT(12)</f>
        <v>3.0201589374503259E-2</v>
      </c>
      <c r="L21">
        <f t="shared" si="0"/>
        <v>41</v>
      </c>
      <c r="M21">
        <f t="shared" si="1"/>
        <v>31.899999999999995</v>
      </c>
      <c r="N21">
        <f t="shared" si="2"/>
        <v>50</v>
      </c>
      <c r="O21">
        <f t="shared" si="4"/>
        <v>40.96</v>
      </c>
      <c r="P21">
        <f t="shared" si="3"/>
        <v>95.5</v>
      </c>
      <c r="Q21">
        <f>VLOOKUP(A21,CAD!$A$3:$J$23, 10, FALSE)</f>
        <v>86.3</v>
      </c>
      <c r="S21">
        <f t="shared" si="5"/>
        <v>66.39</v>
      </c>
      <c r="U21" cm="1">
        <f t="array" ref="U21">_xlfn.PERCENTRANK.EXC(_xlfn._xlws.FILTER(S$3:S$23, ISNUMBER(S$3:S$23)),S21)*100</f>
        <v>86.3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25105</v>
      </c>
      <c r="E22" cm="1">
        <f t="array" ref="E22">_xll.FDSB(B22,"FG_PRICE_CHANGE(0,-1AY)")</f>
        <v>5.7275175999999997</v>
      </c>
      <c r="F22" cm="1">
        <f t="array" ref="F22">_xll.FDSB(B22,"FG_PRICE_CHANGE(0,-1AM)")</f>
        <v>-1.2314080999999999</v>
      </c>
      <c r="G22" cm="1">
        <f t="array" ref="G22">_xll.FDSB(B22,"FG_PRICE_CHANGE(0,-3AM)")</f>
        <v>-1.3459086</v>
      </c>
      <c r="H22" cm="1">
        <f t="array" ref="H22">_xll.FDSB(B22,"FG_PRICE_CHANGE(0,-6AM)")</f>
        <v>2.8682590000000001</v>
      </c>
      <c r="I22" cm="1">
        <f t="array" ref="I22">_xll.FDS(B22,"STD(FG_PRICE_CHANGE(0,-1AY,AM))")</f>
        <v>0.89894864255416596</v>
      </c>
      <c r="J22" cm="1">
        <f t="array" ref="J22">_xll.FDS(B22,"STD(FG_PRICE_CHANGE(0,-3AY,M))")*SQRT(12)</f>
        <v>4.4691548768696476</v>
      </c>
      <c r="L22">
        <f t="shared" si="0"/>
        <v>63.7</v>
      </c>
      <c r="M22">
        <f t="shared" si="1"/>
        <v>86.4</v>
      </c>
      <c r="N22">
        <f t="shared" si="2"/>
        <v>22.799999999999997</v>
      </c>
      <c r="O22">
        <f t="shared" si="4"/>
        <v>56.42</v>
      </c>
      <c r="P22">
        <f t="shared" si="3"/>
        <v>77.3</v>
      </c>
      <c r="Q22">
        <f>VLOOKUP(A22,CAD!$A$3:$J$23, 10, FALSE)</f>
        <v>50</v>
      </c>
      <c r="S22">
        <f t="shared" si="5"/>
        <v>61.4</v>
      </c>
      <c r="U22" cm="1">
        <f t="array" ref="U22">_xlfn.PERCENTRANK.EXC(_xlfn._xlws.FILTER(S$3:S$23, ISNUMBER(S$3:S$23)),S22)*100</f>
        <v>68.100000000000009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3.7534000000000001</v>
      </c>
      <c r="E23" cm="1">
        <f t="array" ref="E23">_xll.FDSB(B23,"FG_PRICE_CHANGE(0,-1AY)")</f>
        <v>3.9982796000000001E-2</v>
      </c>
      <c r="F23" cm="1">
        <f t="array" ref="F23">_xll.FDSB(B23,"FG_PRICE_CHANGE(0,-1AM)")</f>
        <v>6.9320199999999998E-2</v>
      </c>
      <c r="G23" cm="1">
        <f t="array" ref="G23">_xll.FDSB(B23,"FG_PRICE_CHANGE(0,-3AM)")</f>
        <v>7.7331066000000004E-2</v>
      </c>
      <c r="H23" cm="1">
        <f t="array" ref="H23">_xll.FDSB(B23,"FG_PRICE_CHANGE(0,-6AM)")</f>
        <v>8.5330009999999998E-2</v>
      </c>
      <c r="I23" cm="1">
        <f t="array" ref="I23">_xll.FDS(B23,"STD(FG_PRICE_CHANGE(0,-1AY,AM))")</f>
        <v>2.25430615733823E-2</v>
      </c>
      <c r="J23" cm="1">
        <f t="array" ref="J23">_xll.FDS(B23,"STD(FG_PRICE_CHANGE(0,-3AY,M))")*SQRT(12)</f>
        <v>0.14992125051622493</v>
      </c>
      <c r="L23">
        <f t="shared" si="0"/>
        <v>31.899999999999995</v>
      </c>
      <c r="M23">
        <f t="shared" si="1"/>
        <v>27.3</v>
      </c>
      <c r="N23">
        <f t="shared" si="2"/>
        <v>45.499999999999993</v>
      </c>
      <c r="O23">
        <f t="shared" si="4"/>
        <v>35.5</v>
      </c>
      <c r="P23">
        <f t="shared" si="3"/>
        <v>86.4</v>
      </c>
      <c r="Q23">
        <f>VLOOKUP(A23,CAD!$A$3:$J$23, 10, FALSE)</f>
        <v>68.100000000000009</v>
      </c>
      <c r="S23">
        <f t="shared" si="5"/>
        <v>57.290000000000006</v>
      </c>
      <c r="U23" cm="1">
        <f t="array" ref="U23">_xlfn.PERCENTRANK.EXC(_xlfn._xlws.FILTER(S$3:S$23, ISNUMBER(S$3:S$23)),S23)*100</f>
        <v>59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-3.2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-0.7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-2.4</v>
      </c>
      <c r="J6" cm="1">
        <f t="array" ref="J6">_xlfn.PERCENTRANK.EXC(_xlfn._xlws.FILTER(H$3:H$23, ISNUMBER(H$3:H$23)),H6)*100</f>
        <v>13.600000000000001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1.56254742295506</v>
      </c>
      <c r="H7" cm="1">
        <f t="array" ref="H7">IFERROR(_xll.FDS($F7,"EE_ACTUAL_ANNUAL(MED,+1)"),0)</f>
        <v>0.45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-0.45</v>
      </c>
      <c r="J8" cm="1">
        <f t="array" ref="J8">_xlfn.PERCENTRANK.EXC(_xlfn._xlws.FILTER(H$3:H$23, ISNUMBER(H$3:H$23)),H8)*100</f>
        <v>45.4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2.5</v>
      </c>
      <c r="J9" cm="1">
        <f t="array" ref="J9">_xlfn.PERCENTRANK.EXC(_xlfn._xlws.FILTER(H$3:H$23, ISNUMBER(H$3:H$23)),H9)*100</f>
        <v>77.2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13.5674535548706</v>
      </c>
      <c r="H10" cm="1">
        <f t="array" ref="H10">IFERROR(_xll.FDS($F10,"EE_ACTUAL_ANNUAL(MED,+1)"),0)</f>
        <v>13.7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-0.45750000000000002</v>
      </c>
      <c r="H11" cm="1">
        <f t="array" ref="H11">IFERROR(_xll.FDS($F11,"EE_ACTUAL_ANNUAL(MED,+1)"),0)</f>
        <v>-0.55000000000000004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-1.00044711100741</v>
      </c>
      <c r="H13" cm="1">
        <f t="array" ref="H13">IFERROR(_xll.FDS($F13,"EE_ACTUAL_ANNUAL(MED,+1)"),0)</f>
        <v>-1.6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-1.75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-6.3490048147626403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-0.651406479275637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16.2</v>
      </c>
      <c r="H18" cm="1">
        <f t="array" ref="H18">IFERROR(_xll.FDS($F18,"EE_ACTUAL_ANNUAL(MED,+1)"),0)</f>
        <v>14.1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1.22282398910213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-5.0608249389160198</v>
      </c>
      <c r="H20" cm="1">
        <f t="array" ref="H20">IFERROR(_xll.FDS($F20,"EE_ACTUAL_ANNUAL(MED,+1)"),0)</f>
        <v>-2.15</v>
      </c>
      <c r="J20" cm="1">
        <f t="array" ref="J20">_xlfn.PERCENTRANK.EXC(_xlfn._xlws.FILTER(H$3:H$23, ISNUMBER(H$3:H$23)),H20)*100</f>
        <v>18.099999999999998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8.4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2.2000000000000002</v>
      </c>
      <c r="J23" cm="1">
        <f t="array" ref="J23">_xlfn.PERCENTRANK.EXC(_xlfn._xlws.FILTER(H$3:H$23, ISNUMBER(H$3:H$23)),H23)*100</f>
        <v>68.100000000000009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9.6724007681064101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13.475671715339301</v>
      </c>
      <c r="C17">
        <v>8.7113146216637105</v>
      </c>
      <c r="D17">
        <v>14.430010325506601</v>
      </c>
      <c r="E17">
        <v>12.0971067278746</v>
      </c>
      <c r="F17">
        <v>9.4389843194853</v>
      </c>
      <c r="G17">
        <v>11.9146021952872</v>
      </c>
      <c r="H17">
        <v>9.3328071547593403</v>
      </c>
      <c r="I17">
        <v>10.8983134753281</v>
      </c>
      <c r="J17" s="75">
        <v>12.086926249434899</v>
      </c>
      <c r="K17" s="75">
        <v>7.6764272605977499</v>
      </c>
      <c r="L17">
        <v>14.523025623122701</v>
      </c>
      <c r="M17">
        <v>13.6163542602793</v>
      </c>
      <c r="N17">
        <v>5.8100215417249901</v>
      </c>
      <c r="O17">
        <v>14.535484616308199</v>
      </c>
      <c r="P17">
        <v>12.8854511835079</v>
      </c>
      <c r="Q17">
        <v>11.644637815588201</v>
      </c>
      <c r="R17">
        <v>10.9395949217405</v>
      </c>
      <c r="S17">
        <v>14.839546767448899</v>
      </c>
      <c r="T17">
        <v>8.1284551585460001</v>
      </c>
      <c r="U17">
        <v>15.480793942797201</v>
      </c>
      <c r="V17">
        <v>11.230555983571399</v>
      </c>
    </row>
    <row r="18" spans="1:29" ht="25.5" customHeight="1" x14ac:dyDescent="0.35">
      <c r="A18" s="2">
        <v>44196</v>
      </c>
      <c r="B18">
        <v>12.9923016366103</v>
      </c>
      <c r="C18">
        <v>8.7546394285479305</v>
      </c>
      <c r="D18">
        <v>11.481460421471199</v>
      </c>
      <c r="E18">
        <v>8.9157572980100905</v>
      </c>
      <c r="F18">
        <v>7.2076865078890302</v>
      </c>
      <c r="G18">
        <v>12.0860263580498</v>
      </c>
      <c r="H18">
        <v>10.615395226220899</v>
      </c>
      <c r="I18">
        <v>11.6209108979006</v>
      </c>
      <c r="J18" s="75">
        <v>11.7827107678683</v>
      </c>
      <c r="K18" s="75">
        <v>8.3074023368011503</v>
      </c>
      <c r="L18">
        <v>16.619248064825101</v>
      </c>
      <c r="M18">
        <v>16.711537192718801</v>
      </c>
      <c r="N18">
        <v>5.3671121826145196</v>
      </c>
      <c r="O18">
        <v>12.842383900873299</v>
      </c>
      <c r="P18">
        <v>12.357237330229699</v>
      </c>
      <c r="Q18">
        <v>11.2380998666164</v>
      </c>
      <c r="R18">
        <v>8.3884974981076201</v>
      </c>
      <c r="S18">
        <v>12.8830286544733</v>
      </c>
      <c r="T18">
        <v>6.7620176278083504</v>
      </c>
      <c r="U18">
        <v>17.0889112448112</v>
      </c>
      <c r="V18">
        <v>10.1469870702335</v>
      </c>
    </row>
    <row r="19" spans="1:29" ht="25.5" customHeight="1" x14ac:dyDescent="0.35">
      <c r="A19" s="2">
        <v>44561</v>
      </c>
      <c r="B19">
        <v>13.7666448461247</v>
      </c>
      <c r="C19">
        <v>10.6038911833674</v>
      </c>
      <c r="D19">
        <v>13.692856010670701</v>
      </c>
      <c r="E19">
        <v>9.5994541006399192</v>
      </c>
      <c r="F19">
        <v>10.1460102201106</v>
      </c>
      <c r="G19">
        <v>15.055565772364099</v>
      </c>
      <c r="H19">
        <v>9.4736311465114191</v>
      </c>
      <c r="I19">
        <v>14.7244119977575</v>
      </c>
      <c r="J19" s="75">
        <v>13.687162530438</v>
      </c>
      <c r="K19" s="75">
        <v>10.1463868925066</v>
      </c>
      <c r="L19">
        <v>20.461022616599301</v>
      </c>
      <c r="M19">
        <v>16.932589581546001</v>
      </c>
      <c r="N19">
        <v>8.8257668466653296</v>
      </c>
      <c r="O19">
        <v>15.161217406966101</v>
      </c>
      <c r="P19">
        <v>11.9739138732182</v>
      </c>
      <c r="Q19">
        <v>12.7317850147387</v>
      </c>
      <c r="R19">
        <v>9.9474702709118805</v>
      </c>
      <c r="S19">
        <v>18.5724934178429</v>
      </c>
      <c r="T19">
        <v>11.234942553465</v>
      </c>
      <c r="U19">
        <v>18.3844905030187</v>
      </c>
      <c r="V19">
        <v>12.7997878100329</v>
      </c>
    </row>
    <row r="20" spans="1:29" ht="25.5" customHeight="1" x14ac:dyDescent="0.35">
      <c r="A20" s="2">
        <v>44925</v>
      </c>
      <c r="B20">
        <v>13.3712630657165</v>
      </c>
      <c r="C20">
        <v>12.787444985179899</v>
      </c>
      <c r="D20">
        <v>15.652444067387799</v>
      </c>
      <c r="E20">
        <v>10.673124632626299</v>
      </c>
      <c r="F20">
        <v>10.9641857238333</v>
      </c>
      <c r="G20">
        <v>13.622581444929899</v>
      </c>
      <c r="H20">
        <v>10.1683466984571</v>
      </c>
      <c r="I20">
        <v>12.940792077043801</v>
      </c>
      <c r="J20" s="75">
        <v>13.3394699175221</v>
      </c>
      <c r="K20" s="75">
        <v>7.5109716795442996</v>
      </c>
      <c r="L20">
        <v>19.409523923381599</v>
      </c>
      <c r="M20">
        <v>16.8118349535848</v>
      </c>
      <c r="N20">
        <v>11.0341923380188</v>
      </c>
      <c r="O20">
        <v>14.9253869764278</v>
      </c>
      <c r="P20">
        <v>11.550572449017601</v>
      </c>
      <c r="Q20">
        <v>13.290131357764499</v>
      </c>
      <c r="R20">
        <v>10.1243577068579</v>
      </c>
      <c r="S20">
        <v>24.140963514424499</v>
      </c>
      <c r="T20">
        <v>12.933849359579799</v>
      </c>
      <c r="U20">
        <v>14.7334622511066</v>
      </c>
      <c r="V20">
        <v>13.7783180309653</v>
      </c>
    </row>
    <row r="21" spans="1:29" ht="25.5" customHeight="1" x14ac:dyDescent="0.35">
      <c r="A21" s="2">
        <v>45289</v>
      </c>
      <c r="B21">
        <v>12.0221312532734</v>
      </c>
      <c r="C21">
        <v>55.324638096971697</v>
      </c>
      <c r="D21">
        <v>14.02340332534</v>
      </c>
      <c r="E21">
        <v>11.9407094450378</v>
      </c>
      <c r="F21">
        <v>12.394579327579899</v>
      </c>
      <c r="G21">
        <v>12.932447426875701</v>
      </c>
      <c r="H21">
        <v>9.5588573391121194</v>
      </c>
      <c r="I21">
        <v>11.916117323084899</v>
      </c>
      <c r="J21" s="75">
        <v>13.7129718327555</v>
      </c>
      <c r="K21" s="75">
        <v>8.90596194393434</v>
      </c>
      <c r="L21">
        <v>18.608684275209001</v>
      </c>
      <c r="M21">
        <v>14.5722752976358</v>
      </c>
      <c r="N21">
        <v>13.1253657894167</v>
      </c>
      <c r="O21">
        <v>16.079121096408699</v>
      </c>
      <c r="P21">
        <v>11.563223442677099</v>
      </c>
      <c r="Q21">
        <v>12.1192289718939</v>
      </c>
      <c r="R21">
        <v>9.3487744217702193</v>
      </c>
      <c r="S21">
        <v>25.846008849302699</v>
      </c>
      <c r="T21">
        <v>13.2251182354264</v>
      </c>
      <c r="U21">
        <v>10.732551316765701</v>
      </c>
      <c r="V21">
        <v>11.758331061377</v>
      </c>
    </row>
    <row r="23" spans="1:29" x14ac:dyDescent="0.35">
      <c r="A23" t="s">
        <v>91</v>
      </c>
      <c r="B23" s="8">
        <f t="shared" ref="B23:V23" si="0">MIN(_xlfn.ANCHORARRAY(B2))</f>
        <v>12.0221312532734</v>
      </c>
      <c r="C23" s="8">
        <f t="shared" si="0"/>
        <v>8.6838665045544303</v>
      </c>
      <c r="D23" s="8">
        <f t="shared" si="0"/>
        <v>11.481460421471199</v>
      </c>
      <c r="E23" s="8">
        <f t="shared" si="0"/>
        <v>8.9157572980100905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7.5109716795442996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12.842383900873299</v>
      </c>
      <c r="P23" s="8">
        <f t="shared" si="0"/>
        <v>11.550572449017601</v>
      </c>
      <c r="Q23" s="8">
        <f t="shared" si="0"/>
        <v>11.2380998666164</v>
      </c>
      <c r="R23" s="8">
        <f t="shared" si="0"/>
        <v>8.3884974981076201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10.1469870702335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13.110180176648051</v>
      </c>
      <c r="C24" s="8">
        <f t="shared" si="1"/>
        <v>10.8480668279512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12.932447426875701</v>
      </c>
      <c r="H24" s="8">
        <f t="shared" si="1"/>
        <v>11.93920849991995</v>
      </c>
      <c r="I24" s="8">
        <f t="shared" si="1"/>
        <v>12.149470948485199</v>
      </c>
      <c r="J24" s="8">
        <f t="shared" si="1"/>
        <v>12.78064669069385</v>
      </c>
      <c r="K24" s="8">
        <f t="shared" si="1"/>
        <v>10.671681938827749</v>
      </c>
      <c r="L24" s="8">
        <f t="shared" si="1"/>
        <v>14.7892591201424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12.8854511835079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14.774119846351301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12.0221312532734</v>
      </c>
      <c r="C25" s="8">
        <f t="shared" si="2"/>
        <v>55.324638096971697</v>
      </c>
      <c r="D25" s="8">
        <f t="shared" si="2"/>
        <v>14.02340332534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12.932447426875701</v>
      </c>
      <c r="H25" s="8">
        <f t="shared" si="2"/>
        <v>9.5588573391121194</v>
      </c>
      <c r="I25" s="8">
        <f t="shared" si="2"/>
        <v>11.916117323084899</v>
      </c>
      <c r="J25" s="8">
        <f t="shared" si="2"/>
        <v>13.7129718327555</v>
      </c>
      <c r="K25" s="8">
        <f t="shared" si="2"/>
        <v>8.90596194393434</v>
      </c>
      <c r="L25" s="8">
        <f t="shared" si="2"/>
        <v>18.608684275209001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16.079121096408699</v>
      </c>
      <c r="P25" s="8">
        <f t="shared" si="2"/>
        <v>11.563223442677099</v>
      </c>
      <c r="Q25" s="8">
        <f t="shared" si="2"/>
        <v>12.1192289718939</v>
      </c>
      <c r="R25" s="8">
        <f t="shared" si="2"/>
        <v>9.3487744217702193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10.732551316765701</v>
      </c>
      <c r="V25" s="8">
        <f t="shared" si="2"/>
        <v>11.758331061377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45484</v>
      </c>
      <c r="M1" s="121"/>
    </row>
    <row r="2" spans="1:28" ht="15" thickBot="1" x14ac:dyDescent="0.4">
      <c r="K2" s="12" t="s">
        <v>796</v>
      </c>
      <c r="L2" s="185">
        <f ca="1">EDATE(TODAY(), -4)</f>
        <v>45393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07/2024</v>
      </c>
      <c r="O3" t="str" cm="1">
        <f t="array" aca="1" ref="O3" ca="1">_xll.FDSRC("-","DUMMY","ECON_DATE("&amp;$L$2&amp;",,, 'MM/YYYY')")</f>
        <v>04/2024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49.843887000000002</v>
      </c>
      <c r="N4" cm="1">
        <f t="array" aca="1" ref="N4" ca="1">_xll.FDSRC("-","DUMMY","ECON_EXPR_DATA('FDS_ECON["&amp;H4&amp;"]',"&amp;$N$3&amp;",,Q)")</f>
        <v>51.644539999999999</v>
      </c>
      <c r="O4" cm="1">
        <f t="array" aca="1" ref="O4" ca="1">_xll.FDSRC("-","DUMMY","ECON_EXPR_DATA('FDS_ECON["&amp;H4&amp;"]',"&amp;$O$3&amp;",,Q)")</f>
        <v>50.938282000000001</v>
      </c>
      <c r="P4">
        <f t="shared" ref="P4:P24" ca="1" si="0">IFERROR(N4-O4,$M$28)</f>
        <v>0.70625799999999828</v>
      </c>
      <c r="Q4" cm="1">
        <f t="array" ref="Q4">_xlfn.PERCENTRANK.EXC(_xlfn._xlws.FILTER(M$4:M$24, ISNUMBER(M$4:M$24)),M4)*100</f>
        <v>31.8</v>
      </c>
      <c r="R4" cm="1">
        <f t="array" aca="1" ref="R4" ca="1">_xlfn.PERCENTRANK.EXC(_xlfn._xlws.FILTER(P$4:P$24, ISNUMBER(P$4:P$24)),P4)*100</f>
        <v>59</v>
      </c>
      <c r="S4">
        <f ca="1">Q4*Assumption!$E$27 + R4*Assumption!$F$27</f>
        <v>42.68</v>
      </c>
      <c r="T4" cm="1">
        <f t="array" aca="1" ref="T4" ca="1">_xlfn.PERCENTRANK.EXC(_xlfn._xlws.FILTER(S$4:S$24, ISNUMBER(S$4:S$24)),S4)*100</f>
        <v>40.9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50.669899999999998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0.48830799999999641</v>
      </c>
      <c r="Q5" cm="1">
        <f t="array" ref="Q5">_xlfn.PERCENTRANK.EXC(_xlfn._xlws.FILTER(M$4:M$24, ISNUMBER(M$4:M$24)),M5)*100</f>
        <v>40.9</v>
      </c>
      <c r="R5" cm="1">
        <f t="array" aca="1" ref="R5" ca="1">_xlfn.PERCENTRANK.EXC(_xlfn._xlws.FILTER(P$4:P$24, ISNUMBER(P$4:P$24)),P5)*100</f>
        <v>40.9</v>
      </c>
      <c r="S5">
        <f ca="1">Q5*Assumption!$E$27 + R5*Assumption!$F$27</f>
        <v>40.9</v>
      </c>
      <c r="T5" cm="1">
        <f t="array" aca="1" ref="T5" ca="1">_xlfn.PERCENTRANK.EXC(_xlfn._xlws.FILTER(S$4:S$24, ISNUMBER(S$4:S$24)),S5)*100</f>
        <v>27.200000000000003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49.263343999999996</v>
      </c>
      <c r="N6" cm="1">
        <f t="array" aca="1" ref="N6" ca="1">_xll.FDSRC("-","DUMMY","ECON_EXPR_DATA('FDS_ECON["&amp;H6&amp;"]',"&amp;$N$3&amp;",,Q)")</f>
        <v>51.877549999999999</v>
      </c>
      <c r="O6" cm="1">
        <f t="array" aca="1" ref="O6" ca="1">_xll.FDSRC("-","DUMMY","ECON_EXPR_DATA('FDS_ECON["&amp;H6&amp;"]',"&amp;$O$3&amp;",,Q)")</f>
        <v>53.247562000000002</v>
      </c>
      <c r="P6">
        <f t="shared" ca="1" si="0"/>
        <v>-1.3700120000000027</v>
      </c>
      <c r="Q6" cm="1">
        <f t="array" ref="Q6">_xlfn.PERCENTRANK.EXC(_xlfn._xlws.FILTER(M$4:M$24, ISNUMBER(M$4:M$24)),M6)*100</f>
        <v>13.600000000000001</v>
      </c>
      <c r="R6" cm="1">
        <f t="array" aca="1" ref="R6" ca="1">_xlfn.PERCENTRANK.EXC(_xlfn._xlws.FILTER(P$4:P$24, ISNUMBER(P$4:P$24)),P6)*100</f>
        <v>9</v>
      </c>
      <c r="S6">
        <f ca="1">Q6*Assumption!$E$27 + R6*Assumption!$F$27</f>
        <v>11.76</v>
      </c>
      <c r="T6" cm="1">
        <f t="array" aca="1" ref="T6" ca="1">_xlfn.PERCENTRANK.EXC(_xlfn._xlws.FILTER(S$4:S$24, ISNUMBER(S$4:S$24)),S6)*100</f>
        <v>13.600000000000001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51.2181</v>
      </c>
      <c r="N7" cm="1">
        <f t="array" aca="1" ref="N7" ca="1">_xll.FDSRC("-","DUMMY","ECON_EXPR_DATA('FDS_ECON["&amp;H7&amp;"]',"&amp;$N$3&amp;",,Q)")</f>
        <v>51.780430000000003</v>
      </c>
      <c r="O7" cm="1">
        <f t="array" aca="1" ref="O7" ca="1">_xll.FDSRC("-","DUMMY","ECON_EXPR_DATA('FDS_ECON["&amp;H7&amp;"]',"&amp;$O$3&amp;",,Q)")</f>
        <v>50.931423000000002</v>
      </c>
      <c r="P7">
        <f t="shared" ca="1" si="0"/>
        <v>0.84900700000000029</v>
      </c>
      <c r="Q7" cm="1">
        <f t="array" ref="Q7">_xlfn.PERCENTRANK.EXC(_xlfn._xlws.FILTER(M$4:M$24, ISNUMBER(M$4:M$24)),M7)*100</f>
        <v>54.500000000000007</v>
      </c>
      <c r="R7" cm="1">
        <f t="array" aca="1" ref="R7" ca="1">_xlfn.PERCENTRANK.EXC(_xlfn._xlws.FILTER(P$4:P$24, ISNUMBER(P$4:P$24)),P7)*100</f>
        <v>77.2</v>
      </c>
      <c r="S7">
        <f ca="1">Q7*Assumption!$E$27 + R7*Assumption!$F$27</f>
        <v>63.580000000000005</v>
      </c>
      <c r="T7" cm="1">
        <f t="array" aca="1" ref="T7" ca="1">_xlfn.PERCENTRANK.EXC(_xlfn._xlws.FILTER(S$4:S$24, ISNUMBER(S$4:S$24)),S7)*100</f>
        <v>72.7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47.299880000000002</v>
      </c>
      <c r="N8" cm="1">
        <f t="array" aca="1" ref="N8" ca="1">_xll.FDSRC("-","DUMMY","ECON_EXPR_DATA('FDS_ECON["&amp;H8&amp;"]',"&amp;$N$3&amp;",,Q)")</f>
        <v>45.313136999999998</v>
      </c>
      <c r="O8" cm="1">
        <f t="array" aca="1" ref="O8" ca="1">_xll.FDSRC("-","DUMMY","ECON_EXPR_DATA('FDS_ECON["&amp;H8&amp;"]',"&amp;$O$3&amp;",,Q)")</f>
        <v>47.649479999999997</v>
      </c>
      <c r="P8">
        <f t="shared" ca="1" si="0"/>
        <v>-2.3363429999999994</v>
      </c>
      <c r="Q8" cm="1">
        <f t="array" ref="Q8">_xlfn.PERCENTRANK.EXC(_xlfn._xlws.FILTER(M$4:M$24, ISNUMBER(M$4:M$24)),M8)*100</f>
        <v>9</v>
      </c>
      <c r="R8" cm="1">
        <f t="array" aca="1" ref="R8" ca="1">_xlfn.PERCENTRANK.EXC(_xlfn._xlws.FILTER(P$4:P$24, ISNUMBER(P$4:P$24)),P8)*100</f>
        <v>4.5</v>
      </c>
      <c r="S8">
        <f ca="1">Q8*Assumption!$E$27 + R8*Assumption!$F$27</f>
        <v>7.1999999999999993</v>
      </c>
      <c r="T8" cm="1">
        <f t="array" aca="1" ref="T8" ca="1">_xlfn.PERCENTRANK.EXC(_xlfn._xlws.FILTER(S$4:S$24, ISNUMBER(S$4:S$24)),S8)*100</f>
        <v>4.5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50.669899999999998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0.48830799999999641</v>
      </c>
      <c r="Q9" cm="1">
        <f t="array" ref="Q9">_xlfn.PERCENTRANK.EXC(_xlfn._xlws.FILTER(M$4:M$24, ISNUMBER(M$4:M$24)),M9)*100</f>
        <v>40.9</v>
      </c>
      <c r="R9" cm="1">
        <f t="array" aca="1" ref="R9" ca="1">_xlfn.PERCENTRANK.EXC(_xlfn._xlws.FILTER(P$4:P$24, ISNUMBER(P$4:P$24)),P9)*100</f>
        <v>40.9</v>
      </c>
      <c r="S9">
        <f ca="1">Q9*Assumption!$E$27 + R9*Assumption!$F$27</f>
        <v>40.9</v>
      </c>
      <c r="T9" cm="1">
        <f t="array" aca="1" ref="T9" ca="1">_xlfn.PERCENTRANK.EXC(_xlfn._xlws.FILTER(S$4:S$24, ISNUMBER(S$4:S$24)),S9)*100</f>
        <v>27.200000000000003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49.735799999999998</v>
      </c>
      <c r="N10" cm="1">
        <f t="array" aca="1" ref="N10" ca="1">_xll.FDSRC("-","DUMMY","ECON_EXPR_DATA('FDS_ECON["&amp;H10&amp;"]',"&amp;$N$3&amp;",,Q)")</f>
        <v>49.669699999999999</v>
      </c>
      <c r="O10" cm="1">
        <f t="array" aca="1" ref="O10" ca="1">_xll.FDSRC("-","DUMMY","ECON_EXPR_DATA('FDS_ECON["&amp;H10&amp;"]',"&amp;$O$3&amp;",,Q)")</f>
        <v>48.949710000000003</v>
      </c>
      <c r="P10">
        <f t="shared" ca="1" si="0"/>
        <v>0.71998999999999569</v>
      </c>
      <c r="Q10" cm="1">
        <f t="array" ref="Q10">_xlfn.PERCENTRANK.EXC(_xlfn._xlws.FILTER(M$4:M$24, ISNUMBER(M$4:M$24)),M10)*100</f>
        <v>27.200000000000003</v>
      </c>
      <c r="R10" cm="1">
        <f t="array" aca="1" ref="R10" ca="1">_xlfn.PERCENTRANK.EXC(_xlfn._xlws.FILTER(P$4:P$24, ISNUMBER(P$4:P$24)),P10)*100</f>
        <v>68.100000000000009</v>
      </c>
      <c r="S10">
        <f ca="1">Q10*Assumption!$E$27 + R10*Assumption!$F$27</f>
        <v>43.56</v>
      </c>
      <c r="T10" cm="1">
        <f t="array" aca="1" ref="T10" ca="1">_xlfn.PERCENTRANK.EXC(_xlfn._xlws.FILTER(S$4:S$24, ISNUMBER(S$4:S$24)),S10)*100</f>
        <v>50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52.901600000000002</v>
      </c>
      <c r="N11" cm="1">
        <f t="array" aca="1" ref="N11" ca="1">_xll.FDSRC("-","DUMMY","ECON_EXPR_DATA('FDS_ECON["&amp;H11&amp;"]',"&amp;$N$3&amp;",,Q)")</f>
        <v>51.407046999999999</v>
      </c>
      <c r="O11" cm="1">
        <f t="array" aca="1" ref="O11" ca="1">_xll.FDSRC("-","DUMMY","ECON_EXPR_DATA('FDS_ECON["&amp;H11&amp;"]',"&amp;$O$3&amp;",,Q)")</f>
        <v>48.895138000000003</v>
      </c>
      <c r="P11">
        <f t="shared" ca="1" si="0"/>
        <v>2.5119089999999957</v>
      </c>
      <c r="Q11" cm="1">
        <f t="array" ref="Q11">_xlfn.PERCENTRANK.EXC(_xlfn._xlws.FILTER(M$4:M$24, ISNUMBER(M$4:M$24)),M11)*100</f>
        <v>72.7</v>
      </c>
      <c r="R11" cm="1">
        <f t="array" aca="1" ref="R11" ca="1">_xlfn.PERCENTRANK.EXC(_xlfn._xlws.FILTER(P$4:P$24, ISNUMBER(P$4:P$24)),P11)*100</f>
        <v>86.3</v>
      </c>
      <c r="S11">
        <f ca="1">Q11*Assumption!$E$27 + R11*Assumption!$F$27</f>
        <v>78.14</v>
      </c>
      <c r="T11" cm="1">
        <f t="array" aca="1" ref="T11" ca="1">_xlfn.PERCENTRANK.EXC(_xlfn._xlws.FILTER(S$4:S$24, ISNUMBER(S$4:S$24)),S11)*100</f>
        <v>81.8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49.619810000000001</v>
      </c>
      <c r="N12" cm="1">
        <f t="array" aca="1" ref="N12" ca="1">_xll.FDSRC("-","DUMMY","ECON_EXPR_DATA('FDS_ECON["&amp;H12&amp;"]',"&amp;$N$3&amp;",,Q)")</f>
        <v>51.090342999999997</v>
      </c>
      <c r="O12" cm="1">
        <f t="array" aca="1" ref="O12" ca="1">_xll.FDSRC("-","DUMMY","ECON_EXPR_DATA('FDS_ECON["&amp;H12&amp;"]',"&amp;$O$3&amp;",,Q)")</f>
        <v>51.565502000000002</v>
      </c>
      <c r="P12">
        <f t="shared" ca="1" si="0"/>
        <v>-0.47515900000000499</v>
      </c>
      <c r="Q12" cm="1">
        <f t="array" ref="Q12">_xlfn.PERCENTRANK.EXC(_xlfn._xlws.FILTER(M$4:M$24, ISNUMBER(M$4:M$24)),M12)*100</f>
        <v>22.7</v>
      </c>
      <c r="R12" cm="1">
        <f t="array" aca="1" ref="R12" ca="1">_xlfn.PERCENTRANK.EXC(_xlfn._xlws.FILTER(P$4:P$24, ISNUMBER(P$4:P$24)),P12)*100</f>
        <v>22.7</v>
      </c>
      <c r="S12">
        <f ca="1">Q12*Assumption!$E$27 + R12*Assumption!$F$27</f>
        <v>22.7</v>
      </c>
      <c r="T12" cm="1">
        <f t="array" aca="1" ref="T12" ca="1">_xlfn.PERCENTRANK.EXC(_xlfn._xlws.FILTER(S$4:S$24, ISNUMBER(S$4:S$24)),S12)*100</f>
        <v>18.099999999999998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51.386302999999998</v>
      </c>
      <c r="N13" cm="1">
        <f t="array" aca="1" ref="N13" ca="1">_xll.FDSRC("-","DUMMY","ECON_EXPR_DATA('FDS_ECON["&amp;H13&amp;"]',"&amp;$N$3&amp;",,Q)")</f>
        <v>51.024430000000002</v>
      </c>
      <c r="O13" cm="1">
        <f t="array" aca="1" ref="O13" ca="1">_xll.FDSRC("-","DUMMY","ECON_EXPR_DATA('FDS_ECON["&amp;H13&amp;"]',"&amp;$O$3&amp;",,Q)")</f>
        <v>50.576219999999999</v>
      </c>
      <c r="P13">
        <f t="shared" ca="1" si="0"/>
        <v>0.44821000000000311</v>
      </c>
      <c r="Q13" cm="1">
        <f t="array" ref="Q13">_xlfn.PERCENTRANK.EXC(_xlfn._xlws.FILTER(M$4:M$24, ISNUMBER(M$4:M$24)),M13)*100</f>
        <v>63.6</v>
      </c>
      <c r="R13" cm="1">
        <f t="array" aca="1" ref="R13" ca="1">_xlfn.PERCENTRANK.EXC(_xlfn._xlws.FILTER(P$4:P$24, ISNUMBER(P$4:P$24)),P13)*100</f>
        <v>36.299999999999997</v>
      </c>
      <c r="S13">
        <f ca="1">Q13*Assumption!$E$27 + R13*Assumption!$F$27</f>
        <v>52.679999999999993</v>
      </c>
      <c r="T13" cm="1">
        <f t="array" aca="1" ref="T13" ca="1">_xlfn.PERCENTRANK.EXC(_xlfn._xlws.FILTER(S$4:S$24, ISNUMBER(S$4:S$24)),S13)*100</f>
        <v>54.500000000000007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53.986023000000003</v>
      </c>
      <c r="N14" cm="1">
        <f t="array" aca="1" ref="N14" ca="1">_xll.FDSRC("-","DUMMY","ECON_EXPR_DATA('FDS_ECON["&amp;H14&amp;"]',"&amp;$N$3&amp;",,Q)")</f>
        <v>53.488384000000003</v>
      </c>
      <c r="O14" cm="1">
        <f t="array" aca="1" ref="O14" ca="1">_xll.FDSRC("-","DUMMY","ECON_EXPR_DATA('FDS_ECON["&amp;H14&amp;"]',"&amp;$O$3&amp;",,Q)")</f>
        <v>53.509574999999998</v>
      </c>
      <c r="P14">
        <f t="shared" ca="1" si="0"/>
        <v>-2.1190999999994631E-2</v>
      </c>
      <c r="Q14" cm="1">
        <f t="array" ref="Q14">_xlfn.PERCENTRANK.EXC(_xlfn._xlws.FILTER(M$4:M$24, ISNUMBER(M$4:M$24)),M14)*100</f>
        <v>81.8</v>
      </c>
      <c r="R14" cm="1">
        <f t="array" aca="1" ref="R14" ca="1">_xlfn.PERCENTRANK.EXC(_xlfn._xlws.FILTER(P$4:P$24, ISNUMBER(P$4:P$24)),P14)*100</f>
        <v>31.8</v>
      </c>
      <c r="S14">
        <f ca="1">Q14*Assumption!$E$27 + R14*Assumption!$F$27</f>
        <v>61.8</v>
      </c>
      <c r="T14" cm="1">
        <f t="array" aca="1" ref="T14" ca="1">_xlfn.PERCENTRANK.EXC(_xlfn._xlws.FILTER(S$4:S$24, ISNUMBER(S$4:S$24)),S14)*100</f>
        <v>63.6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49.294710000000002</v>
      </c>
      <c r="N15" cm="1">
        <f t="array" aca="1" ref="N15" ca="1">_xll.FDSRC("-","DUMMY","ECON_EXPR_DATA('FDS_ECON["&amp;H15&amp;"]',"&amp;$N$3&amp;",,Q)")</f>
        <v>49.992885999999999</v>
      </c>
      <c r="O15" cm="1">
        <f t="array" aca="1" ref="O15" ca="1">_xll.FDSRC("-","DUMMY","ECON_EXPR_DATA('FDS_ECON["&amp;H15&amp;"]',"&amp;$O$3&amp;",,Q)")</f>
        <v>49.458922999999999</v>
      </c>
      <c r="P15">
        <f t="shared" ca="1" si="0"/>
        <v>0.53396299999999997</v>
      </c>
      <c r="Q15" cm="1">
        <f t="array" ref="Q15">_xlfn.PERCENTRANK.EXC(_xlfn._xlws.FILTER(M$4:M$24, ISNUMBER(M$4:M$24)),M15)*100</f>
        <v>18.099999999999998</v>
      </c>
      <c r="R15" cm="1">
        <f t="array" aca="1" ref="R15" ca="1">_xlfn.PERCENTRANK.EXC(_xlfn._xlws.FILTER(P$4:P$24, ISNUMBER(P$4:P$24)),P15)*100</f>
        <v>54.500000000000007</v>
      </c>
      <c r="S15">
        <f ca="1">Q15*Assumption!$E$27 + R15*Assumption!$F$27</f>
        <v>32.660000000000004</v>
      </c>
      <c r="T15" cm="1">
        <f t="array" aca="1" ref="T15" ca="1">_xlfn.PERCENTRANK.EXC(_xlfn._xlws.FILTER(S$4:S$24, ISNUMBER(S$4:S$24)),S15)*100</f>
        <v>22.7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53.187252000000001</v>
      </c>
      <c r="N16" cm="1">
        <f t="array" aca="1" ref="N16" ca="1">_xll.FDSRC("-","DUMMY","ECON_EXPR_DATA('FDS_ECON["&amp;H16&amp;"]',"&amp;$N$3&amp;",,Q)")</f>
        <v>54.690779999999997</v>
      </c>
      <c r="O16" cm="1">
        <f t="array" aca="1" ref="O16" ca="1">_xll.FDSRC("-","DUMMY","ECON_EXPR_DATA('FDS_ECON["&amp;H16&amp;"]',"&amp;$O$3&amp;",,Q)")</f>
        <v>55.775460000000002</v>
      </c>
      <c r="P16">
        <f t="shared" ca="1" si="0"/>
        <v>-1.0846800000000059</v>
      </c>
      <c r="Q16" cm="1">
        <f t="array" ref="Q16">_xlfn.PERCENTRANK.EXC(_xlfn._xlws.FILTER(M$4:M$24, ISNUMBER(M$4:M$24)),M16)*100</f>
        <v>77.2</v>
      </c>
      <c r="R16" cm="1">
        <f t="array" aca="1" ref="R16" ca="1">_xlfn.PERCENTRANK.EXC(_xlfn._xlws.FILTER(P$4:P$24, ISNUMBER(P$4:P$24)),P16)*100</f>
        <v>18.099999999999998</v>
      </c>
      <c r="S16">
        <f ca="1">Q16*Assumption!$E$27 + R16*Assumption!$F$27</f>
        <v>53.56</v>
      </c>
      <c r="T16" cm="1">
        <f t="array" aca="1" ref="T16" ca="1">_xlfn.PERCENTRANK.EXC(_xlfn._xlws.FILTER(S$4:S$24, ISNUMBER(S$4:S$24)),S16)*100</f>
        <v>59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58.073566</v>
      </c>
      <c r="N17" cm="1">
        <f t="array" aca="1" ref="N17" ca="1">_xll.FDSRC("-","DUMMY","ECON_EXPR_DATA('FDS_ECON["&amp;H17&amp;"]',"&amp;$N$3&amp;",,Q)")</f>
        <v>58.243445999999999</v>
      </c>
      <c r="O17" cm="1">
        <f t="array" aca="1" ref="O17" ca="1">_xll.FDSRC("-","DUMMY","ECON_EXPR_DATA('FDS_ECON["&amp;H17&amp;"]',"&amp;$O$3&amp;",,Q)")</f>
        <v>57.516635999999998</v>
      </c>
      <c r="P17">
        <f t="shared" ca="1" si="0"/>
        <v>0.7268100000000004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72.7</v>
      </c>
      <c r="S17">
        <f ca="1">Q17*Assumption!$E$27 + R17*Assumption!$F$27</f>
        <v>86.32</v>
      </c>
      <c r="T17" cm="1">
        <f t="array" aca="1" ref="T17" ca="1">_xlfn.PERCENTRANK.EXC(_xlfn._xlws.FILTER(S$4:S$24, ISNUMBER(S$4:S$24)),S17)*100</f>
        <v>90.9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49.843887000000002</v>
      </c>
      <c r="N18" cm="1">
        <f t="array" aca="1" ref="N18" ca="1">_xll.FDSRC("-","DUMMY","ECON_EXPR_DATA('FDS_ECON["&amp;H18&amp;"]',"&amp;$N$3&amp;",,Q)")</f>
        <v>51.644539999999999</v>
      </c>
      <c r="O18" cm="1">
        <f t="array" aca="1" ref="O18" ca="1">_xll.FDSRC("-","DUMMY","ECON_EXPR_DATA('FDS_ECON["&amp;H18&amp;"]',"&amp;$O$3&amp;",,Q)")</f>
        <v>50.938282000000001</v>
      </c>
      <c r="P18">
        <f t="shared" ca="1" si="0"/>
        <v>0.70625799999999828</v>
      </c>
      <c r="Q18" cm="1">
        <f t="array" ref="Q18">_xlfn.PERCENTRANK.EXC(_xlfn._xlws.FILTER(M$4:M$24, ISNUMBER(M$4:M$24)),M18)*100</f>
        <v>31.8</v>
      </c>
      <c r="R18" cm="1">
        <f t="array" aca="1" ref="R18" ca="1">_xlfn.PERCENTRANK.EXC(_xlfn._xlws.FILTER(P$4:P$24, ISNUMBER(P$4:P$24)),P18)*100</f>
        <v>59</v>
      </c>
      <c r="S18">
        <f ca="1">Q18*Assumption!$E$27 + R18*Assumption!$F$27</f>
        <v>42.68</v>
      </c>
      <c r="T18" cm="1">
        <f t="array" aca="1" ref="T18" ca="1">_xlfn.PERCENTRANK.EXC(_xlfn._xlws.FILTER(S$4:S$24, ISNUMBER(S$4:S$24)),S18)*100</f>
        <v>40.9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51.348263000000003</v>
      </c>
      <c r="N19" cm="1">
        <f t="array" aca="1" ref="N19" ca="1">_xll.FDSRC("-","DUMMY","ECON_EXPR_DATA('FDS_ECON["&amp;H19&amp;"]',"&amp;$N$3&amp;",,Q)")</f>
        <v>53.838383</v>
      </c>
      <c r="O19" cm="1">
        <f t="array" aca="1" ref="O19" ca="1">_xll.FDSRC("-","DUMMY","ECON_EXPR_DATA('FDS_ECON["&amp;H19&amp;"]',"&amp;$O$3&amp;",,Q)")</f>
        <v>50.683044000000002</v>
      </c>
      <c r="P19">
        <f t="shared" ca="1" si="0"/>
        <v>3.1553389999999979</v>
      </c>
      <c r="Q19" cm="1">
        <f t="array" ref="Q19">_xlfn.PERCENTRANK.EXC(_xlfn._xlws.FILTER(M$4:M$24, ISNUMBER(M$4:M$24)),M19)*100</f>
        <v>59</v>
      </c>
      <c r="R19" cm="1">
        <f t="array" aca="1" ref="R19" ca="1">_xlfn.PERCENTRANK.EXC(_xlfn._xlws.FILTER(P$4:P$24, ISNUMBER(P$4:P$24)),P19)*100</f>
        <v>90.9</v>
      </c>
      <c r="S19">
        <f ca="1">Q19*Assumption!$E$27 + R19*Assumption!$F$27</f>
        <v>71.760000000000005</v>
      </c>
      <c r="T19" cm="1">
        <f t="array" aca="1" ref="T19" ca="1">_xlfn.PERCENTRANK.EXC(_xlfn._xlws.FILTER(S$4:S$24, ISNUMBER(S$4:S$24)),S19)*100</f>
        <v>77.2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52.830413999999998</v>
      </c>
      <c r="N20" cm="1">
        <f t="array" aca="1" ref="N20" ca="1">_xll.FDSRC("-","DUMMY","ECON_EXPR_DATA('FDS_ECON["&amp;H20&amp;"]',"&amp;$N$3&amp;",,Q)")</f>
        <v>50.221676000000002</v>
      </c>
      <c r="O20" cm="1">
        <f t="array" aca="1" ref="O20" ca="1">_xll.FDSRC("-","DUMMY","ECON_EXPR_DATA('FDS_ECON["&amp;H20&amp;"]',"&amp;$O$3&amp;",,Q)")</f>
        <v>47.043889999999998</v>
      </c>
      <c r="P20">
        <f t="shared" ca="1" si="0"/>
        <v>3.1777860000000047</v>
      </c>
      <c r="Q20" cm="1">
        <f t="array" ref="Q20">_xlfn.PERCENTRANK.EXC(_xlfn._xlws.FILTER(M$4:M$24, ISNUMBER(M$4:M$24)),M20)*100</f>
        <v>68.100000000000009</v>
      </c>
      <c r="R20" cm="1">
        <f t="array" aca="1" ref="R20" ca="1">_xlfn.PERCENTRANK.EXC(_xlfn._xlws.FILTER(P$4:P$24, ISNUMBER(P$4:P$24)),P20)*100</f>
        <v>95.399999999999991</v>
      </c>
      <c r="S20">
        <f ca="1">Q20*Assumption!$E$27 + R20*Assumption!$F$27</f>
        <v>79.02000000000001</v>
      </c>
      <c r="T20" cm="1">
        <f t="array" aca="1" ref="T20" ca="1">_xlfn.PERCENTRANK.EXC(_xlfn._xlws.FILTER(S$4:S$24, ISNUMBER(S$4:S$24)),S20)*100</f>
        <v>86.3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47.195320000000002</v>
      </c>
      <c r="N21" cm="1">
        <f t="array" aca="1" ref="N21" ca="1">_xll.FDSRC("-","DUMMY","ECON_EXPR_DATA('FDS_ECON["&amp;H21&amp;"]',"&amp;$N$3&amp;",,Q)")</f>
        <v>48.552419999999998</v>
      </c>
      <c r="O21" cm="1">
        <f t="array" aca="1" ref="O21" ca="1">_xll.FDSRC("-","DUMMY","ECON_EXPR_DATA('FDS_ECON["&amp;H21&amp;"]',"&amp;$O$3&amp;",,Q)")</f>
        <v>49.822453000000003</v>
      </c>
      <c r="P21">
        <f t="shared" ca="1" si="0"/>
        <v>-1.2700330000000051</v>
      </c>
      <c r="Q21" cm="1">
        <f t="array" ref="Q21">_xlfn.PERCENTRANK.EXC(_xlfn._xlws.FILTER(M$4:M$24, ISNUMBER(M$4:M$24)),M21)*100</f>
        <v>4.5</v>
      </c>
      <c r="R21" cm="1">
        <f t="array" aca="1" ref="R21" ca="1">_xlfn.PERCENTRANK.EXC(_xlfn._xlws.FILTER(P$4:P$24, ISNUMBER(P$4:P$24)),P21)*100</f>
        <v>13.600000000000001</v>
      </c>
      <c r="S21">
        <f ca="1">Q21*Assumption!$E$27 + R21*Assumption!$F$27</f>
        <v>8.14</v>
      </c>
      <c r="T21" cm="1">
        <f t="array" aca="1" ref="T21" ca="1">_xlfn.PERCENTRANK.EXC(_xlfn._xlws.FILTER(S$4:S$24, ISNUMBER(S$4:S$24)),S21)*100</f>
        <v>9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50.669899999999998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0.48830799999999641</v>
      </c>
      <c r="Q22" cm="1">
        <f t="array" ref="Q22">_xlfn.PERCENTRANK.EXC(_xlfn._xlws.FILTER(M$4:M$24, ISNUMBER(M$4:M$24)),M22)*100</f>
        <v>40.9</v>
      </c>
      <c r="R22" cm="1">
        <f t="array" aca="1" ref="R22" ca="1">_xlfn.PERCENTRANK.EXC(_xlfn._xlws.FILTER(P$4:P$24, ISNUMBER(P$4:P$24)),P22)*100</f>
        <v>40.9</v>
      </c>
      <c r="S22">
        <f ca="1">Q22*Assumption!$E$27 + R22*Assumption!$F$27</f>
        <v>40.9</v>
      </c>
      <c r="T22" cm="1">
        <f t="array" aca="1" ref="T22" ca="1">_xlfn.PERCENTRANK.EXC(_xlfn._xlws.FILTER(S$4:S$24, ISNUMBER(S$4:S$24)),S22)*100</f>
        <v>27.200000000000003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54.697539999999996</v>
      </c>
      <c r="N23" cm="1">
        <f t="array" aca="1" ref="N23" ca="1">_xll.FDSRC("-","DUMMY","ECON_EXPR_DATA('FDS_ECON["&amp;H23&amp;"]',"&amp;$N$3&amp;",,Q)")</f>
        <v>51.776978</v>
      </c>
      <c r="O23" cm="1">
        <f t="array" aca="1" ref="O23" ca="1">_xll.FDSRC("-","DUMMY","ECON_EXPR_DATA('FDS_ECON["&amp;H23&amp;"]',"&amp;$O$3&amp;",,Q)")</f>
        <v>50.18627</v>
      </c>
      <c r="P23">
        <f t="shared" ca="1" si="0"/>
        <v>1.5907079999999993</v>
      </c>
      <c r="Q23" cm="1">
        <f t="array" ref="Q23">_xlfn.PERCENTRANK.EXC(_xlfn._xlws.FILTER(M$4:M$24, ISNUMBER(M$4:M$24)),M23)*100</f>
        <v>90.9</v>
      </c>
      <c r="R23" cm="1">
        <f t="array" aca="1" ref="R23" ca="1">_xlfn.PERCENTRANK.EXC(_xlfn._xlws.FILTER(P$4:P$24, ISNUMBER(P$4:P$24)),P23)*100</f>
        <v>81.8</v>
      </c>
      <c r="S23">
        <f ca="1">Q23*Assumption!$E$27 + R23*Assumption!$F$27</f>
        <v>87.259999999999991</v>
      </c>
      <c r="T23" cm="1">
        <f t="array" aca="1" ref="T23" ca="1">_xlfn.PERCENTRANK.EXC(_xlfn._xlws.FILTER(S$4:S$24, ISNUMBER(S$4:S$24)),S23)*100</f>
        <v>95.399999999999991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54.413894999999997</v>
      </c>
      <c r="N24" cm="1">
        <f t="array" aca="1" ref="N24" ca="1">_xll.FDSRC("-","DUMMY","ECON_EXPR_DATA('FDS_ECON["&amp;H24&amp;"]',"&amp;$N$3&amp;",,Q)")</f>
        <v>56.147419999999997</v>
      </c>
      <c r="O24" cm="1">
        <f t="array" aca="1" ref="O24" ca="1">_xll.FDSRC("-","DUMMY","ECON_EXPR_DATA('FDS_ECON["&amp;H24&amp;"]',"&amp;$O$3&amp;",,Q)")</f>
        <v>56.53707</v>
      </c>
      <c r="P24">
        <f t="shared" ca="1" si="0"/>
        <v>-0.38965000000000316</v>
      </c>
      <c r="Q24" cm="1">
        <f t="array" ref="Q24">_xlfn.PERCENTRANK.EXC(_xlfn._xlws.FILTER(M$4:M$24, ISNUMBER(M$4:M$24)),M24)*100</f>
        <v>86.3</v>
      </c>
      <c r="R24" cm="1">
        <f t="array" aca="1" ref="R24" ca="1">_xlfn.PERCENTRANK.EXC(_xlfn._xlws.FILTER(P$4:P$24, ISNUMBER(P$4:P$24)),P24)*100</f>
        <v>27.200000000000003</v>
      </c>
      <c r="S24">
        <f ca="1">Q24*Assumption!$E$27 + R24*Assumption!$F$27</f>
        <v>62.66</v>
      </c>
      <c r="T24" cm="1">
        <f t="array" aca="1" ref="T24" ca="1">_xlfn.PERCENTRANK.EXC(_xlfn._xlws.FILTER(S$4:S$24, ISNUMBER(S$4:S$24)),S24)*100</f>
        <v>68.100000000000009</v>
      </c>
    </row>
    <row r="26" spans="1:31" x14ac:dyDescent="0.35">
      <c r="K26" t="str" cm="1">
        <f t="array" aca="1" ref="K26" ca="1">_xll.FDSRC("-","DUMMY","ECON_DATE("&amp;$L$1&amp;",,, 'MM/YYYY')")</f>
        <v>07/2024</v>
      </c>
      <c r="L26" t="str" cm="1">
        <f t="array" aca="1" ref="L26" ca="1">_xll.FDSRC("-","DUMMY","ECON_DATE("&amp;$L$2&amp;",,, 'MM/YYYY')")</f>
        <v>04/2024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48.788089999999997</v>
      </c>
      <c r="K27" cm="1">
        <f t="array" aca="1" ref="K27" ca="1">_xll.FDSRC("-","DUMMY","ECON_EXPR_DATA('FDS_ECON["&amp;H27&amp;"]',"&amp;$K$26&amp;",,Q)")</f>
        <v>49.418633</v>
      </c>
      <c r="L27" cm="1">
        <f t="array" aca="1" ref="L27" ca="1">_xll.FDSRC("-","DUMMY","ECON_EXPR_DATA('FDS_ECON["&amp;H27&amp;"]',"&amp;$L$26&amp;",,Q)")</f>
        <v>49.135390000000001</v>
      </c>
      <c r="M27">
        <f ca="1">K27-L27</f>
        <v>0.2832429999999988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50.669899999999998</v>
      </c>
      <c r="K28" cm="1">
        <f t="array" aca="1" ref="K28" ca="1">_xll.FDSRC("-","DUMMY","ECON_EXPR_DATA('FDS_ECON["&amp;H28&amp;"]',"&amp;$K$26&amp;",,Q)")</f>
        <v>52.007823999999999</v>
      </c>
      <c r="L28" cm="1">
        <f t="array" aca="1" ref="L28" ca="1">_xll.FDSRC("-","DUMMY","ECON_EXPR_DATA('FDS_ECON["&amp;H28&amp;"]',"&amp;$L$26&amp;",,Q)")</f>
        <v>51.519516000000003</v>
      </c>
      <c r="M28">
        <f ca="1">K28-L28</f>
        <v>0.48830799999999641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261.24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6897895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508.16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140905.63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321.536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683286.6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97.774000000000001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216411.9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305.86399999999998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190783.03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118.08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37572.938000000002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297.30599999999998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418868.47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4978.116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2297641.5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1458.03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445513.84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4896.7139999999999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1785904.6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4234.018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711518.06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278.14499999999998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330074.3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193.666080951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80604.100000000006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11135.683999999999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5298050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4275.53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6897895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61.11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158684.66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454662.26573503902</v>
      </c>
      <c r="E18" t="s">
        <v>723</v>
      </c>
      <c r="F18" t="s">
        <v>757</v>
      </c>
      <c r="G18" s="153" cm="1">
        <f t="array" ref="G18">_xll.FDSZ(F18,"FMA_MCAP(0,,,USD,""PORTAGG"")")</f>
        <v>454662.26573503902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219.2475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372765.3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34.728000000000002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876099.3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474.19200000000001</v>
      </c>
      <c r="E21" t="s">
        <v>736</v>
      </c>
      <c r="F21" t="s">
        <v>881</v>
      </c>
      <c r="G21" s="153" cm="1">
        <f t="array" ref="G21">_xll.FDSZ(F21,"FMA_MCAP(0,,,USD,""PORTAGG"")")</f>
        <v>23028.954969999999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588.26499999999999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2695222.8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85.617999999999995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94137.61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1369.9559999999999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1667969.3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2451.384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2735546.3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877.65599999999995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2185258.7999999998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14894.5545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6174823.5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1219.365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2238261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2984.22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3226726.8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272453.00900000002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55374924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540389.0417986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55374924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330074.3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3361992"><![CDATA[{"FC0000ZA^FG_MCAP_IDX(0,,,USD)":330074.3,"FC0000CN^FMA_MCAP(0,,,USD,\"PORTAGG\")":6897895.0,"NQG00809^FMA_MCAP(0,,,USD,\"PORTAGG\")":null,"MCHI^FREF_MARKET_VALUE_COMPANY(0,,,USD,,0,,\"LEGACY\")":4275.53,"FC0000US^FMA_MCAP(0,,,USD,\"PORTAGG\")":55374924.0,"FC0000IN^FMA_MCAP(0,,,USD,\"PORTAGG\")":5298050.0,"SPY^FREF_MARKET_VALUE_COMPANY(0,,,USD,,0,,\"LEGACY\")":540389.0417986,"INDA^FREF_MARKET_VALUE_COMPANY(0,,,USD,,0,,\"LEGACY\")":11135.684,"QQQ^FREF_MARKET_VALUE_COMPANY(0,,,USD,,0,,\"LEGACY\")":272453.009,"FC0000GB^FMA_MCAP(0,,,USD,\"PORTAGG\")":3226726.8,"FC0000BR^FMA_MCAP(0,,,USD,\"PORTAGG\")":711518.06,"EWL^FREF_MARKET_VALUE_COMPANY(0,,,USD,,0,,\"LEGACY\")":1219.365,"FC0000KR^FMA_MCAP(0,,,USD,\"PORTAGG\")":1785904.6,"EWY^FREF_MARKET_VALUE_COMPANY(0,,,USD,,0,,\"LEGACY\")":4896.714,"FC0000DE^FMA_MCAP(0,,,USD,\"PORTAGG\")":2185258.8,"FC0000TW^FMA_MCAP(0,,,USD,\"PORTAGG\")":2297641.5,"EWT^FREF_MARKET_VALUE_COMPANY(0,,,USD,,0,,\"LEGACY\")":4978.116,"FC0000AU^FMA_MCAP(0,,,USD,\"PORTAGG\")":1667969.3,"ENZL^FREF_MARKET_VALUE_COMPANY(0,,,USD,,0,,\"LEGACY\")":85.618,"FC0000SA^FMA_MCAP(0,,,USD,\"PORTAGG\")":2695222.8,"FC0000PL^FMA_MCAP(0,,,USD,\"PORTAGG\")":190783.03,"KSA^FREF_MARKET_VALUE_COMPANY(0,,,USD,,0,,\"LEGACY\")":588.265,"EPOL^FREF_MARKET_VALUE_COMPANY(0,,,USD,,0,,\"LEGACY\")":305.864,"FTSEWIVNXXXX^FMA_MCAP(0,,,USD,\"PORTAGG\")":23028.95497,"FC0000PH^FMA_MCAP(0,,,USD,\"PORTAGG\")":216411.9,"VNM^FREF_MARKET_VALUE_COMPANY(0,,,USD,,0,,\"LEGACY\")":474.192,"EPHE^FREF_MARKET_VALUE_COMPANY(0,,,USD,,0,,\"LEGACY\")":97.774,"FC0000AE^FMA_MCAP(0,,,USD,\"PORTAGG\")":876099.3,"FC0000ID^FMA_MCAP(0,,,USD,\"PORTAGG\")":683286.6,"UAE^FREF_MARKET_VALUE_COMPANY(0,,,USD,,0,,\"LEGACY\")":34.728,"EIDO^FREF_MARKET_VALUE_COMPANY(0,,,USD,,0,,\"LEGACY\")":321.536,"FC0000TR^FMA_MCAP(0,,,USD,\"PORTAGG\")":372765.3,"FC0000CL^FMA_MCAP(0,,,USD,\"PORTAGG\")":140905.63,"TUR^FREF_MARKET_VALUE_COMPANY(0,,,USD,,0,,\"LEGACY\")":219.2475,"ECH^FREF_MARKET_VALUE_COMPANY(0,,,USD,,0,,\"LEGACY\")":508.16,"SET-BKK^FMA_MCAP(0,,,USD,\"PORTAGG\")":454662.265735039,"SET-BKK^FG_MCAP_IDX(0,,,USD)":454662.265735039,"CNYA^FREF_MARKET_VALUE_COMPANY(0,,,USD,,0,,\"LEGACY\")":261.24,"FC0000QA^FMA_MCAP(0,,,USD,\"PORTAGG\")":158684.66,"CC_ZA^FG_COMPANY_NAME":"South Africa","QAT^FREF_MARKET_VALUE_COMPANY(0,,,USD,,0,,\"LEGACY\")":61.11,"NQG00809^FG_COMPANY_NAME":"Nasdaq South Africa","FC0000GR^FMA_MCAP(0,,,USD,\"PORTAGG\")":80604.1,"GREK^FREF_MARKET_VALUE_COMPANY(0,,,USD,,0,,\"LEGACY\")":193.666080951,"FC0000ZA^FMA_MCAP(0,,,USD,\"PORTAGG\")":330074.3,"EWU^FREF_MARKET_VALUE_COMPANY(0,,,USD,,0,,\"LEGACY\")":2984.22,"EZA^FREF_MARKET_VALUE_COMPANY(0,,,USD,,0,,\"LEGACY\")":278.145,"FC0000CH^FMA_MCAP(0,,,USD,\"PORTAGG\")":2238261.0,"EWZ^FREF_MARKET_VALUE_COMPANY(0,,,USD,,0,,\"LEGACY\")":4234.018,"FC0000JP^FMA_MCAP(0,,,USD,\"PORTAGG\")":6174823.5,"EWJ^FREF_MARKET_VALUE_COMPANY(0,,,USD,,0,,\"LEGACY\")":14894.5545,"FC0000MX^FMA_MCAP(0,,,USD,\"PORTAGG\")":445513.84,"EWG^FREF_MARKET_VALUE_COMPANY(0,,,USD,,0,,\"LEGACY\")":877.656,"EWW^FREF_MARKET_VALUE_COMPANY(0,,,USD,,0,,\"LEGACY\")":1458.03,"FC0000CA^FMA_MCAP(0,,,USD,\"PORTAGG\")":2735546.3,"EWC^FREF_MARKET_VALUE_COMPANY(0,,,USD,,0,,\"LEGACY\")":2451.384,"FC0000MY^FMA_MCAP(0,,,USD,\"PORTAGG\")":418868.47,"EWA^FREF_MARKET_VALUE_COMPANY(0,,,USD,,0,,\"LEGACY\")":1369.956,"EWM^FREF_MARKET_VALUE_COMPANY(0,,,USD,,0,,\"LEGACY\")":297.306,"FC0000NZ^FMA_MCAP(0,,,USD,\"PORTAGG\")":94137.61,"FC0000PE^FMA_MCAP(0,,,USD,\"PORTAGG\")":37572.938,"EPU^FREF_MARKET_VALUE_COMPANY(0,,,USD,,0,,\"LEGACY\")":118.08,"DUMMY^ECON_EXPR_DATA('FDS_ECON[NTCPMIINDEXSA@SA]',,,M)":54.413895,"DUMMY^ECON_EXPR_DATA('FDS_ECON[NTCPMIMFGSA@VN]',,,M)":54.69754,"DUMMY^ECON_EXPR_DATA('FDS_ECON[NTCPMIMFGSA@AE]',,,M)":null,"DUMMY^ECON_EXPR_DATA('FDS_ECON[NTCPMIMFGSA@TR]',,,M)":47.19532,"DUMMY^ECON_EXPR_DATA('FDS_ECON[NTCPMITHMANHE]',,,M)":52.830414,"DUMMY^ECON_EXPR_DATA('FDS_ECON[NTCPMIMFGSA@CN]',,,M)":49.843887,"DUMMY^ECON_EXPR_DATA('FDS_ECON[NTCPMIMFGSA@IN]',,,M)":58.073566,"DUMMY^ECON_EXPR_DATA('FDS_ECON[PMIMFGSA@ZA]',,,M)":49.29471,"DUMMY^ECON_EXPR_DATA('FDS_ECON[NTCPMIMFGSA@KR]',,,M)":51.386303,"DUMMY^ECON_EXPR_DATA('FDS_ECON[NTCPMIMFGSA@TW]',,,M)":52.9016,"DUMMY^ECON_EXPR_DATA('FDS_ECON[NTCPMIMFGSA@PE]',,,M)":null,"DUMMY^ECON_EXPR_DATA('FDS_ECON[NTCPMIMFGSA@PL]',,,M)":47.29988,"DUMMY^ECON_EXPR_DATA('FDS_ECON[NTCPMIPHMANHE]',,,M)":51.2181,"DUMMY^ECON_EXPR_DATA('FDS_ECON[NTCPMIMFGSA@ID]',,,M)":49.263344,"DUMMY^ECON_EXPR_DATA('FDS_ECON[NTCPMIMFGSA@CL]',,,M)":null,"DUMMY^ECON_EXPR_DATA('FDS_ECON[PMIQAWHEHE]',,,M)":51.348263,"DUMMY^ECON_EXPR_DATA('FDS_ECON[NTCPMIMFGSA@GR]',,,M)":53.187252,"DUMMY^ECON_EXPR_DATA('FDS_ECON[NTCPMIMFGSA@BR]',,,M)":53.986023,"DUMMY^ECON_EXPR_DATA('FDS_ECON[NTCPMIMFGSA@MX]',,,M)":49.61981,"DUMMY^ECON_EXPR_DATA('FDS_ECON[PMIMYMANHE]',,,M)":49.7358,"CAGDPY@QA^EE_ACTUAL_ANNUAL(MED,0)":16.2,"CAGDPY@TW^EE_ACTUAL_ANNUAL(MED,0)":13.5674535548706,"CC_VN^FG_COMPANY_NAME":"Vietnam","CC_PH^FG_COMPANY_NAME":"Philippines","USDVND^FG_PRICE_CHANGE(0,-1AM)":-1.2314081,"USDTRY^FG_PRICE_CHANGE(0,-1AM)":1.9491315,"USDQAR^FG_PRICE_CHANGE(0,-1AM)":0.0,"USDINR^FG_PRICE_CHANGE(0,-1AM)":0.55092573,"USDZAR^FG_PRICE_CHANGE(0,-1AM)":0.940609,"USDKRW^FG_PRICE_CHANGE(0,-1AM)":-1.1977971,"USDTWD^FG_PRICE_CHANGE(0,-1AM)":-0.39919615,"USDPEN^FG_PRICE_CHANGE(0,-1AM)":-1.6975105,"USDPHP^FG_PRICE_CHANGE(0,-1AM)":-1.9950032,"USDCLP^FG_PRICE_CHANGE(0,-1AM)":-0.15075207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26984,34.7106307301713,40.2723415007705,42.4815782334381,40.181607467096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4151,21.2762449541418,20.3723994284282,19.1120509823137],"EWM^P_PRICE_RETURNS_PR('52W',2,-10AY,0,AM)":[6.9132447,9.6377735,1.913476,-1.1571109,-12.542671,-12.396354,-5.823791,-12.126374,-10.347282,-10.579008,-19.695812,-23.717678,-26.079971,-37.127007,-24.042547,-30.09289,-20.324713,-22.98311,-21.571095,-12.9836855,-11.546278,-18.79781,-9.259844,-4.340845,1.8065453,15.503573,1.8135905,5.0745606,-1.0967016,4.3548226,0.9435892,-3.868121,-6.7285895,4.8906565,6.0394287,2.4156928,1.3225913,4.0148616,5.8359504,10.223686,15.581727,26.301598,22.265411,25.808525,23.40337,7.6677322,8.292854,4.9856424,10.900057,3.790927,4.1106224,0.15670061,-3.4513593,-8.79876,-6.0307145,-10.07868,-12.702799,-7.5609627,-8.000183,0.71561337,-11.934715,-8.390212,-10.432768,-2.6201487,-4.2485895,-2.49694,-9.6881275,-19.332344,-20.618994,-16.11706,-4.721689,-7.4092627,1.2802958,-5.989909,2.2148132,-3.676331,8.127236,3.561914,5.1959157,20.35072,22.21676,22.096598,1.9417167,-4.007572,-7.500142,5.4401875,1.9065261,-2.337736,-11.560291,-6.4358234,-3.971839,-3.666532,-0.30961037,-9.046352,-9.830541,-7.9196634,-3.4344554,-10.467255,-17.81162,-13.900148,-2.896279,-3.5689592,-5.6118846,-12.054425,-11.310792,-4.1689515,-8.908242,-5.288309,-1.9526541,-2.761954,3.8077712,4.228401,-4.98746,-3.170091,-4.795891,4.133427,2.9568315,6.938553,16.032087,18.658018,14.950335],"GREK^FG_TOTAL_RETURNC(-10AY,0,AM)":[-11.314702,6.0433865,-14.271795,-10.965908,-2.3612022,-16.936005,-9.372509,0.43821335,-4.275751,15.314484,-8.932793,-10.503477,-7.2744846,0.31381845,7.507813,-7.0804954,-15.762013,-8.698357,-20.385683,22.14533,1.6997099,16.434551,3.5885215,-20.55428,5.2325606,-0.6906092,1.3908148,1.097405,11.804617,0.6739855,-8.420414,4.093957,5.609286,15.01832,0.63693523,9.282684,0.77221394,-2.8735578,-8.777123,-1.9459486,2.3153305,16.557514,-1.5108466,-0.47940612,-4.4315934,2.7217746,-9.224725,0.6486416,-2.363044,-9.460956,-8.626974,2.3936152,-0.649333,-0.093758106,-2.010727,5.33514,9.090924,-5.1190495,12.67252,4.0244937,-2.6881754,2.3204446,-2.0518422,5.292177,-1.0471344,8.749807,-8.2259655,-36.717064,1.8771291,-0.50240755,18.013477,-7.51192,5.5900574,-0.5882323,2.6962519,-1.569128,26.292683,2.9812336,-8.99694,8.666384,8.24622,2.7897,2.992344,-6.655407,1.0133982,1.0032296,-0.8158982,2.2889852999999998,-5.27972,1.9589543,10.173882,-14.573538,7.232702,-8.761001,3.8569689,-12.38817,6.9942474,-2.3582935,-7.37288,13.677955,6.7605615,7.6642632,12.7873535,-3.057325,1.4783144,4.9530506,10.178911,5.205536,3.158462,-7.887912,-12.845069,12.605036,4.563725,7.599473,5.1535726,1.0643601,-0.44085383,3.1734228,-1.0495901,0.09083748,-2.2699773],"UAE^FMA_DIV_YLD(NTMA,-10AY,0,AM,\"PORTAGG\",\"MEANR\")":[2.67863726145138,2.45115260213107,2.64618535647162,2.97374446518364,3.29524648414341,3.46626119790924,3.39184352277789,3.57557115707055,3.28182054115506,3.20936293595498,3.42428364176275,3.59895841634332,3.4943933182636,4.07833936227994,3.83864612646838,4.24677667667115,4.60470032718144,4.51601597600629,4.46892910387857,3.85763832537336,3.96500726136839,4.11535994365414,3.94585205517609,3.89331158952563,3.77992243097951,3.78179940254546,3.72589509774858,3.76295134242848,4.04213362107626,3.95136085093199,4.06681263919461,4.143559974479,3.97634390401384,3.9543878176218,4.0775837543297,4.1024291185879,3.94160032400318,4.00220774424468,4.25752557077722,4.40193083797667,4.53758080478154,4.31915718078766,4.37232100073199,4.4501797596765,4.8008100113272,5.00747182456482,4.74684740107771,4.91659345364573,4.68829514755165,4.70868913262012,4.82604171729247,4.79116229025491,5.27944143066927,5.12816304386502,5.16085288673199,5.31672133699885,5.06966092088201,5.1378174767864,5.15965053404812,5.14165978182905,5.04590634030175,4.83138261016274,4.84494320865625,4.73468670545981,4.96633777081101,5.29706434100442,5.29271731302854,6.64824644684964,6.13996795561179,4.83380584913181,4.21870959278117,4.63795938672204,4.67371424134315,4.46029823376447,4.40952472150302,4.86940593292082,4.39603768196472,4.38046661110031,4.476683725283,4.6661233828814,4.44407903311302,4.36405685287911,4.33874523415357,4.66461148853874,4.55864450720841,4.23132505177095,4.20675748900207,3.87710391522788,3.90661575751688,4.39515664207101,4.16240158097645,3.93046980110705,3.39111316812964,3.64192257575409,4.05913916590084,4.52447694653152,4.05010025405793,4.3086514668389,4.32332494544375,4.29435822268488,4.52302796105692,4.79331344776131,4.63027991192026,4.67953145990264,4.64397814210387,4.41332189863065,4.462987940049,4.31539680193979,4.04526379409846,4.42507582996774,4.42579871687507,4.62132991735664,4.77952819740554,4.48601884766098,4.93385064041117,5.10156722778819,5.40975350872395,5.62513846500461,5.98805629270444,5.68175063813097,5.52652849124724],"EIDO^FMA_DIV_YLD(NTMA,-10AY,0,AM,\"PORTAGG\",\"MEANR\")":[2.55698122550679,2.48801204221844,2.6215246208825,2.63071102279386,2.50128724209014,2.50009264497839,2.37931363602787,2.30168143430203,2.28417158707042,2.38763795167849,2.52688574182751,2.49851708256097,2.49074603426135,2.76125063947627,2.56291923319435,2.60129062157925,2.56909241372167,2.51658304076817,2.40685132110058,2.39489932108745,2.37453621906878,2.47264270600161,2.36238309094995,2.2967543838902,2.11407157591445,2.24173794647769,2.24110195475484,2.2813944220647,2.40736704684636,2.41274217824497,2.41334371064796,2.4615843572566,2.39962025582441,2.44046142900518,2.55434127905001,2.55051668899268,2.53084312655627,2.58887493715102,2.55466618029327,2.5800981046886,2.64675042408231,2.49606829422414,2.49266899085601,2.5704694884505,2.68304477784536,2.97337546955058,2.98015065233381,3.11877631765148,2.93246616449132,3.05635355567201,3.06289251789478,2.99538427488654,2.84634535338604,2.83418863468862,2.78274929957219,2.86267773238532,2.78928306057569,2.96981274752303,2.85456890326152,2.7238775362674,2.80764754072476,2.79334661300086,2.90253267016257,2.78710123842061,2.83759766222751,2.73522948760034,2.84470926681065,3.516286195915,3.83807684320218,3.8065645565337,3.14965172497391,2.87844396446207,2.85397695908432,2.8080529763473,2.90714850266833,2.66739535473877,2.3124239247603,2.25512411820361,2.43573789006839,2.5671747551498,2.70015270955222,2.80273511015224,2.81718916944832,3.04124910876317,3.12614959620253,3.07084991362955,2.94242526646684,2.98743971473097,3.09977316919326,3.16914089837542,3.11465346331562,3.15361026595692,3.27613117075069,3.47361901969167,3.44668770376445,3.72887292958775,3.63131338833522,3.57520257261014,3.82198638117421,3.87567201427439,4.07715553779887,4.19249390898545,4.15220880772862,4.28953450390786,4.46820794493583,4.57082970831569,4.20571237602629,4.24496634544322,4.0951378408384,4.1633122957244,4.21707927610026,4.23111590072063,4.2381655034885,4.0461488538011,4.11046666197634,4.01089817197482,4.15804808654081,4.5511826114364,4.53703797121165,4.37848143093246,4.40883780548647],"EWW^FMA_PE(NTMA,-10AY,0,AM,\"PORTAGG\",\"MEANR\")":[null,null,null,null,null,null,null,null,null,null,null,null,null,null,null,null,null,16.0146447968851,16.8337323814685,17.9231367552879,19.2950533707118,19.5584145312727,18.6531235643997,18.2506144305632,18.705478836361,17.7598438609247,17.9308840268266,17.7498701896587,16.8259482249495,15.9560797395154,16.4494810621902,16.3725089074298,17.0668614889366,16.80492237762,16.4716122628809,16.7259329031577,17.1724588654658,16.8086445452035,16.537596792126,15.9776707575786,15.5190786577061,16.025317570931,15.2903159447706,15.6695632291325,15.5526215684396,14.7499002311755,14.4207671934559,15.6374767595979,15.2528435716542,14.9970179621114,14.7020568996969,13.1675445324019,12.4952541913505,13.0421558726121,13.055453784367,12.4889192955662,13.6287347860911,13.0332292292722,13.0149995681578,12.9063979363187,12.4403833740622,13.2614935754205,13.2685010896041,13.7820819365065,13.3368691002435,14.1136753309912,14.1320502153733,12.1817074570523,11.0799082819966,15.4908847333669,17.414811921491,16.4371361735085,17.1762780554641,15.5053713133412,15.5973720806477,15.0133123438431,15.1979632726549,15.6412361802483,14.6474077361378,14.7597259729544,14.8906361171351,14.8485771280604,15.3338796235906,14.6310553304534,14.2964456484787,14.1168706498083,13.7581036474948,13.8851456791909,13.37480211639,13.8402995366438,13.5951482580126,13.7896680629958,13.8764827769304,12.2541047847368,12.0911362415694,11.5213853724772,11.6205034548059,11.3016899622253,11.2935963638369,12.387773012827,12.1914747816094,12.6023002984805,12.5468574835379,12.7960309508776,12.4793990356175,12.4388588232948,11.9896821748682,11.8895798163056,11.9772399365296,11.6696938181721,10.9595245669295,11.5604698634321,12.3558223578595,12.4156347745648,12.9553567378849,12.3653190254269,12.8049329983515,12.6677401719385,11.4341251671731,11.4049124206849,10.8711006426037],"MCHI^FMA_PE(LTMA,-10AY,0,AM,\"PORTAGG\",\"MEANR\")":[9.61610860457913,9.89952931422745,9.40253752219331,9.4525263774897,9.77971759926762,10.4884769599511,10.4841230023859,10.7984811649319,11.2586340082101,11.4429578702306,11.3832046132512,10.5278565491105,10.4602368476609,9.99680848099038,10.1626587512878,10.2931350994388,9.79934782190077,10.0421306166895,9.35090860427162,9.33248903185104,9.54971811657144,9.55867913313838,10.3532521562513,10.4606462707671,11.3554536659507,12.4817465302323,12.8473856587085,12.7333928161916,13.2640022628496,13.4636700078086,14.0193594489888,14.0140386323671,13.9705311349438,13.9619124876378,14.1448994894042,13.9637032908547,14.726712851172,14.3442567851793,15.1626972529424,15.5129653503865,15.0233402682502,16.2790758650706,14.5435298676946,15.3420588758237,14.9560079675537,14.8525204421577,14.7599761343534,14.1899647393922,13.8830831213549,13.1611595567135,12.5324972526062,12.121937382058,12.085521366891,11.7953681755795,12.4984428515975,12.7973235548277,12.977655144772,12.6713541598347,12.37356451101,12.5631509930409,12.2031671490423,12.6289146815722,12.1849939421533,12.7181791761959,12.900102906741,14.034038432189,13.5397731292148,12.9653502854481,13.0368164475465,13.2645563009928,13.937521114811,15.325912690645,15.2306363242235,15.601195165062,16.3616857646415,17.4917873718422,17.6200322488588,19.2232262571496,21.5629478205858,19.6341302073377,19.276482959121,18.8551726969997,18.7933092671083,18.1212210565608,17.2472663369172,16.8924810567213,16.1122080351502,15.3925446978915,15.0079746973625,13.9142949594438,14.222318753822,12.8218326438187,12.7435601182296,12.3661146287145,12.9681442793776,13.0937708039149,12.3329259079589,12.4027429959031,11.4823003743089,10.7428407500213,12.5468488570847,13.4295115133164,13.4326139905541,12.3198350095304,12.3250398681553,12.0577517096481,11.9224197336746,11.6751619804433,12.0297844989949,11.7869473602945,11.3447084884973,11.3583390916772,10.5946265721079,10.3936869880021,10.0611112451953,10.4304064672293,10.4330168031844,10.7373003673106,10.6092897233892,10.3895597404604,10.0448628205989],"DDR3512M-FDS^MAX(FG_PRICE(0,-5AY))":3.3053632,"PASP-FDS^MAX(FG_PRICE(0,-5AY))":3158.12,"PLATI-FDS^MAX(FG_PRICE(0,-5AY))":1272.59,"W-FDS^MAX(FG_PRICE(0,-5AY))":14.2525,"COPP-FDS^MAX(FG_PRICE(0,-5AY))":5.119,"FC0000SA^FG_PRICE(0)":47.523876,"SET-BKK^FG_PRICE(0)":1297.07,"FC0000GR^FG_PRICE(0)":9.421661,"FC0000MX^FG_PRICE(0)":449.96585,"FC0000PL^FG_PRICE(0)":197.89249,"FC0000CN^FG_PRICE(0)":228.93976,"TUR^FG_PRICE_MAVG(0,,,,200)":37.877224,"INDA^FG_PRICE_MAVG(0,,,,200)":51.0337,"EWY^FG_PRICE_MAVG(0,,,,200)":63.6302,"EPU^FG_PRICE_MAVG(0,,,,200)":36.97275,"ECH^FG_PRICE_MAVG(0,,,,200)":26.49205,"KSA^FMA_PCT_ABOVE_MAVG(200,0,,,,\"PORTAGG\")":37.3983739837398,"UAE^PERCENT_CHANGE(FMA_EPS(+1,0,,,,\"PORTAGG\",\"MEAN\"),FMA_EPS(+1,-3AM,,,,\"PORTAGG\",\"MEAN\"))":-1.9418210494481,"SET-BKK^FG_TOTAL_RETURNC(0,-3AM)":-5.274272,"MCHI^P_PRICE(0)/P_PRICE_HIGH_PR(0,,,,,,\"PRICE\",\"INTRA\",\"52W\")":0.86371195,"GREK^FG_TOTAL_RETURNC(0,-12AM)":7.4653745,"EZA^PERCENT_CHANGE(FMA_EPS(+1,0,,,,\"PORTAGG\",\"MEAN\"),FMA_EPS(+1,-1AM,,,,\"PORTAGG\",\"MEAN\"))":-4.97671164252189,"EWY^FG_TOTAL_RETURNC(0,-1AM)":-8.674585,"EWT^FG_TOTAL_RETURNC(0,-6AM)":10.259163,"EPU^P_PRICE(0)/P_PRICE_LOW_PR(0,,,,,,\"PRICE\",\"INTRA\",\"52W\")-1":0.37863398,"EPOL^FMA_PCT_ABOVE_MAVG(200,0,,,,\"PORTAGG\")":27.2727272727273,"EIDO^PERCENT_CHANGE(FMA_EPS(+1,0,,,,\"PORTAGG\",\"MEAN\"),FMA_EPS(+1,-3AM,,,,\"PORTAGG\",\"MEAN\"))":-9.43967223778749,"CNYA^FG_TOTAL_RETURNC(0,-3AM)":-8.660441,"URTH^FG_TOTAL_RETURNC(0,-3AM)":1.4372587,"URTH^PERCENT_CHANGE(FMA_EPS(+1,0,,,,\"PORTAGG\",\"MEAN\"),FMA_EPS(+1,-1AM,,,,\"PORTAGG\",\"MEAN\"))":0.119203453972718,"URTH^FMA_COS_UP(\"EPS\",\"1M\",+1,NOW,,,\"PORTAGG\",\"MEANR\")":646.0,"TUR^SIZE(FG_CONSTITUENTS)":97,"GREK^FMA_COS_DOWN(\"EPS\",\"1M\",+1,NOW,,,\"PORTAGG\",\"MEANR\")":11.0,"EWT^FMA_COS_UP(\"EPS\",\"1M\",+1,NOW,,,\"PORTAGG\",\"MEANR\")":45.0,"ECH^SIZE(FG_CONSTITUENTS)":29,"EWZ^FMA_RBICS_REV_CURRENT(30, LOC, \"PORTAGG\")":26.0780758696169,"QAT^FG_ROE(0)":11.1859877066808,"TRYSA10Y-FDS^FG_YIELD_NAME":"Treasury - SAUDI ARABIA Benchmark Bond 10Y","TRYPL10Y-FDS^FG_YIELD_NAME":"Treasury - Poland Benchmark Bond 10Y","REFTR1WREPO-FDS^PROPER_NAME(0,,,\"SECURITY\",\"NAME\")":"Turkey Repo Rate - 1 Week","REFZAREPO-FDS^(SUBARRAY(NOT_NA(NO_REPEAT_F(FG_YIELD(NOW,-10AY,D))),0,1)-SUBARRAY(NOT_NA(NO_REPEAT_F(FG_YIELD(NOW,-10AY,D))),1,1))*100":50.0,"REFMYON-FDS^FG_YIELD(NOW,,,0)":3.0,"REFCLMPR-FDS^PROPER_NAME(0,,,\"SECURITY\",\"NAME\")":"Chile Monetary Policy Rate","TRYCN10Y-FDS^PCTCHG(FG_YIELD(0,,,,\"YTM\"),FG_YIELD(-3AM,,,,\"YTM\"))":-5.4896607,"TRYMY10Y-FDS^PCTCHG(FG_YIELD(0,,,,\"YTM\"),FG_YIELD(-3AM,,,,\"YTM\"))":-4.041318,"TRYSA10Y-FDS^FG_YIELD(0,,,,\"YTM\")":4.958702,"TRYGR10Y-FDS^FG_YIELD(0,,,,\"YTM\")":3.298,"TRYPL10Y-FDS^FG_YIELD(0,,,,\"YTM\")":5.2032,"CC_CN^IMF_IFS_RCPI_Q(0)":0.226831,"VWO^FMA_EVAL_EBITDA(NTMA,0,,,\"PORTAGG\",\"MEANR\")":9.07500712071934,"KSA^FMA_DIV_YLD(NTMA,NOW,NOW,M,\"PORTAGG\",\"MEANR\")":3.55804113172446,"UAE^FMA_PE(LTM,0,,,\"PORTAGG\",\"MEANR\")":10.3631321535169,"QAT^FMA_EVAL_EBIT(LTMA,NOW,NOW,M,\"PORTAGG\",\"MEANR\")":15.147000957855,"INDA^FG_FCF_YIELD_NTM(0)":2.68223905520675,"DUMMY^ECON_EXPR_DATA('FDS_ECON[NTCPMIMFGSA@EME]',,,M)":50.6699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2,10.1683466984571,9.55885733911212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5,"CC_AE^FG_COMPANY_NAME":"United Arab Emirates","CC_ID^FG_COMPANY_NAME":"Indonesia","USDVND^FG_PRICE_CHANGE(0,-1AY)":5.7275176,"USDTRY^FG_PRICE_CHANGE(0,-1AY)":24.01601,"USDQAR^FG_PRICE_CHANGE(0,-1AY)":0.02746582,"USDINR^FG_PRICE_CHANGE(0,-1AY)":1.3635278,"USDZAR^FG_PRICE_CHANGE(0,-1AY)":-3.6213338,"USDKRW^FG_PRICE_CHANGE(0,-1AY)":3.7624002,"USDTWD^FG_PRICE_CHANGE(0,-1AY)":2.107644,"USDPEN^FG_PRICE_CHANGE(0,-1AY)":0.6840944,"USDPHP^FG_PRICE_CHANGE(0,-1AY)":1.9126415,"USDCLP^FG_PRICE_CHANGE(0,-1AY)":8.247459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L^JULIAN(FMA_EPS(NTMA,-20AY,0,CY,,\"PORTAGG\",\"MEANR\").DATES)":[38352,38716,39080,39447,39813,40178,40543,40907,41274,41639,42004,42369,42734,43098,43465,43830,44196,44561,44925,45289],"EPU^P_PRICE_RETURNS_PR('52W',2,-10AY,0,AM)":[11.725176,5.449784,3.3553362,-1.1828303,7.7819824,-1.3097286,-4.050958,-11.129225,-10.062498,-9.524864,-14.15481,-22.668098,-26.779467,-36.43691,-26.136816,-31.3402,-35.727943,-39.232872,-34.51932,-12.505871,-13.17088,-5.175811,5.813861,14.757442,36.06951,49.121307,37.372635,50.76275,58.158028,78.73472,82.35614,33.23022,42.98295,18.447018,14.7223835,9.727943,6.7615867,13.508881,29.704678,27.307808,21.655857,28.619576,16.646194,34.513687,28.944445,32.506607,27.842855,21.493744,11.631548,-4.956335,-7.0263267,-13.261819,-7.168418,-12.301064,-4.298103,-6.827688,-5.575907,-12.391705,-13.781768,-4.511327,-11.051083,-1.5753269,-6.270891,-0.11051893,-0.8397758,3.4432888,-6.2298775,-22.93101,-37.630207,-26.723217,-15.484571,-21.161968,-7.576746,-6.5062943,-8.616983,-5.9203568,1.9679666,0.83839893,10.824537,28.417969,53.548027,28.277243,3.9004087,3.3869863,-15.568298,-11.739755,-4.996443,-5.6451917,-14.476448,-10.23274,-6.5889063,4.349041,2.1713972,-10.622769,3.467667,-6.1552286,7.8333735,2.6146054,-2.2676408,0.5816579,8.945131,2.176404,-5.898583,-15.831309,-12.621344,17.417217,7.4563622,24.980104,32.47914,27.875471,18.168365,7.477963,7.2422385,14.805376,16.128302,30.754053,39.11046,38.979507,40.791298,43.49022,23.160957],"EZA^FG_TOTAL_RETURNC(-10AY,0,AM)":[0.6458044,-0.54184794,-8.05735,4.2257905,-3.9347649,3.3255577,5.573368,-5.568409,7.4896574,-1.6243935,-10.240441,1.7831326,-1.2951732,-13.964033,12.295235,-8.249492,-11.915207,-12.855732,4.0222883,15.071047,3.967607,-4.4781923,10.069299,-0.36070943,13.32823,-8.888144,1.205492,-0.38482547,-2.869761,2.9405832,1.5807986,-0.750643,0.29515028,6.474161,1.4855742,-4.832822,8.0793495,2.903378,-3.6970973,1.1112928,2.331388,15.275955,-5.514395,12.185192,-10.014784,-2.046615,-5.292058,-1.0745406,-2.7768612,-13.6858225,-1.1227071,3.34661,-2.4094045,8.697855,0.66827536,-4.2411923,7.452333,-1.648742,-4.427844,3.9699912,-10.735101,4.8862696,-3.7550151,6.6346765,-4.6370564,8.238686,-5.2532854,-20.81408,-15.365386,7.2882533,18.451643,0.09704828,-4.099864,5.3987265,-0.31201243,11.189365,3.4482718,4.804218,8.451653,0.39485693,2.9393435,4.92661,2.127254,-7.449895,-2.1280885,-0.3763318,1.1962175,-0.18664598,-4.4047413,3.8872838,9.088982,1.2206912,5.0918818,-21.001827,5.0444603,-4.757637,2.0970821,-5.3773403,-8.68293,8.787394,5.8679104,7.6967835,-4.285097,-8.67976,6.2531233,-2.9190183,0.008416176,-3.8727164,4.1313887,-5.2981796,-3.7210524,4.2702794,1.6588926,1.5836954,-2.5412977,1.5384674,5.7267547,2.1131992,-5.1617565,12.371445,0.09068251],"TUR^FMA_DIV_YLD(NTMA,-10AY,0,AM,\"PORTAGG\",\"MEANR\")":[3.07268991176596,3.01480252498489,3.18514416122545,3.01444079235655,2.82880987479782,2.66464707798519,2.90589410942333,3.01873539378831,2.90729172858125,2.87330127412002,3.15745135184837,3.00482642136535,3.17769214509866,3.43913521462278,3.17196483661338,3.10767689698167,3.4516799052993,3.63390073717877,3.65823201426448,3.2173509762639,3.27049754721289,3.42910866730254,3.52308719767356,3.53924028796324,3.47932561234172,3.53880021143009,3.63146004831138,3.66092404282021,3.82552647009454,3.86257317523607,3.46902859488171,3.54666738485987,3.66399663057937,3.6667826040586,3.58109049420358,3.62933790180197,3.69426768244363,3.89210705000986,4.31711587460252,4.13791105898165,4.23644992187465,4.09111095337081,4.26109236178735,4.28620681445753,4.64860611659461,5.31339433932606,5.58372946614,5.28039624327694,5.37986274002478,5.83448167372891,5.44538833521718,5.38105178559284,5.47104576738696,5.28157649742846,4.55589573021444,4.47648191829597,4.90541951229496,5.35827246059104,4.86962525999129,4.59617528237059,4.68911345100395,4.96237650390139,5.01213018728199,4.5891383958565,4.59151907291616,4.4321961352448,4.40316223019765,4.96341298474597,5.39922497576383,4.11468357042357,3.26529342492741,3.43438989281572,4.13387720807691,4.36668220021761,4.43497271059155,4.15141875301696,3.7882117615225,3.65869170152524,4.20687593861136,4.4686960508176,5.2561909392189,5.33995958224768,5.5570124561343,5.79354398549565,6.29974992527693,5.97470524247999,6.16086723521605,5.53291416111583,4.68995223047172,5.10204854702679,5.83805578472528,6.14632414174673,5.46236200538778,5.4923935893774,5.33881166618291,6.13029205943019,5.57072024193145,4.43710185825051,5.10858939491917,5.05559794519357,4.92099596318224,4.3523906484059,5.76702159142155,4.84774545403887,5.23874528322473,5.45991380520287,4.68696758454214,4.31624301936476,3.59645019031291,3.4964377396457,3.82223793316266,4.25722138878027,4.42736521355581,4.5086444952596,4.14085449613938,4.2039736161934,3.89781424973116,4.21792031391489,4.15356752130491,3.82063777750364,4.22591970916317],"ECH^FMA_DIV_YLD(NTMA,-10AY,0,AM,\"PORTAGG\",\"MEANR\")":[3.09034385561466,3.0562804369842,3.19046999278033,3.06241128383826,3.11107538192969,3.25729350429558,3.19018137661622,3.27381942763911,3.16760232702872,3.15606360063006,3.47589622168325,3.63223596751104,3.57106597681505,3.65700959750789,3.71893422724586,3.59418781282579,3.7457654097303,3.96665778329367,3.76820941924594,3.51104113037708,3.5271150639029,3.26350319250034,3.19563035244769,3.05920550207628,2.89789113669813,3.00584311086478,2.82528131848732,2.65063414888008,2.7917904902028,2.98567034149823,2.80689791339818,2.73501782281752,2.41976342359791,2.51286492684812,2.63770949544852,2.67534185377253,2.6081298910265,2.52137969449743,2.75879636201292,2.88371546976353,3.29510065325693,2.82663238159527,3.00374928224833,2.96437474544413,3.04632187434373,3.2039605329667,3.18918475960098,3.39225633053559,3.34471959378244,3.6551128077589,2.97044001970411,3.04591962870737,3.05784074927776,3.91215998051924,3.78576309131994,3.91275615816234,4.02238490424398,4.10062184963128,4.4211681999157,3.96555415507341,4.23025165273213,4.16428384692699,4.52550086746052,4.96424909641588,4.54146896817229,4.21836550811963,4.90661380131163,5.6213614905446,5.09121127043094,3.98249701563581,3.17630277785324,3.30571250519124,3.43804834830428,3.75050754978218,3.81544560701609,3.41671182324005,3.17318602021635,3.05140753554024,3.12001027746927,2.66482440812489,2.93792399505705,3.48609849336822,3.83693381551118,4.11373291988919,4.84913697375507,4.69116331663911,4.99156546217694,4.56508114625908,5.11568821687434,5.16326957022237,4.72416034492435,4.69691637227344,4.67104330812879,5.7358866273369,6.67560133853957,7.57537738757646,7.37173342366532,7.2941934403428,7.26452380092419,6.93509594079069,8.62882933575599,8.40759926877811,7.83383477775019,8.13600810027839,9.05257571265152,7.64190307045421,7.089848871127,6.635069992404,6.24932349150238,6.74914421224953,7.17533712789113,6.90163300284534,66.0821419489883,8.12257668528052,8.32547699933313,7.61151832884688,7.09434086541917,6.91910450022315,5.13956116375706,5.33642391845541,5.67432850231672],"EWT^FMA_PE(NTMA,-10AY,0,AM,\"PORTAGG\",\"MEANR\")":[13.4593936500444,13.8278538606032,13.0612067580922,12.942975370776,13.0312902388896,12.880226157621,12.6526832479744,12.6668689425986,12.5213037316489,12.8026516596894,12.3665208375378,11.9703482101555,11.7848779221373,11.6940273864435,11.9920590101648,12.3241610379649,11.6871059918306,11.1682206286609,11.7718698106951,12.5387941108608,12.5215728207555,11.9050250374302,13.2003385245605,13.0669259055131,13.8088230610122,13.6180953215695,13.7290429950962,12.9696956337402,13.2603256935599,13.009022784662,13.1782315273376,12.9081303921437,13.1059763742303,13.3425812842924,13.6157280120263,13.770779495646,14.0023495334832,13.9274134836079,13.4763614017951,13.806223099336,13.0993856695015,13.5321202283682,12.9131056418128,13.5121889481386,13.4368686301606,13.329667342794,13.7702781625516,13.1890988139562,13.6017686902763,13.1563691713437,12.6137601476377,12.2221251370238,12.2508456999431,12.6399081924774,13.5442639121823,14.0593341164726,15.0278593841945,14.952996947147,14.4016229240372,14.9136510390343,14.539500514497,15.1218341400105,15.1018709349566,15.8680753258608,15.4336776552161,15.4623991632646,15.0015281798812,14.1477414090727,14.058207973788,15.2623768762297,16.4191560754446,17.0424344663106,17.0624952593147,15.5099939293788,15.4346281649623,15.1195694629124,15.8900385075731,16.6523568829659,15.8382300470885,15.2257614609206,15.2566872189933,14.4880137474875,13.6665879000249,13.7583736145447,13.3486500064186,13.1549459427235,12.6048164378534,13.1878777907196,13.515429424114,13.5983771703951,12.8927939879864,12.0484255815523,12.0705133221821,11.2327606245677,11.6248083820892,10.1598642418622,10.8731336059753,10.7792927584986,10.4545245871117,11.4281825006556,12.8217508726763,13.2444471625841,14.4314282809552,14.7053786285373,14.9968479498649,15.3013508552097,16.362270533553,15.8981422966746,16.374544627499,15.5916686039581,15.3624554897774,15.3561818330665,15.7255303457051,15.7857528863131,16.0267220619912,17.2914792409935,17.7599068854536,17.3851549673394,17.6297261159832,18.7793076645995,16.0452294130463],"INDA^FMA_PE(LTMA,-10AY,0,AM,\"PORTAGG\",\"MEANR\")":[17.2042451434791,18.1265630694805,17.9996069520539,18.8170128100395,19.2226443761846,19.2806749525925,20.2676222166366,20.9653014175872,20.8132779086038,20.2811611196908,20.0546082341529,20.6623042607477,21.1977529335722,20.2397499422769,20.7979494582569,20.3981714406802,19.6529746344351,19.7550897802289,19.3129156230688,18.9661819840814,18.8226567052472,18.9527450657017,19.1094668079757,19.2447763298073,19.7804361424318,19.9137210931366,19.8377966627917,19.2856933195171,19.1124075657569,19.1401097583317,20.0951948574054,20.4760411921117,20.4216565643716,20.3591829844286,20.4244170376401,20.3656005891778,20.7813309773548,20.9569372596824,21.0690105363308,21.7795934621539,21.910008983183,22.9242593282421,21.8340138406495,21.5923071828849,21.3894560931247,21.3556806469866,21.3471250259786,21.1894607201837,22.0244938021915,22.4494806733707,20.3479696489123,21.2577489578739,21.2799318223559,21.3452586432345,21.9521548892738,21.6914979797414,21.6357361160564,21.273072227582,21.5844878834113,21.1941750259772,21.0706648452326,21.1472139823548,21.1927695587046,22.8126748366875,22.8923853390693,23.4604412980378,23.2856881035111,20.9691036144616,20.376483363516,20.991681865446,22.4839681442937,24.1803256612553,25.3247287912577,25.3599632515656,26.909479492674,26.942679974857,32.1584796771281,34.5192105545728,33.0994535423772,31.0398513332784,30.2395328511207,29.501272073558,29.3426988647787,28.7646830729365,28.8417464130702,29.5208404083596,29.4627123225532,29.3967617440241,28.9571108561271,29.0146505742452,27.80495883618,26.2407739956927,26.2856626167951,25.1773724213936,25.0170147832031,24.5543517798101,25.7796224138265,25.8982901504733,25.2012476899517,26.1852201497291,26.707008327856,25.9916620553794,25.4150779866766,24.101583341919,23.8081165474878,23.889040766781,23.9611632283449,24.3273643725725,23.8922244780742,23.7563763899234,23.3729710350477,23.2136117877848,24.814983108793,25.6272451874007,26.1653237845185,26.1637887550274,25.9322320829379,25.5054962741064,25.8412794233067,26.3481247648664,26.2045058686803],"DDR3512M-FDS^FG_PRICE(0)/MAX(FG_PRICE(0,-1AY))":0.853521346153846,"PASP-FDS^FG_PRICE(0)/MAX(FG_PRICE(0,-1AY))":0.68955223880597,"PLATI-FDS^FG_PRICE(0)/MAX(FG_PRICE(0,-1AY))":0.86623012160898,"W-FDS^FG_PRICE(0)/MAX(FG_PRICE(0,-1AY))":0.774723313102463,"COPP-FDS^FG_PRICE(0)/MAX(FG_PRICE(0,-1AY))":0.777495604610275,"TUR^FG_PRICE_MAVG(0,,,,60)":42.003834,"INDA^FG_PRICE_MAVG(0,,,,60)":55.1865,"EWY^FG_PRICE_MAVG(0,,,,60)":65.02583,"EPU^FG_PRICE_MAVG(0,,,,60)":41.401855,"ECH^FG_PRICE_MAVG(0,,,,60)":26.871,"VNM^FG_TOTAL_RETURNC(0,-12AM)":-17.104221,"UAE^PERCENT_CHANGE(FMA_EPS(+1,0,,,,\"PORTAGG\",\"MEAN\"),FMA_EPS(+1,-1AM,,,,\"PORTAGG\",\"MEAN\"))":1.25084911081663,"SET-BKK^FG_TOTAL_RETURNC(0,-1AM)":-1.7311752,"MCHI^FG_TOTAL_RETURNC(0,-6AM)":10.7669115,"GREK^P_PRICE(0)/P_PRICE_LOW_PR(0,,,,,,\"PRICE\",\"INTRA\",\"52W\")-1":0.3195263,"EZA^FMA_PCT_ABOVE_MAVG(200,0,,,,\"PORTAGG\")":69.6969696969697,"EWY^PERCENT_CHANGE(FMA_EPS(+1,0,,,,\"PORTAGG\",\"MEAN\"),FMA_EPS(+1,-3AM,,,,\"PORTAGG\",\"MEAN\"))":0.710269180582417,"EWT^FG_TOTAL_RETURNC(0,-3AM)":5.2330375,"EPU^P_PRICE(0)/P_PRICE_HIGH_PR(0,,,,,,\"PRICE\",\"INTRA\",\"52W\")":0.87525016,"EPHE^FG_TOTAL_RETURNC(0,-12AM)":2.4242043,"EIDO^PERCENT_CHANGE(FMA_EPS(+1,0,,,,\"PORTAGG\",\"MEAN\"),FMA_EPS(+1,-1AM,,,,\"PORTAGG\",\"MEAN\"))":0.901112082144853,"CNYA^FG_TOTAL_RETURNC(0,-1AM)":-1.7765522,"VWO^P_PRICE(0)/P_PRICE_LOW_PR(0,,,,,,\"PRICE\",\"INTRA\",\"52W\")-1":0.16272855,"URTH^FMA_PCT_ABOVE_MAVG(200,0,,,,\"PORTAGG\")":49.6493688639551,"VWO^SIZE(FG_CONSTITUENTS)":4764,"TUR^FMA_COS_DOWN(\"EPS\",\"1M\",+1,NOW,,,\"PORTAGG\",\"MEANR\")":16.0,"GREK^FMA_COS_UP(\"EPS\",\"1M\",+1,NOW,,,\"PORTAGG\",\"MEANR\")":8.0,"EWM^SIZE(FG_CONSTITUENTS)":33,"ECH^FMA_COS_DOWN(\"EPS\",\"1M\",+1,NOW,,,\"PORTAGG\",\"MEANR\")":7.0,"EWY^FMA_RBICS_REV_CURRENT(30, LOC, \"PORTAGG\")":15.4362902639027,"MCHI^FG_ROE(0)":10.7376570210269,"TRYVN10Y-FDS^FG_YIELD_NAME":"Treasury - Vietnam Benchmark Bond 10Y","TRYPH10Y-FDS^FG_YIELD_NAME":"Philippines Benchmark Bond - 10 Year","REFTHREPO-FDS^(SUBARRAY(NOT_NA(NO_REPEAT_F(FG_YIELD(NOW,-10AY,D))),0,1)-SUBARRAY(NOT_NA(NO_REPEAT_F(FG_YIELD(NOW,-10AY,D))),1,1))*100":25.0,"REFZAREPO-FDS^FG_YIELD(NOW,,,0)":8.25,"REFMYON-FDS^PROPER_NAME(0,,,\"SECURITY\",\"NAME\")":"Malaysia Policy Rate - Overnight","REFCNRMB-FDS^(SUBARRAY(NOT_NA(NO_REPEAT_F(FG_YIELD(NOW,-10AY,D))),0,1)-SUBARRAY(NOT_NA(NO_REPEAT_F(FG_YIELD(NOW,-10AY,D))),1,1))*100":-10.0,"TRYCN10Y-FDS^PCTCHG(FG_YIELD(0,,,,\"YTM\"),FG_YIELD(-1AM,,,,\"YTM\"))":-3.3415146,"TRYMY10Y-FDS^PCTCHG(FG_YIELD(0,,,,\"YTM\"),FG_YIELD(-1AM,,,,\"YTM\"))":-2.9314423,"TRYGR10Y-FDS^FG_YIELD_NAME":"Greece Benchmark Bond - 10 Year","CC_IN^IMF_IFS_RCPI_Q(0)":null,"VWO^FG_FCF_YIELD_NTM(0)":5.3521230675477,"KSA^FMA_PE(NTMA,0,,,\"PORTAGG\",\"MEANR\")":16.4113829791769,"DUMMY^ECON_EXPR_DATA('FDS_ECON[PMIDMMANHE]',,,M)":48.78809,"TRYUS10Y-FDS^FG_YIELD(-10AY,0,Y,,\"YTM\")":[2.1881,2.2961,2.4752,2.4325,2.6836,1.9185,0.9174,1.5119,3.8776,3.8791],"CAGDPY@BR^EE_ACTUAL_ANNUAL(MED,+1)":-1.6,"CC_TW^FG_COMPANY_NAME":"Taiwan, China","USDTRY^FG_PRICE_CHANGE(0,-3AM)":4.0164113,"USDQAR^FG_PRICE(0)":3.641,"USDBRL^STD(FG_PRICE_CHANGE(0,-1AY,AM))":2.23863987538981,"USDMYR^FG_PRICE_CHANGE(0,-1AM)":-6.054163,"USDIDR^FG_COMPANY_NAME":"Indonesian Rupiah per U.S. Dollar"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601859,51.5269226366261,58.7717056261205,64.972794174405,67.9891570247354],"MCHI^FMA_DIV_YLD(NTMA,-10AY,0,AM,\"PORTAGG\",\"MEANR\")":[3.52511987145999,3.41780314680582,3.69664847540881,3.68433092135222,3.52119518656591,3.25130021706908,3.17251206099101,3.15666960284045,2.61952563359169,2.58204325348382,2.69920005915588,3.20611275056183,3.22828425028333,3.40659622833201,3.25679969270919,3.17439994061276,3.29868594109986,3.09562653168862,3.30278768172482,3.14528922288434,2.95290043131607,3.04514201118916,2.55622124479566,2.60047116939613,2.41449017935548,2.21589859380336,2.23712518739326,2.35455833118932,2.32618711571808,2.35037410078675,2.27321285625459,2.28467456151622,2.27101941951685,2.24926080023244,2.14912492921067,2.22653576044202,2.04169333567078,2.18694375712801,2.05617673174891,2.00717105667629,2.10061556718683,1.96548446005553,2.23259555171081,2.09239865232515,2.29744833157531,2.26096977877742,2.24640508084949,2.41864061024898,2.46447077669716,2.66835887138761,2.79579427684724,2.83747540563692,2.76104762896769,2.74162149539376,2.57372076938702,2.50785010303225,2.31406124811325,2.49190435650001,2.63986938608694,2.52377044201986,2.64229771710735,2.46628710318748,2.57815081513137,2.43155424489452,2.39279562533496,2.21177158661934,2.2878301677271,2.38338971263118,2.27230766654359,2.17878432548793,1.95324248847837,1.70421186843258,1.79128983450947,1.79114272522831,1.74235091926382,1.66826401572378,1.70303281883073,1.58526326395134,1.34516947034136,1.5069838018901,1.60279879070244,1.6680474429283,1.63790401437364,1.69753903876104,1.83815109310359,1.84729851927228,1.9380848209661,2.00406921211063,2.06386267457105,2.19012997766033,2.14434601365789,2.58453873052331,2.55583777350252,2.75015790461372,2.39034885686243,2.34747580263089,2.5915221745597,2.53484109727308,2.77269705861248,2.94415751744468,2.43149398831115,2.26761743228752,2.2524515533251,2.48211927718278,2.40663627553489,2.53804733266688,2.50646339913294,2.55699209799872,2.40480952378237,2.48855465880335,2.59239296026818,2.59925802718022,2.75718598881634,2.8151049515333,3.00542168394916,2.977397056098,2.99906416870495,2.74336935714424,2.82564755866313,2.92122947240909,3.08721339610028],"ECH^FMA_PE(NTMA,-10AY,0,AM,\"PORTAGG\",\"MEANR\")":[14.3621222975785,14.7658799064251,13.9057094169803,13.9727353576792,13.8976957754236,13.2316103650282,13.2187005420568,13.2200921561242,13.6716848494572,14.3176825032873,13.5356437552543,12.7060430527834,12.5275984159618,12.5017422774778,12.8257849104878,13.4678304914102,12.4784614832348,11.8746844697465,11.9894774384213,12.7653734181214,13.2165498582024,13.6442276143141,13.6938425833556,14.6727098124431,15.7493845032538,15.4345232850878,15.6507570845939,16.8577252965079,16.1453295470402,15.3538265429858,15.8430693964464,16.0525201890133,17.370211682165,16.9779481583282,16.8218253867076,17.13438742239,17.5744663883612,18.6221962080739,15.5080226758489,14.6781606187257,12.6204571616106,14.5771141883772,14.0148303633947,14.3145042418564,13.7264039600295,13.2790416504248,12.3338419375744,11.668120196535,11.7847122264535,11.5679224397887,16.0524143796619,15.0969721224767,14.7574750148208,9.16458848566997,8.85992591661941,8.85676530162334,8.53203018684933,9.10565121200027,8.31580880957771,8.8311842623413,8.76257893885894,8.9439110639344,9.17920131021319,8.23576802328835,8.12242584951277,9.19791171935122,8.77263809807767,7.50533850708944,7.64594562477645,-22.5227483571684,14.5770825516805,15.0579839628546,15.7915111312583,14.5907141131375,13.9359390475774,14.6510650205986,14.4852877530234,15.0362906552422,14.4082396983884,15.0374300347294,14.1363086121515,12.8713286862327,11.416213444428,10.8665538231117,10.2842482582707,10.1183185834376,9.47600815090927,9.92797505274833,9.71500650855656,9.1297535712762,10.0153511112316,9.54330711722809,9.53202626852033,8.39160778530978,6.94079726910891,6.48755968974649,6.56025216717222,6.94548321528993,7.12593723286391,7.77748595758465,7.21500011982113,7.26188856228165,7.88579025818034,7.86796488004467,7.30561023742838,8.3631886997446,8.29050534631694,8.87053716440732,9.38239349782794,8.65019727719687,8.42255741425264,8.32290773217744,0.631258737406482,1.6134664441164,1.39926660979958,9.96963781599524,10.0389373158278,10.0786072219155,9.61566110115504,9.4300767713878,8.92757601817418],"WL-FDS^FG_PRICE_CHANGE(0,-1AY)":-23.4463687963906,"CPALM-FDS^FG_PRICE_CHANGE(0,-1AM)":-4.35865504358655,"FC0000TW^FG_PRICE(0)":357.21362,"VNM^FG_PRICE_MAVG(0,,,,60)":12.394167,"EWZ^FG_PRICE_MAVG(0,,,,200)":31.5245,"EIDO^FG_PRICE(0)":20.48,"VNM^P_PRICE(0)/P_PRICE_LOW_PR(0,,,,,,\"PRICE\",\"INTRA\",\"52W\")-1":0.052444458,"QAT^FG_TOTAL_RETURNC(0,-12AM)":-0.757283,"GREK^FMA_PCT_ABOVE_MAVG(200,0,,,,\"PORTAGG\")":44.8275862068966,"EWW^PERCENT_CHANGE(FMA_EPS(+1,0,,,,\"PORTAGG\",\"MEAN\"),FMA_EPS(+1,-1AM,,,,\"PORTAGG\",\"MEAN\"))":-5.57895432137897,"EPOL^PERCENT_CHANGE(FMA_EPS(+1,0,,,,\"PORTAGG\",\"MEAN\"),FMA_EPS(+1,-3AM,,,,\"PORTAGG\",\"MEAN\"))":0.251620539283756,"VWO^FG_TOTAL_RETURNC(0,-3AM)":0.8043647,"KSA^SIZE(FG_CONSTITUENTS)":124,"EWY^FMA_COS_UP(\"EPS\",\"1M\",+1,NOW,,,\"PORTAGG\",\"MEANR\")":54.0,"INDA^FMA_RBICS_REV_CURRENT(30, LOC, \"PORTAGG\")":28.5481136553363,"TIPSCL10Y-FDS^FG_YIELD_NAME":"Treasury - Chile Inflation-Indexed (TIPS) Bond 10Y","REFKRBASE-FDS^(SUBARRAY(NOT_NA(NO_REPEAT_F(FG_YIELD(NOW,-10AY,D))),0,1)-SUBARRAY(NOT_NA(NO_REPEAT_F(FG_YIELD(NOW,-10AY,D))),1,1))*100":25.0,"TRYAE10Y-FDS^PCTCHG(FG_YIELD(0,,,,\"YTM\"),FG_YIELD(-1AM,,,,\"YTM\"))":-7.729868,"TRYPE10Y-FDS^FG_YIELD_NAME":"Treasury - Peru Benchmark Bond 10Y","CC_GR^IMF_IFS_RCPI_Q(0)":2.571976,"VNM^FMA_EVAL_EBITDA(NTMA,0,,,\"PORTAGG\",\"MEANR\")":9.68134712842853,"TUR^FMA_PE(NTMA,0,,,\"PORTAGG\",\"MEANR\")":5.72953998948056,"MCHI^FMA_EVAL_EBIT(LTMA,NOW,NOW,M,\"PORTAGG\",\"MEANR\")":12.9268507176456,"GREK^FMA_DIV_YLD(NTMA,NOW,NOW,M,\"PORTAGG\",\"MEANR\")":5.98060545691098,"EWT^FMA_EVAL_EBITDA(NTMA,0,,,\"PORTAGG\",\"MEANR\")":9.38753959208984,"EPHE^JULIAN(FMA_DIV_YLD(NTMA,NOW,NOW,M,\"PORTAGG\",\"MEANR\").DATES)":45504,"EWM^PERCENT_CHANGE(FMA_EPS(+1,0,,,,\"PORTAGG\",\"MEAN\"),FMA_EPS(+1,-1AM,,,,\"PORTAGG\",\"MEAN\"))":5.21619336004389,"VWO^FG_PE(0)":15.0696976591805,"EWZ^JULIAN(FMA_DIV_YLD(NTMA,NOW,NOW,M,\"PORTAGG\",\"MEANR\").DATES)":45504,"EPHE^FMA_ROE(NTMA,-20AY,NOW,FY,\"PORTAGG\",\"MEANR\")":[null,null,null,null,null,null,14.7602970828313,15.1929773886247,13.700399154582,13.6976116734629,14.2196145027033,13.3322794237975,12.7182053290138,12.3434443766015,11.7069295115669,12.0971067278746,8.91575729801009,9.59945410063992,10.6731246326263,11.9407094450378],"TRYCN10Y-FDS^FG_YIELD(-10AY,0,Y,,\"YTM\")":[3.653331,2.901145,3.070911,3.93859,3.259862,3.197311,3.1948,2.7893,2.855,2.574],"CAGDPY@VN^EE_ACTUAL_ANNUAL(MED,0)":null,"CAGDPY@CL^EE_ACTUAL_ANNUAL(MED,+1)":-3.2,"USDVND^FG_PRICE_CHANGE(0,-6AM)":2.868259,"USDEUR^STD(FG_PRICE_CHANGE(0,-3AY,M))":2.14381117647125,"USDMXN^FG_PRICE_CHANGE(0,-3AM)":11.307133,"USDPLN^FG_PRICE(0)":3.95565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67428,1.11127493241856,0.886057292428813],"EWY^FG_TOTAL_RETURNC(-10AY,0,AM)":[0.19994974,-2.3791313,-9.418238,-0.98941326,-0.070124865,-0.43276548,0.07132292,0.40982962,3.9574146,2.389896,-7.1023645,-4.737973,-5.764884,-4.158342,11.3683815,-0.5806267,-5.1055074,-5.0255537,-0.042802095,4.3887854,5.516827,-2.5072932,4.984057,-0.37979484,8.711397,-1.1748195,2.2178888,-6.7349434,2.3636699,-0.18877983,7.0612073,-1.0848999,5.0661564,8.765531,3.5039663,-1.4571786,0.7767081,-0.17786026,4.2019367,6.4548254,-0.30785203,6.139958,-8.064097,7.977891,-3.0446172,-0.6632328,0.109004974,-8.642983,-1.0727048,-2.259034,-1.5254259,-7.0724487,-0.6903529,2.520883,5.045259,-3.1594038,3.8391829,-8.663917,-1.0423958,-0.8426964,-7.6841354,7.0003867,1.0216832,8.410215,-5.564642,9.711277,-2.437055,-13.184452,-6.745428,5.8234572,14.616716,-0.90970397,8.551514,1.1902928,5.7730913,3.760624,15.921581,17.96286,-4.0636063,-5.254036,4.4020057,2.507937,-2.1901667,-1.4636874,0.099766254,-7.375419,-6.80297,1.4753103,2.09862,-1.9344211,-3.9081633,-5.704701,-1.9217074,-7.0972443,1.202929,-10.003084,4.2538643,-8.11122,-11.620408,13.128042,3.9398313,6.619799,2.5674582,-7.940048,3.8448215,1.7011404,9.347332,-5.308938,1.8055081,-3.873676,-5.373037,2.39439,3.8249612,1.9883752,3.0592442,4.08355,-0.6035805,-1.1689782,-2.211982,7.0216775,-8.674585],"UAE^FMA_PE(NTMA,-10AY,0,AM,\"PORTAGG\",\"MEANR\")":[14.3010625628284,15.2871069162606,14.6990727599028,13.7883103007547,12.5059332303425,11.6026497367347,12.7616555733511,12.612176670569,12.6657174725142,13.8202352583142,13.1059480073821,12.6423506942401,12.6881230456176,11.866828402721,12.275477505113,11.0348652260349,9.56161488537814,11.2220468853781,10.7778022020119,12.8243322783303,12.3185637717484,12.7064696296666,12.543339878847,12.7551470695034,12.5237835695999,12.0576207129953,12.5276582999653,11.790021680482,11.7785506056165,12.2508703360379,12.252978631723,11.7887729367587,12.2495064087259,11.8921247112149,11.2477127249637,11.1428082779221,11.8688180274513,11.4305532367092,11.1867753699662,10.9022145659234,10.747643143359,11.5213734684053,11.2640769597506,11.1967117106629,11.2477398838512,10.5785180901155,11.0649849717152,10.9477355714986,11.1665872511446,12.2618601899461,11.8197092931954,12.1149891117176,11.1615272209083,11.0480752940497,11.0228954499121,11.6038510561587,11.7898708543118,11.2412888444598,11.745992885665,12.2799696064244,12.2894191784438,12.6553630731322,12.8149575655921,13.2044289210597,12.7898195941714,13.5488814180299,12.8391456050053,10.1387734237448,11.1516190503077,15.9938425879331,14.8053001464643,16.5461081469546,13.0895717683112,13.2999321447005,12.4023500124278,14.994104254326,16.059384549915,15.2330758333541,15.4846394302813,14.4464071861633,14.0713279461199,13.736595485634,15.2162152082575,14.3962027314333,14.5301585112039,14.579676383633,14.5207209629299,15.3133906819257,16.3775911818755,15.4382450947201,15.9952120762516,16.1827674134428,16.7827262897814,15.7792950076521,14.1389225587611,12.6129191868058,13.6660562938935,12.736293423138,12.6230432545917,12.7533573912407,11.7489613713641,11.9600475367672,12.2210905513435,11.3598916343772,10.8481615814212,11.2569390094701,10.9815718578071,11.3260705633222,11.6538346603441,10.8523063860954,10.7493412154031,10.1988910616896,10.1787344841672,10.7293820533653,10.0622192344478,9.71956147671867,9.51102315399421,9.01547116377042,8.35730373873479,8.68011109288749,8.86621882873811],"EPU^FMA_PE(LTMA,-10AY,0,AM,\"PORTAGG\",\"MEANR\")":[15.7916740917434,15.6468579161047,14.326880594204,14.2185863343242,14.5557187050766,13.9761667047701,15.7032436602895,16.1616738655801,16.0049143945476,15.6542476031454,16.1842020933912,16.0553849010767,15.4057730813153,14.4308322420452,15.398173871745,11.5933415566123,10.9511011950444,14.6355230740494,16.4094164105541,22.5163761371653,21.8000777178794,21.3020678665753,20.6281923793394,20.1597762134859,19.2578300404245,18.1395179689711,16.8180002090453,16.3853502571078,15.689246821698,15.5423808389577,17.2971046250569,16.1364891447023,15.7469091472713,14.9170853848694,15.081352944841,14.6863887959485,15.1404608636361,14.8633099284064,16.578640642568,16.8367987752354,16.4027218718066,17.5187196528419,17.5120021671772,19.7374051103529,19.1484552326527,18.6163891715208,17.9383550813718,17.7075453405007,17.7930889810867,16.22942457768,16.3806223522432,16.6562023584924,16.5650542227796,17.4130592522595,19.0032691421429,20.0570987999643,19.7237293359732,18.6027340818999,18.028401530146,17.6588021236678,18.0539748806699,17.4951029575224,16.6709515615501,17.1421602265024,16.1011947419229,16.8174281958417,16.7703454833287,16.3897035979583,15.5039213123173,16.8702519441733,19.5774846004414,22.3500427127863,26.4178994285061,32.7406911492315,39.3843781600084,44.9590940132829,52.4596295396366,50.0158211060353,46.3343707920953,66.3149918526957,60.3011934147431,54.9672808491336,48.1343401295131,42.1805911132807,35.7287926012606,30.8564460828213,26.1667527403639,20.3515456784026,15.0951840824002,11.9684297920852,11.8618575814437,13.5642900149274,13.0205904726282,11.9508684317676,11.5190097544096,10.4736710717223,10.1086060697043,9.87395726986124,9.40835910580704,9.92518330087778,9.91486214644622,10.3071723709868,9.96112485689103,9.41367255965146,9.52146843103561,9.72050899754699,9.88143262533649,10.1410460790943,11.0800673258916,10.8054964775094,10.7183406992575,11.0922733025112,12.7495644167489,14.6127908687756,14.612395969341,15.2117368213289,15.2182976308331,15.4005983070413,14.4082117964859,14.2865196149933,13.1156978510334],"NI-FDS^FG_PRICE_CHANGE(0,-3AM)":-13.6375838926174,"BRENT-FDS^FG_PRICE(0)":85.86,"FC0000ZA^FG_PRICE(0)":340.1085,"FC0000ID^FG_PRICE(0)":1134.9202,"QAT^FG_PRICE(0)":17.46,"EWM^FG_PRICE_MAVG(0,,,,30)":23.208334,"TUR^P_PRICE(0)/P_PRICE_LOW_PR(0,,,,,,\"PRICE\",\"INTRA\",\"52W\")-1":0.20855403,"INDA^FG_TOTAL_RETURNC(0,-12AM)":26.968597,"EWZ^FMA_PCT_ABOVE_MAVG(200,0,,,,\"PORTAGG\")":36.734693877551,"CNYA^PERCENT_CHANGE(FMA_EPS(+1,0,,,,\"PORTAGG\",\"MEAN\"),FMA_EPS(+1,-1AM,,,,\"PORTAGG\",\"MEAN\"))":2.04205650820701,"VGK^PERCENT_CHANGE(FMA_EPS(+1,0,,,,\"PORTAGG\",\"MEAN\"),FMA_EPS(+1,-1AM,,,,\"PORTAGG\",\"MEAN\"))":0.0,"MCHI^SIZE(FG_CONSTITUENTS)":652,"EPHE^FMA_COS_UP(\"EPS\",\"1M\",+1,NOW,,,\"PORTAGG\",\"MEANR\")":11.0,"SET-BKK^FG_ROE(0)":7.53713281920796,"TRYAE10Y-FDS^FG_YIELD_NAME":"Treasury - United Arab Emirates USD Benchmark Bond 10Y","REFQALEND-FDS^FG_YIELD(NOW,,,0)":6.25,"REFPHRREPO-FDS^(SUBARRAY(NOT_NA(NO_REPEAT_F(FG_YIELD(NOW,-10AY,D))),0,1)-SUBARRAY(NOT_NA(NO_REPEAT_F(FG_YIELD(NOW,-10AY,D))),1,1))*100":25.0,"TRYKR10Y-FDS^PCTCHG(FG_YIELD(0,,,,\"YTM\"),FG_YIELD(-1AM,,,,\"YTM\"))":-5.985897,"TRYIN10Y-FDS^FG_YIELD(0,,,,\"YTM\")":6.8825,"EPU^FMA_PE(NTMA,0,,,\"PORTAGG\",\"MEANR\")":10.24158523086,"CNYA^FG_FCF_YIELD_NTM(0)":6.26279179870359,"EWZ^FG_COMPANY_NAME":"iShares MSCI Brazil ETF","KSA^FMA_ROE(NTMA,-20AY,NOW,FY,\"PORTAGG\",\"MEANR\")":[null,null,null,null,null,null,null,null,null,null,null,12.9007124779981,11.3294751772354,11.9967853551854,12.1701096511068,11.2305559835714,10.1469870702335,12.7997878100329,13.7783180309653,11.758331061377],"TRYIN10Y-FDS^FG_YIELD(-10AY,0,Y,,\"YTM\")":[7.86,7.89,6.63,7.35,7.35,6.55,5.9,6.45,7.33,7.19],"CAGDPY@BR^EE_ACTUAL_ANNUAL(MED,0)":-1.00044711100741,"CC_MY^FG_COMPANY_NAME":"Malaysia","USDQAR^FG_COMPANY_NAME":"Qatari Rial per U.S. Dollar","USDBRL^FG_PRICE_CHANGE(0,-6AM)":10.646975,"USDMYR^FG_PRICE_CHANGE(0,-1AY)":-3.2487392,"USDCLP^STD(FG_PRICE_CHANGE(0,-3AY,M))":4.44552728573466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31.5746107392056,26.7127118876347,-3.89260227614601,7.8739900839542,4.88454059820414,587.066687199438],"EPOL^P_PRICE_RETURNS_PR('52W',2,-10AY,0,AM)":[0.22081137,10.695065,-1.644969,-8.177959,-9.861237,-12.125379,-18.700474,-20.152569,-18.812096,-8.554244,-21.86175,-23.327053,-17.820812,-23.91298,-17.32291,-24.850582,-33.573776,-29.480558,-24.15151,-19.143862,-18.988155,-29.763031,-21.449125,-22.28728,-12.688476,-14.505953,-12.915266,-6.8850756,5.283785,16.923355,22.429657,16.694736,18.236769,36.25586,36.651947,52.214275,41.57126,51.201187,48.110497,53.18452,47.665764,48.86056,32.17566,31.017769,18.114208,3.8309574,-0.17662644,-4.6552124,-5.8491526,-14.814228,-11.802888,-14.361691,-10.339242,-11.7829685,-9.590399,-11.962718,-5.8771014,-9.938198,-2.567178,4.111731,-10.602808,-5.6337595,-9.633189,-1.8043816,-10.862618,-9.93973,-12.686729,-28.090816,-37.632637,-31.152838,-20.12664,-24.651766,-13.191623,-14.993244,-15.871901,-21.611696,-0.82957745,-0.48636794,-3.3617675,20.648623,35.713707,46.612717,27.256334,29.887318,22.65942,31.820536,37.762165,39.622795,7.4564576,9.477388,13.766134,-7.6042175,-2.6892781,-27.113676,-29.601103,-33.43492,-33.904816,-42.99543,-50.97992,-41.429977,-26.887863,-22.954618,-23.678356,-7.91924,-13.125145,20.90565,23.107052,39.729057,43.708324,47.423088,61.72519,53.240025,52.801548,37.637104,42.69625,48.196445,60.74742,47.593475,34.851288,37.918236,18.086874],"INDA^FMA_DIV_YLD(NTMA,-10AY,0,AM,\"PORTAGG\",\"MEANR\")":[1.64466426954092,1.5283155132004,1.58514163026759,1.54844743672879,1.56563338233922,1.58532868332783,1.52028801750407,1.48579045773278,1.50926192630074,1.67231611656434,1.72012110689062,1.58746334257273,1.53885034574339,1.68847975347273,1.63444208116162,1.70807264621362,1.78331793678297,1.75149118770914,1.82313189677785,1.75142358132848,1.78334704634986,1.69359719846903,1.6042188123556,1.58303728904601,1.53156428746013,1.50809593862481,1.5316612620227,1.63077864571672,1.65768798392064,1.68044975125706,1.59881358200153,1.58323134578633,1.55110316767309,1.5727210337599,1.5974742293594,1.60454721500786,1.54411021040357,1.53599243602201,1.54973484306698,1.52002067992434,1.52844044893946,1.48436192132381,1.55591038203351,1.59672765461408,1.58436892140019,1.60123459568274,1.59487260510635,1.60446629430592,1.50686376296649,1.46961626915139,1.69466635782226,1.65182961761708,1.6637889030304,1.65218840984205,1.62799527258746,1.6298308208019,1.57135320602356,1.70933969387153,1.6685735618193,1.74149714710333,1.80802524675065,1.80774594831106,1.81245749036407,1.75609031717847,1.68839208626044,1.66333383139501,1.65532866722059,1.93059656954521,2.13482546900386,1.96476264885191,1.70757966331312,1.57939255318259,1.52284326698862,1.55931100291563,1.48375005387212,1.49215958925546,1.34912335945196,1.29814671945447,1.32078973803866,1.33689429087922,1.36433353616468,1.41108422534661,1.39791872363307,1.40144961940541,1.36164648026886,1.28222506172066,1.27958245294998,1.32495581507292,1.34876776874166,1.34536657924175,1.41289387067329,1.53503184928341,1.43142700333609,1.63374505219475,1.61421761776805,1.6458387474411,1.47981491729732,1.47639467419332,1.54062759970274,1.4931135201753,1.44872569397336,1.49627972512369,1.53237624482552,1.58822643209255,1.60188802727695,1.59111530928384,1.55393634683011,1.50723682354366,1.48585443510549,1.498759935724,1.5377513485939,1.53047869664699,1.41719482865109,1.38288351295694,1.36384185583936,1.32791207120242,1.31996714676427,1.37087676510957,1.30390135741685,1.24302627735276,1.26606556417884],"CNYA^FMA_PE(NTMA,-10AY,0,AM,\"PORTAGG\",\"MEANR\")":[null,null,null,null,null,null,null,null,null,null,null,null,null,null,null,null,null,null,null,null,null,null,null,13.5904341010651,13.6974379052304,13.9614366192349,13.5377681798276,13.7712066491456,14.077812651666,13.284402682967,13.0838599668049,13.1559823135133,13.5841909893916,13.0849034078235,14.0065740728599,14.1554648442901,13.965634958429,14.3561224409546,14.3431712147505,14.7090185800245,13.8146790587916,14.2510751011873,12.7366006564586,13.4586478616494,12.5565137457963,11.898028745108,11.7195480958429,10.6310954408044,10.2152320005124,10.0889993151327,10.0848958194948,9.77769415651691,9.92839756162582,9.64436007546178,10.2145521305833,11.2410625595516,12.3117403261058,10.8428517193499,11.0693923952657,11.6351527403495,11.0060162491688,12.0881353952754,11.5783408110991,11.8159066139118,12.2021509084384,12.886920204757,12.2033738497018,12.5533081444992,12.2436042137779,13.3145347584891,13.8388813639633,16.5103217319178,16.0448387919277,15.7197246596598,15.9494993344234,16.4524802063234,16.3511785319635,18.2497749442224,18.6835656732645,15.8914615274546,16.0545324905817,15.7934983886504,16.6324422441,16.1123437249241,15.6042978820191,15.7117918923962,15.3135465936918,15.1744276165377,15.9086652673865,14.8400893070383,13.9750136493333,12.7732318593662,12.8030836846078,12.0886355777212,12.955899885043,13.5757413519741,12.6918009062039,12.6142394767017,11.60282359329,11.6032641730981,12.3452348702606,12.1744024265599,12.4802163960318,12.0417342367572,12.3902818602689,12.2528147973395,11.8270930977735,11.6961484970234,12.1336010626564,11.8743192670113,11.5909380159001,11.7090992298819,11.3080648895179,10.8235863461883,11.0709808537318,11.6144231789344,12.1400467917765,12.9681184958003,12.471461865259,11.8700204641398,11.3611921268013],"WL-FDS^FG_PRICE_CHANGE(0,-6AM)":-20.961682945154,"CPALM-FDS^FG_PRICE_MAVG(0,,,,30)":3991.7666,"FC0000QA^FG_PRICE(0)":101.92578,"VNM^FG_PRICE_MAVG(0,,,,30)":12.091333,"EWZ^FG_PRICE_MAVG(0,,,,60)":28.6005,"VNM^P_PRICE(0)/P_PRICE_HIGH_PR(0,,,,,,\"PRICE\",\"INTRA\",\"52W\")":0.7567913,"QAT^P_PRICE(0)/P_PRICE_LOW_PR(0,,,,,,\"PRICE\",\"INTRA\",\"52W\")-1":0.11494243,"EZA^FG_TOTAL_RETURNC(0,-12AM)":11.884701,"EWW^FMA_PCT_ABOVE_MAVG(200,0,,,,\"PORTAGG\")":22.7272727272727,"EPOL^PERCENT_CHANGE(FMA_EPS(+1,0,,,,\"PORTAGG\",\"MEAN\"),FMA_EPS(+1,-1AM,,,,\"PORTAGG\",\"MEAN\"))":2.74100418124565,"EIDO^FMA_PCT_ABOVE_MAVG(200,0,,,,\"PORTAGG\")":38.0281690140845,"VGK^P_PRICE(0)/P_PRICE_LOW_PR(0,,,,,,\"PRICE\",\"INTRA\",\"52W\")-1":0.2106793,"KSA^FMA_COS_DOWN(\"EPS\",\"1M\",+1,NOW,,,\"PORTAGG\",\"MEANR\")":36.0,"EWW^SIZE(FG_CONSTITUENTS)":44,"GREK^FMA_RBICS_REV_CURRENT(30, LOC, \"PORTAGG\")":43.1447826395963,"TRYCN10Y-FDS^FG_YIELD_NAME":"Treasury - China Benchmark Bond 10Y","REFKRBASE-FDS^FG_YIELD(NOW,,,0)":3.5,"TRYTR7Y-FDS^PCTCHG(FG_YIELD(0,,,,\"YTM\"),FG_YIELD(-3AM,,,,\"YTM\"))":0.6818676,"CC_ZA^IMF_IFS_RCPI_Q(0)":5.0606,"VNM^FG_FCF_YIELD_NTM(0)":1.67435437022534,"TUR^FMA_PE(LTM,0,,,\"PORTAGG\",\"MEANR\")":8.40714407503157,"MCHI^FMA_EVAL_EBITDA(NTMA,0,,,\"PORTAGG\",\"MEANR\")":7.97360959795137,"GREK^FMA_PE(NTMA,0,,,\"PORTAGG\",\"MEANR\")":6.74604957748671,"EWT^FG_FCF_YIELD_NTM(0)":4.18064193563168,"EIDO^FMA_EVAL_EBIT(LTMA,NOW,NOW,M,\"PORTAGG\",\"MEANR\")":9.2523809737672,"EIDO^FMA_ROE(NTMA,-20AY,NOW,FY,\"PORTAGG\",\"MEANR\")":[null,null,null,null,null,null,18.9279585586526,18.0738292901709,16.8092892463225,19.1020740705792,18.4086750507428,15.6625909554988,15.054606398618,15.7733994434049,15.5352440090718,14.4300103255066,11.4814604214712,13.6928560106707,15.6524440673878,14.02340332534],"TRYTR7Y-FDS^FG_YIELD(-10AY,0,Y,,\"YTM\")":[7.979133,10.679033,11.110786,11.586128,15.896213,12.034795,12.534946,23.870693,7.323803,21.984322],"CAGDPY@AE^EE_ACTUAL_ANNUAL(MED,+1)":8.4,"CAGDPY@CL^EE_ACTUAL_ANNUAL(MED,0)":-3.68653581083686,"USDVND^FG_PRICE_CHANGE(0,-3AM)":-1.3459086,"USDTRY^FG_PRICE(0)":33.52215,"USDMXN^FG_PRICE_CHANGE(0,-1AM)":4.7290206,"USDPLN^FG_COMPANY_NAME":"Polish Zloty per U.S. Dollar"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2927363804,5.12773396645605,7.54796836254382,11.3918613623253,11.0560462161177],"EWW^FG_TOTAL_RETURNC(-10AY,0,AM)":[-0.7780969,3.8048267,-5.52603,-0.014811754,-10.811604,-0.79259276,-0.74311495,-3.7093759,6.290865,-0.29925108,-4.2021036,-0.63700676,-0.68807006,-8.260793,6.467855,-2.5645673,-5.0774693,-9.457135,-0.08815527,11.824393,1.0455728,-1.5423656,0.51556826,-0.8274853,4.125583,-4.9284935,0.0,-1.8296361,-5.073518,-7.213545,8.408129,2.4618626,10.71657,-1.2099147,3.7325025,2.5823712,3.546369,-0.3567636,-5.0304356,-4.2978287,-1.4575541,2.158618,-0.4941702,3.0393243,0.63620806,-9.386974,-5.031717,13.67234,1.9639015,-4.1245165,0.40584803,-13.621664,-5.0070286,10.252023,0.1803875,-5.5367947,10.960209,-5.217952,-1.2913465,1.0779738,-6.139946,5.1098585,0.09393692,5.6311607,-4.2203484,8.020282,0.19506216,-21.804016,-21.825731,9.200287,12.929356,-9.1837225,5.5502653,-0.18028021,7.8266025,6.6164136,10.133553,8.450567,-4.812604,-1.3513446,6.58952,4.254377,5.2922487,-2.6545644,1.21212,2.9733658,-3.649491,3.7252903,-3.8121998,7.38219,-1.024425,-1.1146545,7.004833,-10.571856,4.908395,-6.4332247,0.7180214,0.7993102,-2.636087,14.197672,-0.6939113,7.2574735,3.5826325,4.100549,0.41103363,5.509126,2.4664164,-0.49268603,0.6708145,-5.7908893,-8.6392765,6.709671,10.4335785,3.6240816,3.341508,-2.71433,6.433904,-1.7476022,-16.533016,3.8871408,-5.6459785],"TUR^FMA_PE(NTMA,-10AY,0,AM,\"PORTAGG\",\"MEANR\")":[10.3187902656565,10.1687080508101,9.46662466692057,9.76231997973129,10.3233422983969,10.7346640027314,10.3405418057735,9.90334321312791,10.1622404478643,10.3081748953305,9.51344607866325,9.96472083258471,9.39831781120032,8.51501084380989,9.34199826886111,9.60551382384513,8.54389382841489,7.95817230717621,8.06780306260873,8.79709749857099,8.99447090378398,8.57374344780468,8.43336796008103,8.39298229157331,8.39259010905264,8.40770986865114,8.34177078369328,7.8175815671608,7.50778960978856,7.58838096016118,8.62181359104599,8.45569458070012,8.25849650449287,8.69081772612494,8.67109422923268,8.55486354941461,8.77708950823539,8.52458322049212,7.81385522481284,8.33275587739743,8.06236495340148,8.1352316473673,7.83583709857051,7.96587214662789,7.54258846629508,6.63462525873327,6.26241572707067,6.4688460044939,6.2295168904495,5.93960652075482,6.07600351701991,5.68227045951175,6.07272845713401,6.04640608288263,7.07854625359696,7.17623584581326,6.44387327393042,5.73899166255913,6.17755855339681,6.29099003525259,6.42293181199658,6.34527872101119,6.12901971257384,6.28908274045546,6.25148707453284,6.57330378521597,6.70566118113173,5.80218368727822,5.58824282999426,6.40018660188815,7.94299783247826,8.38015296044919,7.3705688186788,7.56269585003657,7.63537274511072,7.86868551769427,7.70434206049191,8.09236165737297,7.54681207380759,7.25808259828058,6.34799186689361,6.25587567304176,6.15056977771555,5.66610966394666,5.572157999829,5.3891342472377,5.10761171941535,5.55314141600781,6.43524111598988,6.00767177218925,4.66381095728669,4.40356898465888,4.95875961895406,4.49812271408706,4.83128483034016,4.23031215071009,4.37173556271105,4.96715536184457,4.70104775871746,5.23338443887664,5.44102217564042,5.585257402183,4.51933178020095,5.29039901263856,4.7091157408313,4.15689678450023,5.01023595919472,5.38589258322125,6.07636814173383,6.32377200631537,5.88048727978874,4.9011815157209,4.74662195212955,4.54208117066317,5.26354216755041,5.18994642024491,5.59371169815088,5.69502273164968,5.70995849635918,6.16474784944983,5.72953998948056]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622511066,10.7325513167657],"TRY10Y-FDS^FG_YIELD(-10AY,0,Y,,\"YTM\")":[null,null,null,null,null,null,null,null,null,null],"CAGDPY@IN^EE_ACTUAL_ANNUAL(MED,+1)":-1.2,"CC_KR^FG_COMPANY_NAME":"South Korea","USDKRW^FG_PRICE_CHANGE(0,-6AM)":2.778089,"USDTWD^FG_COMPANY_NAME":"Taiwan Dollar per U.S. Dollar","USDIDR^FG_PRICE(0)":15925.0,"KSA^FG_TOTAL_RETURNC(-10AY,0,AM)":[null,null,null,null,null,null,null,null,null,null,null,null,null,null,null,-9.204078,1.9110918,-11.320692,-5.817437,10.522461,-0.70686936,6.4293623,-0.41806102,-5.7813406,2.4252176,-3.6334872,-4.162174,13.314724,7.816899,-0.56344867,-1.1383712,-0.93155503,3.311944,-0.9897053,-0.64349174,4.9845695,-0.46457648,2.403736,-3.0347884,-1.3866603,1.5690207,4.8744917,0.5329013,6.165409,5.3824425,-1.142472,5.710399,0.5388379,-1.6139448,-7.7427807,6.507826,-5.0083456,2.2847056,5.495131,7.010579,-1.8232405,7.4283957,-1.6114831,-2.3228168,1.9946098,-3.3775628,-4.9625454,-4.696226,1.5506506,3.562951,1.7550111,-5.4758787,-26.172411,15.273237,-0.6888151,13.015103,-0.58434606,0.73856115,6.158352,4.7997236,-0.7578254,2.755642,2.897954,0.8818865,5.869496,7.225013,4.097903,3.3289313,0.86545944,3.5823941,2.9150248,2.4003863,1.3127089,-8.121246,6.264794,7.0883036,4.7916293,3.8919568,2.7021527,-10.386324,-7.349324,7.8113794,-3.2525837,-0.48690438,-4.007453,-8.907771,4.0091157,-3.7027478,0.6991148,6.8624854,2.323842,2.0522714,0.43584108,-3.109932,-0.47274828,-6.274998,2.7740598,3.944981,8.613884,0.76868534,2.3809552,1.7159581,-4.7724724,-6.037295,3.0097842,-0.8310914],"EPHE^FMA_DIV_YLD(NTMA,-10AY,0,AM,\"PORTAGG\",\"MEANR\")":[2.09061575367987,1.9536701916192,2.21236860698266,2.17732394434709,2.16567894403452,2.1167793690948,2.04211483790957,1.91252592312195,1.8582110240742,1.92812516783658,2.04355746798961,1.95730762726358,1.91810934317154,2.09170881068298,1.98606970698635,2.00068360961587,1.98461235617812,2.06181687182778,2.04448777231556,1.94246761042471,1.78481599279454,1.87698939871334,1.69055977143853,1.68708577898489,1.57247464973292,1.69634382740674,1.67117743737761,1.77119567401471,1.70029768131756,1.6446287736618,1.63124821782527,1.64310776205178,1.6062209507899,1.52834631366883,1.520590684402,1.56914009735924,1.56554675877152,1.54749349620599,1.45762795743847,1.44503489779392,1.59397894398204,1.50639213175325,1.56966294126302,1.5831548627577,1.69660166815976,1.76528603858947,1.7270140156134,1.84653273144209,1.70228720129763,1.75980861131419,1.91335701619426,1.92827387119737,1.81426710545031,1.68724707117083,1.65869334740042,1.74809949738917,1.72486997479568,1.79759698129463,1.76329613416081,1.73103277699123,1.81607441719586,1.83448265397529,1.90293749785051,1.81759616400633,1.87770893119055,1.83223055872534,1.85457122600584,2.22715810085443,2.57842327465784,2.41530214521808,2.00441845411485,2.07766127834159,2.16866419458444,2.09287012284122,2.00847520352037,1.71106088288053,1.69788216330082,1.68336503182946,1.74808693155162,1.81743470643768,1.93162849728163,2.04982597925419,1.85420009833733,1.94381802406628,2.0027686823434,1.86405214182063,1.88440835450216,1.75170305322316,1.77433409328926,1.82002230528757,1.78900698015579,1.98081771263958,2.05671205212031,2.32010878055718,2.18404074381869,2.42151098665198,2.36033716837197,2.31259613770975,2.70040166296104,2.56995208451078,2.37263663587158,2.27386444160489,2.32102580564507,2.64933412719775,2.7738165251535,2.75681281923696,2.93153548805496,3.04997286785632,2.98341401470814,2.85411439181507,2.90444172938403,3.01967184658116,3.25506762115709,3.08703282976146,2.79651859353645,2.79125613568108,2.80990710931073,2.92380749213123,3.20852761678523,3.32254987440158,3.31959134689589],"EPOL^FMA_PE(NTMA,-10AY,0,AM,\"PORTAGG\",\"MEANR\")":[12.7146022548288,13.7372878066626,13.3197880541703,13.3196925964138,13.7596881783471,13.5842028419166,13.3777991564958,13.574713482612,14.4563992983166,14.8838531159601,13.4749125573212,12.6348938651538,12.6545133447516,12.3691069930846,12.4189982022881,11.9183749708379,11.0914611483744,11.8087828013466,12.4038163324328,13.1349142324154,13.1368259761963,12.4114203721112,11.9402973733417,11.0619169170815,12.33264023573,11.6945861380358,11.7081135287266,11.6626299978479,12.0113369085294,12.1533237761657,12.6785523078524,12.4623516957839,12.3496200626968,12.9050505086513,12.5707671426575,12.4031961279566,12.7490202367373,12.5265702831245,12.2629215882873,12.0069267636748,11.6157358844743,12.2388455670642,11.5807795402419,11.4238637101756,11.1426613497378,11.3633055981057,10.9749585135105,10.3639761740725,11.2028082407015,10.6507312893163,10.6742567609246,10.5070537184593,10.7803236095028,10.8029044427958,10.770557664767,10.5349831753496,11.2399900054637,10.311965431646,10.61649216774,10.7748107902541,9.78955048198908,9.93008511198216,9.61831802695636,10.385946230632,9.79466428939944,10.468848242547,10.4127842383372,8.58960241319973,9.77238681493725,11.6674182078412,13.5010900680668,12.4403790693137,12.3490452862256,11.9966789903571,11.8916800614896,13.3947522118567,14.0897529391187,13.7376700811947,11.0762621839836,11.7588038115693,12.0294331458872,12.7851218264611,12.710492177964,12.1315533394631,11.9240152471508,11.6596804353199,12.1221275989748,11.9459553289767,10.3046839556642,10.9018625706205,10.1958816389487,9.22306775177586,8.91694635967729,6.7917874246134,6.79251960264387,6.89463588390005,6.20861723537991,6.14542038392973,6.16225147781581,7.1820690350233,7.48632900603368,8.01774201565651,7.92918533742745,7.57074082206595,6.75088499030945,7.17341883800453,7.83220697078303,8.63413411963699,8.30248997229397,7.91175248707993,7.7610241954092,8.32165004572401,8.9486504935513,8.37817848736286,8.81783504718091,9.20208135855507,8.66919376119738,9.03138174404804,8.64325898483928,8.8613183095195,7.69506540207585],"WL-FDS^FG_PRICE_CHANGE(0,-3AM)":-8.61709520500348,"NI-FDS^FG_PRICE(0)":16085.0,"FC0000PH^FG_PRICE(0)":326.06915,"KSA^FG_PRICE(0)":40.57,"QAT^FG_PRICE_MAVG(0,,,,30)":17.184063,"EPU^FG_PRICE(0)":39.36,"CNYA^FG_PRICE_MAVG(0,,,,30)":25.31032,"VNM^FMA_PCT_ABOVE_MAVG(200,0,,,,\"PORTAGG\")":27.0833333333333,"SET-BKK^FG_TOTAL_RETURNC(0,-12AM)":-15.129889,"MCHI^P_PRICE(0)/P_PRICE_LOW_PR(0,,,,,,\"PRICE\",\"INTRA\",\"52W\")-1":0.16666651,"EWM^FMA_PCT_ABOVE_MAVG(200,0,,,,\"PORTAGG\")":51.5151515151515,"SET-BKK^SIZE(FG_CONSTITUENTS)":1,"EWZ^FMA_COS_DOWN(\"EPS\",\"1M\",+1,NOW,,,\"PORTAGG\",\"MEANR\")":21.0,"EPOL^FMA_COS_UP(\"EPS\",\"1M\",+1,NOW,,,\"PORTAGG\",\"MEANR\")":10.0,"MCHI^FMA_RBICS_REV_CURRENT(30, LOC, \"PORTAGG\")":24.8477672636606,"INDA^FG_ROE(0)":15.5008915072476,"TRYQA10Y-FDS^FG_YIELD_NAME":"Treasury - Qatar Benchmark Bond 10Y","REFVNDISC-FDS^(SUBARRAY(NOT_NA(NO_REPEAT_F(FG_YIELD(NOW,-10AY,D))),0,1)-SUBARRAY(NOT_NA(NO_REPEAT_F(FG_YIELD(NOW,-10AY,D))),1,1))*100":-50.0,"REFINREPO-FDS^FG_YIELD(NOW,,,0)":6.5,"REFTWDISC-FDS^PROPER_NAME(0,,,\"SECURITY\",\"NAME\")":"Taiwan China Discount Rate","SET-BKK^FMA_PE(NTMA,0,,,\"PORTAGG\",\"MEANR\")":13.3188660765472,"CNYA^FMA_DIV_YLD(NTMA,NOW,NOW,M,\"PORTAGG\",\"MEANR\")":3.15316541728158,"CAGDPY@PH^EE_ACTUAL_ANNUAL(MED,+1)":-2.4,"TUR^P_PRICE_RETURNS_PR('52W',2,-10AY,0,AM)":[-2.135229,4.8050284,-11.365509,-4.5612755,2.4925709,25.235605,18.121302,7.3776126,-7.4376464,-13.37248,-26.080973,-18.869717,-21.354973,-34.92648,-15.672999,-18.13674,-30.394423,-38.441723,-27.386284,-9.660429,-7.6575575,-13.151508,-2.9711127,-6.2351046,-3.7656248,12.905002,-2.7594268,-13.698685,-12.820864,-7.9114857,1.0087252,-12.862677,-14.804226,0.022614002,3.9336562,6.463313,16.804457,20.942938,7.622206,20.865417,26.909435,47.044037,23.488354,33.013664,16.675198,-9.420461,-20.778423,-22.833841,-41.847557,-53.96745,-40.1707,-38.625305,-34.63849,-43.050938,-30.41643,-37.08618,-35.714005,-36.401768,-25.010569,-17.325872,7.1714044,25.2756,9.668541,7.96597,8.761811,22.077549,3.6212325,-7.431364,-16.616201,-6.2095346,0.48017502,-1.6567826,-22.002203,-18.285925,-17.144573,-20.076525,-9.826815,4.416859,6.7031264,16.747702,17.904413,25.318659,4.444349,-4.7481656,16.120588,17.334248,11.788082,15.81682,-13.482321,-26.065552,-28.169907,-29.051315,-3.72957,-5.3571043,-11.427146,-10.395109,-4.8884273,12.500132,19.94549,33.799244,77.93575,79.9035,48.924732,102.156136,60.16755,43.998383,62.109734,68.279305,82.05955,68.11507,60.945774,24.235428,10.607302,-0.17073154,34.099686,2.526486,23.53289,41.057777,38.33344,45.421444,9.09152],"CNYA^FG_TOTAL_RETURNC(-10AY,0,AM)":[null,null,null,null,null,null,null,null,null,null,null,null,null,null,null,null,null,null,null,null,null,null,null,null,0.5036831,1.5420198,-0.26575327,1.2181163,0.33847094,-2.6585877,1.2095213,1.0177374,4.7168374,-6.5962133,7.491219,2.8382063,4.2176127,5.424249,0.096452236,3.0296564,-1.7516434,6.097436,-6.688815,8.996761,-5.522859,-0.8482158,-1.9017398,-10.765362,-4.147583,-4.6266437,0.28231144,-4.057497,1.0009646,-0.28791428,4.941499,11.933815,11.728621,-12.596899,-1.5151501,6.04676,-5.8363676,9.132444,-3.492725,6.019354,-2.9739797,9.259534,-7.5541916,3.9999962,-4.615384,4.032254,2.291882,22.295046,-0.78378916,-0.6537676,4.2906523,5.955589,0.12556314,13.376927,5.4244876,-13.992893,-0.072956085,1.7035842,6.0540795,-1.5087664,-1.5374064,1.3749719,-1.0344863,0.06968975,4.50325,-5.288422,-3.9053261,-7.0935907,-2.253455,-14.13073,10.6617565,7.5493217,-6.1951637,-3.8265288,-8.281755,-5.1413894,10.331976,4.231918,2.6553988,-6.349206,4.0175676,-3.228724,-7.7607512,-0.6944418,3.6329508,-7.8008533,0.14244318,-2.4777174,-3.129226,-3.8479567,1.2632847,6.060004,-0.07613301,4.076195,-4.172766,-2.9591084,-1.7765522],"EWM^FMA_PE(LTMA,-10AY,0,AM,\"PORTAGG\",\"MEANR\")":[16.5326271561348,16.9243166001629,16.6258844872199,16.4928710388861,16.1521283926805,16.0597226136654,16.5817548147342,17.0273237707018,17.0587554647118,16.8923724588095,16.6772038346144,16.4714436926842,16.3357417498024,15.9161607826432,16.7347227865879,16.63172704403,16.6039403554487,16.4650111941104,16.5488132642014,16.631683840696,16.6816104371835,16.4034195289436,16.625820925468,16.6717939988412,16.8823103691203,17.2663756669211,17.2758178890648,17.1583118370074,17.0927673515057,17.2263210422827,17.1906658348475,17.0677712750385,17.1297429356299,17.2587241294199,17.27323605908,17.1969617210289,17.2860183360601,17.5712078704687,17.4572853730922,17.3783796838942,17.5336423427625,18.7001647728481,18.3184124079802,18.4931888917109,18.3300176000076,18.126500446496,18.0075250229752,17.3285792078037,17.9484738357736,17.8048094211216,17.3901507845764,16.6915086597194,16.7560882027829,16.6609477242682,16.9289892620587,17.0606646761044,16.9516742069982,16.7983892519034,17.083438315408,17.2567609288414,16.901038549615,16.9022258222011,16.4800860016873,16.9138589413612,16.6837384167279,17.0464370332212,16.5370506345095,16.3072346469363,16.2873971172334,16.6193391195818,18.7797070348129,19.4861060561527,19.6332958781063,20.053635817089,20.5803281101478,20.3389256382123,21.5069861281846,21.1224248295635,19.5937171317684,19.6919819702577,19.1092959778051,18.4910042465326,17.8578468235242,16.9766136504449,16.2559952744102,15.9831375515178,15.5812996123337,14.78041590299,15.1433708531809,15.2907465375604,15.4157342032706,15.8608419177254,15.9130956933002,15.6665640486827,15.4821405558388,14.9749735182001,15.3003410273728,15.2458822684975,14.5039410884398,14.6697122381391,14.8516651659743,14.9718890584992,14.6026083974575,14.8313918751756,14.67587859973,14.5711042259298,14.5034684006098,14.4305394227098,14.817856695209,14.9392591075825,14.6725956104688,14.9360003459696,14.9859966567879,15.4498412234795,15.3218469633477,15.8040573802449,15.6675031258264,15.6691412019343,15.5334867772096,15.4311681752079,15.1842507030581],"W-FDS^FG_PRICE_CHANGE(0,-3AM)":-12.4647035094796,"COPP-FDS^FG_PRICE(0)":3.98,"FC0000AE^FG_PRICE(0)":143.14856,"MCHI^FG_PRICE_MAVG(0,,,,200)":41.30475,"GREK^FG_TOTAL_RETURNC(0,-3AM)":-3.20791,"EWZ^FG_TOTAL_RETURNC(0,-1AM)":1.3546348,"EPHE^P_PRICE(0)/P_PRICE_HIGH_PR(0,,,,,,\"PRICE\",\"INTRA\",\"52W\")":0.91663694,"EWJ^P_PRICE(0)/P_PRICE_LOW_PR(0,,,,,,\"PRICE\",\"INTRA\",\"52W\")-1":0.14283216,"EWJ^PERCENT_CHANGE(FMA_EPS(+1,0,,,,\"PORTAGG\",\"MEAN\"),FMA_EPS(+1,-3AM,,,,\"PORTAGG\",\"MEAN\"))":3.43537082212122,"EWM^JULIAN(FMA_ROE(NTMA,-20AY,NOW,FY,\"PORTAGG\",\"MEANR\").DATES)":[38352,38716,39080,39447,39813,40178,40543,40907,41274,41639,42004,42369,42734,43098,43465,43830,44196,44561,44925,45289],"TRYZA10Y-FDS^FG_YIELD(-10AY,0,Y,,\"YTM\")":[7.9537,9.7513,8.9047,8.58389,9.37766,9.011772,9.174469,9.791837,10.764477,11.358896],"USDTHB^STD(FG_PRICE_CHANGE(0,-1AY,AM))":2.43559385097262,"USDCNH^FG_PRICE_CHANGE(0,-1AM)":-1.6701281,"USDEUR^FG_COMPANY_NAME":"Euro per U.S. Dollar","USDPLN^FG_PRICE_CHANGE(0,-3AM)":-0.51807165,"FC0000IN^FG_PRICE(0)":1443.3145,"EWZ^FG_PRICE(0)":29.18,"EWW^PERCENT_CHANGE(FMA_EPS(+1,0,,,,\"PORTAGG\",\"MEAN\"),FMA_EPS(+1,-3AM,,,,\"PORTAGG\",\"MEAN\"))":-11.6193528202758,"ECH^FG_TOTAL_RETURNC(0,-6AM)":6.287968,"URTH^FMA_COS_DOWN(\"EPS\",\"1M\",+1,NOW,,,\"PORTAGG\",\"MEANR\")":603.0,"UAE^FMA_ROE(NTMA,-20AY,NOW,FY,\"PORTAGG\",\"MEANR\")":[null,null,null,null,null,null,null,null,null,null,11.0777984350957,12.3046871114493,11.0383578639711,12.0257898837902,10.3907544258318,8.128455158546,6.76201762780835,11.234942553465,12.9338493595798,13.2251182354264],"TRYCA10Y-FDS^FG_YIELD(-10AY,0,Y,,\"YTM\")":[1.79,1.39,1.72,2.04,1.96,1.7,0.67,1.42,3.3,3.0987],"CAGDPY@IN^EE_ACTUAL_ANNUAL(MED,0)":-0.651406479275637,"CC_MX^FG_COMPANY_NAME":"Mexico","USDVND^FG_PRICE(0)":25105.0,"USDKRW^FG_PRICE_CHANGE(0,-3AM)":-0.36128163,"USDMYR^STD(FG_PRICE_CHANGE(0,-3AY,M))":2.24443285248513,"USDCLP^STD(FG_PRICE_CHANGE(0,-1AY,AM))":3.54009083535542,"VNM^FG_TOTAL_RETURNC(-10AY,0,AM)":[-0.37330985,7.119441,-3.8478374,-2.9558897,-8.153701,-0.441283,-0.368613,-0.7399559,-8.466453,0.6980777,1.5020251,7.7973843,-5.543828,-11.179423,12.145996,-5.2749753,-10.663504,-3.8267136,-4.29492,8.26478,-4.1796207,1.3698697,6.898999,0.46573877,-3.178811,-0.41039586,2.7472496,-6.2165794,-3.8488925,1.1719704,3.0030131,-2.5510252,5.9087515,-0.9180784,3.4925222,2.5482059,-2.5520504,2.2053719,1.5509129,6.374502,4.182267,13.880575,-8.1339655,9.953701,6.157899,-11.056024,-2.508366,-11.549455,5.429864,-1.3488591,0.062155724,-5.031061,1.8312573,-1.9034505,2.2442222,4.260814,4.953563,-5.1917496,1.8668413,-1.7715394,-2.6741326,0.57507753,1.6518474,3.8125038,-4.816377,1.0205269,-5.0473213,-15.681065,-5.713153,10.488928,9.001505,-1.387924,2.9556632,3.6226869,-0.06596446,2.574265,6.3706636,11.897242,-3.6373496,-1.1267662,5.9829116,2.4193525,4.3569565,0.25151968,1.4049053,-0.8906424,-2.1467805,4.897952,1.4105082,3.1515718,-6.401867,-4.543185,-1.830548,-16.142786,1.2071133,-10.3578205,7.983196,-2.3994803,-17.541527,-11.281222,16.712082,-2.8312564,-3.3144712,-2.675581,5.5841923,-1.9528031,9.12863,2.2813678,11.97027,2.6560426,-12.677878,-2.444446,2.353835,2.0766377,0.1149416,3.0233502,-0.5943537,-5.2316904,1.0252357,-2.4980545,-5.204159],"EPHE^FMA_PE(NTMA,-10AY,0,AM,\"PORTAGG\",\"MEANR\")":[17.2098337643906,17.7588156885624,17.4777991491379,17.6092776726235,17.1550340764331,17.5864872290839,18.2144211248083,18.3243475778571,18.6684413636057,18.0196272907258,16.9038999199965,17.0805064411323,17.6550284090824,16.1958050951458,16.7856266708772,16.6051499221276,15.9255174512598,15.2025571349724,15.348303573207,15.6557630782413,16.8096015378589,15.5945041716568,16.895523193982,17.395367301618,18.5434614016504,17.7072530363182,16.8627840573821,15.8172938821826,15.7636499606745,16.6199771432352,16.6238550205021,16.9059435405666,17.4249142760156,17.9370008415239,17.9208945551251,17.1811049543144,16.4939239564817,16.8688543979884,17.6740300979895,18.1926179791104,17.0841005931292,18.2770425759525,17.0196297398124,16.9525308614632,15.8968940459127,15.6820756179871,16.1898408995575,14.694459640353,15.9408441257746,14.6958701349972,13.5287391120139,13.4480659458884,14.5455780111415,15.8454461753899,15.6537647849892,15.1565479269925,15.2769232389333,14.8756832956932,15.4288136501509,15.4452823902212,14.848885171202,14.0215964491398,13.503271499056,14.0909495791477,14.0623126050654,13.866040892665,13.4184554765196,11.4076727355181,10.5795745928781,12.2425469233546,16.3835242915763,15.592645792712,15.1031952398888,15.8598246645214,15.7798242489132,17.2161385676156,16.8861647361523,16.793995708943,16.3614937754078,15.4402870048341,14.934183270834,14.454347650282,16.6732773788503,15.9303882904926,15.2405993211546,15.9643589424642,15.9581076113911,16.7571594494799,15.6341139941408,14.9520856964061,15.5319800110729,14.3444181388265,14.3670173119387,13.6273525234745,13.6514010738697,12.7827521268679,12.8939722940316,12.8828527538152,11.4775560118422,11.7982259100935,12.5245380679666,13.0048141515713,12.8072288440078,11.8441230201987,11.7435836643072,11.4768330136498,10.253203490609,10.0429776623558,10.0561080868648,9.76204196874711,9.87141818753135,9.61586212212553,9.09553140938958,9.58672554084442,9.84947418576644,9.91676354523935,9.2051494762324,8.92805576100753,9.00512889114469,9.32212848560492,9.27501984836834],"EPOL^FMA_PE(LTMA,-10AY,0,AM,\"PORTAGG\",\"MEANR\")":[14.4622032014851,14.918217509769,14.5321357469053,14.6397237040278,14.8632536485062,14.536023280073,18.4207792887272,20.2160222868555,19.808468519523,19.4079223030054,18.2123868243912,17.0399629746274,16.1671941832145,15.0526092883016,14.3540691949508,12.9887281769646,11.1048216348884,10.5737329960506,11.7007192190365,12.2755755050516,12.376623172588,12.2378505919558,12.0951939601346,11.6102321048092,12.3168569288277,12.0736055686712,12.3746670339439,12.6793542904054,13.2512452575683,14.1547930069295,15.0237112117248,15.6827216514623,15.3834754195529,15.2704532020615,14.8673438606963,14.5307884477832,14.4892617749974,13.8810385570771,13.5388084247121,13.0560572623098,12.4648132185519,12.6156159708868,12.0439370403688,11.7667196100875,11.6909790322422,11.7705062061283,11.646319246057,11.2635524838264,11.7771743401119,11.4650917462748,11.5775148455362,11.3815163204522,11.6073873248447,11.7606151651017,11.5798986859787,11.4639423285457,11.6408429517563,11.358417951721,11.4504548638303,11.5811892795394,10.9967497614941,11.0126790843589,10.7677865106439,11.1820763178693,10.544548969691,11.0200115598438,11.1866566081428,9.55541815246152,9.89762918199219,10.8575890864044,12.1477505047221,11.7975351858747,12.0695056725105,12.7977898370771,14.3078999659333,18.2704341314149,22.1527308154429,23.7952091316201,15.5667549434522,17.0632299049913,16.6214236208355,16.4812338722438,15.9635549478217,15.2536284068208,14.5111809172848,14.0066640067627,14.0855967732201,13.2829170510539,11.1173298157691,10.9858033265777,10.9848739571859,9.81134357987155,9.62379749088115,8.77194711585251,8.42244884781464,8.25069070533383,7.12446448048322,6.79616684689747,6.22708773633397,6.46902419812388,5.94172150522048,6.26071877979439,5.53255207128423,6.06654531881389,5.93762834468376,6.14180284923948,6.50454306413979,7.10519589266963,6.79411749787663,6.79649968262997,6.85993049957989,7.65223696680417,8.79461342897696,8.7789215591616,8.60755568732799,8.92020153937885,8.80078679755526,9.02183840869943,8.89528350723412,9.22567539591697,8.56833113002284],"WL-FDS^FG_PRICE_CHANGE(0,-1AM)":-5.00270904822107,"VNM^FG_PRICE_MAVG(0,,,,200)":12.820625,"EPOL^FG_PRICE_MAVG(0,,,,200)":23.06035,"CNYA^FG_PRICE(0)":24.88,"UAE^FG_TOTAL_RETURNC(0,-12AM)":-1.123929,"SET-BKK^P_PRICE(0)/P_PRICE_LOW_PR(0,,,,,,\"PRICE\",\"INTRA\",\"52W\")-1":0.018772006,"EPU^FG_TOTAL_RETURNC(0,-12AM)":23.160957,"SET-BKK^FMA_COS_DOWN(\"EPS\",\"1M\",+1,NOW,,,\"PORTAGG\",\"MEANR\")":83.0,"EWZ^FMA_COS_UP(\"EPS\",\"1M\",+1,NOW,,,\"PORTAGG\",\"MEANR\")":20.0,"EPHE^SIZE(FG_CONSTITUENTS)":33,"GREK^FG_ROE(0)":14.5545260979088,"REFVNDISC-FDS^FG_YIELD(NOW,,,0)":3.0,"REFINREPO-FDS^PROPER_NAME(0,,,\"SECURITY\",\"NAME\")":"India Repo Rate","REFMYON-FDS^(SUBARRAY(NOT_NA(NO_REPEAT_F(FG_YIELD(NOW,-10AY,D))),0,1)-SUBARRAY(NOT_NA(NO_REPEAT_F(FG_YIELD(NOW,-10AY,D))),1,1))*100":25.0,"SET-BKK^FMA_PE(LTM,0,,,\"PORTAGG\",\"MEANR\")":16.2665844592982,"CNYA^FMA_PE(NTMA,0,,,\"PORTAGG\",\"MEANR\")":11.3611921268013,"CC_TH^FG_COMPANY_NAME":"Thailand","USDSAR^FG_PRICE_CHANGE(0,-1AM)":0.0693202,"USDTRY^STD(FG_PRICE_CHANGE(0,-1AY,AM))":1.51263872612449,"USDCNH^STD(FG_PRICE_CHANGE(0,-1AY,AM))":0.935118530814759,"USDCNH^STD(FG_PRICE_CHANGE(0,-3AY,M))":1.75883408906184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664694865837,15.9200805365928,24.2821699310889,19.7404706344226,19.0721592669267],"EWW^P_PRICE_RETURNS_PR('52W',2,-10AY,0,AM)":[-0.41952133,11.457455,9.306299,8.7531805,-10.297555,-8.450871,-5.1318526,-6.0901046,-6.09383,-7.838851,-14.1234455,-17.006319,-16.60402,-26.586432,-17.266262,-19.376087,-14.192575,-21.328045,-21.170038,-8.453041,-14.113056,-14.055878,-9.823465,-9.45319,-5.6338606,-2.2061348,-6.184745,-7.4542284,-7.4503717,-5.1570473,2.9081821,-5.7078304,3.8643003,3.6656618,6.983423,13.587845,10.0462675,11.836803,9.536087,6.7821383,11.555445,22.046398,12.024153,12.655508,2.398622,-6.0771227,-13.980311,-4.716629,-6.172818,-10.600877,-4.5528593,-13.851833,-15.793514,-10.375714,-8.311033,-16.473133,-8.792085,-4.595697,1.5583754,-11.824817,-18.832773,-11.015034,-11.291474,8.811688,9.379101,7.1650386,5.8231115,-11.276537,-37.492073,-28.45344,-17.60813,-25.972765,-15.964437,-20.942528,-14.835,-14.040655,-1.158464,-0.7001817,-5.724436,18.933964,62.164772,61.08377,44.349945,54.72785,48.3685,53.055965,38.584457,33.05738,16.208876,16.432644,19.643284,19.93034,18.584574,3.2756448,2.899158,0.22448301,-1.5779257,-3.6558926,-2.2356272,7.1869016,10.661781,10.533249,15.678299,21.779156,13.315725,34.82387,31.685555,41.306816,39.980602,33.052956,22.762226,14.712656,25.01856,23.245121,22.95822,12.935984,21.801317,13.4240265,-6.1302066,-3.540486,-9.593046],"EWM^FMA_PE(NTMA,-10AY,0,AM,\"PORTAGG\",\"MEANR\")":[15.4215658042795,15.9122238933226,15.5139266476573,15.3306274208325,14.9469139749753,14.8987512000946,15.4608401059072,15.6103411402024,16.1011262442783,15.743405845743,15.3665489774764,15.0578612396329,14.863606603763,14.4469807354954,15.5091618656211,15.3152249964238,15.3133133317725,15.2468757450782,15.3897409315558,15.8728390492571,16.2158090055567,15.4208493194236,16.1373660839235,16.1816321563159,16.497338550816,16.8920222653775,16.7573837827952,16.471987427846,16.4350333925981,16.5978433325727,16.6523434234988,16.7684422731224,16.8490154196273,17.0041662084999,16.7736947450587,16.408491073191,16.3644878054771,16.5187639759449,16.1973623555876,15.8601925462586,15.8503690925854,16.7418360347358,16.5197852005975,16.2800313780444,16.3247280740776,16.1758135180845,16.2438738288332,15.2247036709864,16.5158303137212,16.5007574048069,16.1450058694274,15.7269475937354,15.9105978568654,15.8989290755428,16.2162824888996,16.421799803957,16.1253364487976,15.7972979032628,16.5119182409633,16.7655622477802,16.0859217467801,16.1299550342301,15.5580917605413,16.1112795605293,15.7906211216072,16.0569090542684,15.6427778330154,15.0659802160401,15.2052489694015,16.0796759669198,20.007431944258,19.988956531804,19.0562947999522,18.071079677681,17.5415385506083,16.2032482988605,15.7649845803602,14.8766274932829,14.2588958303605,14.4435374972438,14.3489652202829,14.069988337967,14.0465208396326,13.4420273785704,13.3556045954598,13.9957275348039,14.3550271208033,14.2440265718644,14.8552943193626,15.5155334517985,15.4161116276703,15.0610822131905,15.3020164987686,14.5266550639947,14.1518253487737,13.295402819661,13.9267046491225,13.8158868274616,12.8678709580613,13.087479859924,13.4465862184732,13.5333908811755,13.2602732330568,13.2137111994314,13.07561534104,13.1547838769884,13.2001468243695,13.17734626258,13.8588917720396,13.8314711540275,13.4237638753223,13.6355638861378,13.5700336471933,13.8901918562161,13.8405355283651,14.0032218217172,14.0468314799865,14.3569843190547,14.1872969439303,14.1384181290987,13.8266255074226],"EWT^FMA_PE(LTMA,-10AY,0,AM,\"PORTAGG\",\"MEANR\")":[14.8800660179635,15.0111304017403,14.2843603523028,14.0187409166392,13.9182374674017,13.776923082038,14.1027291578762,14.2719730326661,14.0991964758398,14.0747507409115,13.7885308661964,13.4556588964496,13.1788737753105,12.8259970549396,12.799364125174,13.0178315435621,12.3533611087475,11.3464343442893,11.8517333877871,12.4262356264477,12.482929361084,12.3361199589502,12.9620246952669,13.0468029737457,13.7446746963469,13.9282668231945,14.313139753567,13.8471768073488,14.4680354251726,14.4049837572543,14.4548217194621,14.4691991369646,14.4023749972929,14.3815091306828,14.425360621046,14.5330887435319,14.7273586075715,14.648146170765,14.478269642449,14.8530331786269,14.396146829279,14.8898650298386,13.9895982450596,14.468069994745,14.3752125105504,14.2706382387821,14.3920030970882,14.0657863932332,14.2321155318911,13.8748634002559,13.326968210477,12.5612106377245,12.548159044732,12.6384597891637,13.2704102345858,14.054302754442,14.3810976041228,14.5228305047712,14.4390747074355,14.8812002042186,14.8716612759911,15.4169829668699,15.6938940241888,16.6964459299515,16.7622836629519,17.3932918392254,17.0089362770464,16.2583183318261,16.1093984900967,16.4740940662577,17.1103712631406,17.7401709718713,17.9851867944564,17.0743895887447,17.321941500167,17.1315649852973,17.8754884147286,19.2629263450881,18.786082813614,18.4923517947537,18.1924614686529,17.6172464569344,16.7853714727715,16.3531647941087,15.527800607424,14.8065651447318,13.8722826213143,13.6562179645101,13.1833805966513,12.9150930485432,12.8061356486786,12.2758548713492,12.2542946479709,11.9030367681054,11.9961842416481,11.1209265454692,11.1997505970783,10.9473545438612,10.3796385451777,10.3381076074829,11.1443974843123,11.2624508914699,12.2724112781902,12.5729100703842,12.9779448974321,13.5204966557592,14.5904295642714,14.9626906412246,16.0416890560477,16.0553901851522,16.5512312040214,17.0355836173494,17.8740819609654,18.5201953129325,19.1126390571021,19.9010624966761,19.8702588087527,19.6627097483097,19.6335489145335,20.3317204256524,18.5668217889874],"BRENT-FDS^FG_PRICE(0)/MAX(FG_PRICE(0,-1AY))":0.870614479821537,"FC0000PE^FG_PRICE(0)":822.9708,"KSA^FG_PRICE_MAVG(0,,,,200)":41.93965,"EPOL^FG_PRICE_MAVG(0,,,,30)":24.056,"UAE^FG_TOTAL_RETURNC(0,-1AM)":5.1598787,"INDA^FG_TOTAL_RETURNC(0,-3AM)":8.18305,"EWM^FG_TOTAL_RETURNC(0,-3AM)":6.4144373,"EWJ^FG_TOTAL_RETURNC(0,-3AM)":-3.6310375,"VWO^PERCENT_CHANGE(FMA_EPS(+1,0,,,,\"PORTAGG\",\"MEAN\"),FMA_EPS(+1,-3AM,,,,\"PORTAGG\",\"MEAN\"))":-0.185683683570652,"VNM^FMA_RBICS_REV_CURRENT(30, LOC, \"PORTAGG\")":54.2576267331264,"REFSAREPO-FDS^PROPER_NAME(0,,,\"SECURITY\",\"NAME\")":"Saudi Arabia Repo Rate","TRYUS10Y-FDS^FG_YIELD_NAME":"US Benchmark Bond - 10 Year","KSA^FMA_PE(LTM,0,,,\"PORTAGG\",\"MEANR\")":20.5312113331297,"EZA^FG_FCF_YIELD_NTM(0)":8.73774012056158,"TRYVN10Y-FDS^FG_YIELD(-10AY,0,Y,,\"YTM\")":[7.3,6.277413,7.1117578,5.6717234,4.738006,3.5404546,2.4877946,2.059403,4.687226,2.9473283],"EPU^FG_TOTAL_RETURNC(-10AY,0,AM)":[-2.8763413,0.13237,-8.298755,0.63347816,-0.19641519,-3.8642406,-3.5781562,-7.0638,2.6269674,4.7098994,-3.8172722,-3.037542,-8.905315,-12.248844,6.560993,-6.455761,-6.574428,-8.707386,3.4464717,24.179708,1.9512177,14.2344475,7.3298454,5.009842,8.164537,-3.8317442,-3.9844275,4.961002,-1.9916713,3.1699777,5.542457,-9.273744,5.8805466,-2.2099376,3.954792,-1.7839909,7.6215863,5.1253796,6.7103505,3.0213714,-5.746305,8.385205,-4.2826533,4.623413,1.4967918,0.49157143,-0.16305447,-6.2325897,-1.1145532,-10.049963,3.8689613,-3.8879812,0.5943537,2.6783347,4.3741465,1.4496684,3.3515096,-6.762189,-1.5637696,3.6561012,-7.886946,-0.46756268,-1.0863245,3.4431577,-1.1190772,7.1133733,-5.660379,-16.376812,-16.36049,10.104025,12.955009,-3.3070862,8.90094,-0.16087294,-3.3193707,6.4956665,7.1718097,6.303346,3.3149242,-3.1016052,0.006890297,-8.753538,-7.771391,-3.784883,-11.065298,4.3663144,3.1469822,6.7121267,-2.859068,12.086737,7.020867,8.244681,-0.65520406,-21.32454,6.7685723,-14.38263,4.1600704,-0.6846726,-1.3021827,9.313154,5.218315,5.1228285,-1.4369726,-3.180915,4.38056,4.4590235,-2.2889256,0.5068064,9.391367,-6.9997015,-5.9858503,-0.5761385,5.5896997,11.894714,-0.30121803,10.617172,9.440935,4.360676,-1.216948,2.6427746,-6.1068654],"WL-FDS^FG_PRICE(0)":526.0,"PLATI-FDS^FG_PRICE_CHANGE(0,-1AM)":-7.4,"TIOS-FDS^FG_PRICE_MAVG(0,,,,30)":107.203,"FC0000BR^FG_PRICE(0)":196.29767,"QAT^FG_PRICE_MAVG(0,,,,60)":16.997559,"EWY^FG_PRICE_MAVG(0,,,,30)":65.46767,"KSA^FG_TOTAL_RETURNC(0,-6AM)":-4.8124075,"QAT^P_PRICE(0)/P_PRICE_HIGH_PR(0,,,,,,\"PRICE\",\"INTRA\",\"52W\")":0.93845737,"EWW^P_PRICE(0)/P_PRICE_HIGH_PR(0,,,,,,\"PRICE\",\"INTRA\",\"52W\")":0.7824803,"EPHE^P_PRICE(0)/P_PRICE_LOW_PR(0,,,,,,\"PRICE\",\"INTRA\",\"52W\")-1":0.11288917,"ECH^FG_TOTAL_RETURNC(0,-1AM)":-2.439022,"INDA^FMA_COS_DOWN(\"EPS\",\"1M\",+1,NOW,,,\"PORTAGG\",\"MEANR\")":65.0,"VNM^FG_ROE(0)":9.53845372073501,"TRYTR7Y-FDS^FG_YIELD_NAME":"Treasury - Turkey Benchmark Bond 7Y","REFPEMPR-FDS^(SUBARRAY(NOT_NA(NO_REPEAT_F(FG_YIELD(NOW,-10AY,D))),0,1)-SUBARRAY(NOT_NA(NO_REPEAT_F(FG_YIELD(NOW,-10AY,D))),1,1))*100":-25.0,"TRYVN10Y-FDS^PCTCHG(FG_YIELD(0,,,,\"YTM\"),FG_YIELD(-3AM,,,,\"YTM\"))":-6.2250824,"TRYBR10Y-FDS^FG_YIELD_NAME":"Treasury - Brazil Benchmark Bond 10Y","CC_CL^IMF_IFS_RCPI_Q(0)":null,"MCHI^FMA_PE(NTMA,0,,,\"PORTAGG\",\"MEANR\")":9.01115211030885,"EWW^FMA_EVAL_EBITDA(NTMA,0,,,\"PORTAGG\",\"MEANR\")":5.88778312448508,"EWM^JULIAN(FMA_DIV_YLD(NTMA,NOW,NOW,M,\"PORTAGG\",\"MEANR\").DATES)":45504,"EPU^FG_COMPANY_NAME":"iShares MSCI Peru and Global Exposure ETF","EPHE^P_PRICE_RETURNS_PR('52W',2,-10AY,0,AM)":[8.855009,17.786848,10.68734,14.426947,20.377659,26.455807,32.234238,22.633541,21.832584,12.53581,1.752317,0.6885648,3.4014463,-12.760311,-0.53139925,-10.376912,-11.424619,-19.30524,-21.755535,-17.113321,-14.771849,-16.872084,4.3164253,4.7330976,6.2769175,9.418285,0.6947994,1.4905691,-0.47563314,10.82871,7.510364,-0.26803613,1.5515327,11.681902,-3.466338,-5.8328686,-9.635371,-3.6230028,2.645123,10.329187,11.70032,15.6913395,7.590151,8.215332,-4.4288516,-11.147279,-11.971169,-15.3678055,-7.4416456,-14.135856,-21.684414,-22.89841,-13.473934,-12.600338,-3.1923532,-6.6611824,2.7287245,1.4659762,7.58636,18.975115,2.42486,11.587191,15.300978,21.584724,9.05025,-0.70221424,-6.28376,-18.642992,-31.81002,-26.559526,-16.629297,-22.660965,-22.653372,-21.390741,-18.920725,-14.271063,-4.117614,-1.7155945,-0.97447634,12.9297495,26.129353,19.911839,10.654032,9.984279,10.957109,15.12705,17.276405,10.667694,1.3059258,-4.7293844,3.6994934,4.462075,4.3661714,-1.4118493,-10.6236515,-13.520802,-7.3363123,-13.707399,-26.354223,-26.710945,-17.451609,-7.2699842,-12.727177,-14.202738,-12.774796,-4.3583813,-6.69353,1.4337778,-0.22197962,-3.0083835,11.3043785,4.2597175,-3.7959814,-4.271245,-0.743109,5.6558847,2.1166682,-1.7362952,-2.9856205,-1.0428131,2.4242043],"EPOL^FG_COMPANY_NAME":"iShares MSCI Poland ETF","TRYCH10Y-FDS^FG_YIELD(-10AY,0,Y,,\"YTM\")":[0.314,null,-0.12,-0.09,-0.176,-0.434,-0.49,-0.111,1.617,0.703],"PASP-FDS^FG_PRICE_CHANGE(0,-1AY)":-25.4838709677419,"EIDO^FMA_EVAL_EBITDA(NTMA,0,,,\"PORTAGG\",\"MEANR\")":6.19873621712245,"TRYSA10Y-FDS^FG_YIELD(-10AY,0,Y,,\"YTM\")":[null,null,3.8912454,3.7299898,4.5715504,2.8775356,2.0844028,2.5113702,4.613973,4.608568],"CAGDPY@TW^EE_ACTUAL_ANNUAL(MED,+1)":13.7,"USDCNH^FG_PRICE_CHANGE(0,-1AY)":-0.8242667,"USDMXN^STD(FG_PRICE_CHANGE(0,-3AY,M))":2.6765057581066,"USDMYR^FG_COMPANY_NAME":"Malaysian Ringgit per U.S. Dollar","EPHE^FG_TOTAL_RETURNC(-10AY,0,AM)":[-1.1664987,4.157734,-4.043275,2.95223,-0.18247962,1.9746542,5.8808446,0.89740753,2.8846145,-4.5327067,-7.831621,0.5749464,1.1152506,-11.790973,9.407557,-7.238096,-1.3493657,-6.5016747,2.0108461,6.8836093,5.4449677,-6.5796733,15.661203,1.00348,2.5785089,-9.183669,0.027394295,-5.890417,-3.260553,4.118228,-1.0434806,-0.8494437,5.9379697,4.1271567,-0.026774406,-3.3088565,0.30572414,0.4156351,2.759385,1.1546612,-1.3804018,7.0970774,-7.972831,-0.27329326,-6.440127,-3.1927347,-0.63539743,-7.337594,9.699774,-6.2556386,-6.865573,-0.41337013,8.439994,10.407293,1.069665,-4.4336376,4.489672,-4.382694,5.4224014,2.4089813,-5.5602193,2.1301866,-3.7659287,7.3750615,-4.878044,0.5334735,-4.284048,-17.320663,-12.421203,4.6147227,17.806566,-5.000061,-5.0200043,3.2171607,-0.74211955,13.53271,6.3878894,3.4753442,-3.9568365,-5.711615,-2.184707,-1.3874769,9.643102,-5.575079,-4.1798773,7.096219,1.0731697,7.1750402,-2.6118338,-5.139488,7.2407126,-5.0182524,-2.2414327,-6.8784833,-0.60163736,-8.163267,2.1442533,-0.26718378,-14.045161,7.034731,9.692181,6.560719,0.9295702,-6.624156,1.1760235,0.29996634,-3.028506,-0.04720092,0.35951138,-4.2395887,-0.138098,0.2603054,2.6369095,4.5671105,4.649389,1.0925055,-3.8544655,-3.4844518,-4.037273,1.7163277,3.875649],"EPOL^FMA_DIV_YLD(NTMA,-10AY,0,AM,\"PORTAGG\",\"MEANR\")":[4.29125510710445,4.11377275240909,4.08139017378713,4.02493754965908,3.94013190026789,3.97514636390677,3.82673598350814,3.7242108902749,3.43221328824501,3.27015924806074,3.58661788210988,3.77395315193861,3.70002668933621,3.73014444895413,3.66815867127852,3.77217862893903,4.33839606701414,4.41601759411743,4.20766351407478,3.91751654790338,3.70743855213406,3.78708549870409,3.79176708890903,3.86936485082495,3.47411934839352,3.61240557054095,3.49660691869685,3.35568726005437,3.11195818208,2.94102811596344,2.66150064893607,2.4795037743615,2.54259492486148,2.41893621338918,2.45810965725149,2.39499819988286,2.31161161777847,2.47626515762903,2.47275356961368,2.40404500379518,2.76899059218036,2.8155219265352,3.00254355886672,3.05717313166665,3.13886744151063,3.04315680565062,3.10896416729813,3.0976190688604,2.79040064587138,2.93438750682819,3.05132342023255,3.1359507999024,3.11556639424054,3.07826190801333,3.02188591912244,3.07661510535355,3.0560758000971,3.38793126813974,3.24359858671168,3.28010599051048,3.65127286030538,3.65803543458866,3.58476697768582,3.34027354916106,3.60891736449038,3.61126135602824,3.8153641261899,4.43250492507196,3.85495608645512,3.34331610611996,2.38936695200795,2.47377635010366,2.64705893333109,2.87199088270839,3.16105378230774,2.69013273362221,2.67040405453463,2.64076184378225,2.85331786897511,2.90986101169742,2.84754236065837,2.84139743811567,3.02644283707313,3.04584272011331,2.94532729529344,2.95191206344466,3.025809780495,3.03766222594668,3.35660007972683,3.2398317359602,3.293172272331,3.71342624061938,3.48948373270584,4.02478047397937,4.17178952963823,3.96177897919967,4.33746888723447,4.57907298211259,5.27736397574422,4.35580092764988,4.15020139162188,3.93578150243663,4.13533073357654,4.26951765365922,4.75013607695624,4.38012995359627,3.84733997414254,4.1093490325927,3.88536198230983,4.28814070066405,4.40051868775802,4.27858254414415,4.96636845233867,4.8437317567047,4.90387133492195,5.02665374528339,4.85396071114846,4.98487164694257,5.26368284632106,5.02846109877915,5.81875921354557],"EIDO^FMA_PE(NTMA,-10AY,0,AM,\"PORTAGG\",\"MEANR\")":[14.5664289947597,14.922830990621,14.1292965252515,14.095515495936,14.8667810445929,14.984575094229,15.7127365118172,16.0236737117815,16.2009021422974,15.1490638111494,14.2935965472553,14.1953792503394,14.4280073394809,13.220463660395,14.3767821807305,14.0284258884773,14.2017662586254,14.321721400686,15.0872596703679,15.1665927398776,15.0784222456173,14.3621917496851,14.9777876326557,15.4218997958557,17.1434467722778,16.0312291495945,16.4774187007265,15.9862295265353,15.3427617614703,15.3589739364804,15.3198015346666,15.0750907707044,15.5898186200387,15.7942392099491,15.351596559288,15.6946583737659,15.7127769217977,15.442496832236,15.6410638443588,15.5789570968704,15.1589826232076,15.8952326091183,15.3782153882724,14.9681836153253,14.6945975189927,13.6165557470618,13.366046901976,12.6873104300762,14.003871415307,13.2446913600192,13.2261742803289,13.3918797415114,13.9771852064938,14.2791073659414,14.7515494748775,14.2724397687103,14.2881780811606,13.3730915477029,13.6699391021929,14.2724983959691,14.6632004749149,14.7354379882441,13.9648398224104,14.6247193417447,14.840697019159,15.3412329946786,14.9017915561513,12.4560863766871,11.0514865159602,11.9309373987867,15.7396632035732,16.4636122595575,16.5050209773275,16.410813931479,15.5837384944624,16.5044337010473,17.9944568228621,18.033223803473,17.3400084897213,16.5632592979285,16.1197976254789,15.6294474627686,15.9097414741792,14.6896969395485,14.6627479086023,15.0776199571725,15.4399095687818,15.1987159050486,14.8716466634393,14.605273207048,15.1820689163459,14.9257744307279,14.9359226420682,13.7217978207925,13.376789392504,12.2247156663643,12.8885415796709,13.047055453275,12.515945471895,12.7380941713748,12.1839760213804,11.9391156119344,12.3273968598238,11.7854224373844,11.9470681237718,12.0585932411362,13.6546150838256,13.32399491432,13.6321367980977,13.4308343414847,12.9799303587813,12.4657661185257,12.4672757151316,12.8852574376173,12.9342755213453,13.218900302736,12.6652410046086,11.7215486686649,12.1029621651903,12.5158692613224,12.3752861722373],"PLATI-FDS^FG_PRICE(0)":926.0,"FC0000KR^FG_PRICE(0)":443.69974,"MCHI^FG_PRICE_MAVG(0,,,,30)":42.007668,"KSA^FG_TOTAL_RETURNC(0,-1AM)":-0.8310914,"TUR^FG_TOTAL_RETURNC(0,-12AM)":9.09152,"QAT^FG_TOTAL_RETURNC(0,-3AM)":6.903553,"EWW^FG_TOTAL_RETURNC(0,-3AM)":-18.18425,"ECH^PERCENT_CHANGE(FMA_EPS(+1,0,,,,\"PORTAGG\",\"MEAN\"),FMA_EPS(+1,-1AM,,,,\"PORTAGG\",\"MEAN\"))":-0.14351637073744,"GREK^SIZE(FG_CONSTITUENTS)":32,"TUR^FG_ROE(0)":17.6556074949271,"REFPEMPR-FDS^PROPER_NAME(0,,,\"SECURITY\",\"NAME\")":"Peru Policy Rate","TRYKR10Y-FDS^FG_YIELD_NAME":"South Korea Benchmark Bond - 10 Year","TRYEU10Y-FDS^FG_YIELD(-10AY,0,Y,,\"YTM\")":[0.5475,0.636,0.2082,0.4294,0.239,-0.189,-0.575,-0.181,2.533,2.004],"USDZAR^FG_PRICE_CHANGE(0,-6AM)":-3.8490474,"BRENT-FDS^FG_PRICE_CHANGE(0,-3AM)":0.0,"TUR^P_PRICE(0)/P_PRICE_HIGH_PR(0,,,,,,\"PRICE\",\"INTRA\",\"52W\")":0.8585904,"INDA^PERCENT_CHANGE(FMA_EPS(+1,0,,,,\"PORTAGG\",\"MEAN\"),FMA_EPS(+1,-1AM,,,,\"PORTAGG\",\"MEAN\"))":-2.34817922885871,"EPHE^FG_TOTAL_RETURNC(0,-1AM)":3.875649,"URTH^FG_TOTAL_RETURNC(0,-6AM)":6.027305,"SET-BKK^FMA_RBICS_REV_CURRENT(30, LOC, \"PORTAGG\")":22.7400648766269,"REFAEREPO-FDS^(SUBARRAY(NOT_NA(NO_REPEAT_F(FG_YIELD(NOW,-10AY,D))),0,1)-SUBARRAY(NOT_NA(NO_REPEAT_F(FG_YIELD(NOW,-10AY,D))),1,1))*100":25.0,"REFEUREFI-FDS^PROPER_NAME(0,,,\"SECURITY\",\"NAME\")":"Eurozone Main Refinancing Operations Minimum Bid Rate","TRYTW10Y-FDS^PCTCHG(FG_YIELD(0,,,,\"YTM\"),FG_YIELD(-3AM,,,,\"YTM\"))":-5.945945,"SET-BKK^FMA_EVAL_EBITDA(NTMA,0,,,\"PORTAGG\",\"MEANR\")":9.13757027596764,"EWW^FMA_PE(NTMA,0,,,\"PORTAGG\",\"MEANR\")":10.8711006426037,"CC_US^IMF_IFS_RCPI_Q(0)":3.19889,"MCHI^FMA_ROE(NTMA,-20AY,NOW,FY,\"PORTAGG\",\"MEANR\")":[null,null,null,null,null,null,null,16.2489448712134,14.7844836511748,14.7477410048543,13.8220324417748,12.2640889399399,12.007707790005,13.3821124977803,13.2137488528733,12.8854511835079,12.3572373302297,11.9739138732182,11.5505724490176,11.5632234426771],"USDMXN^STD(FG_PRICE_CHANGE(0,-1AY,AM))":3.73910228950779,"EIDO^FG_TOTAL_RETURNC(-10AY,0,AM)":[-3.4753025,0.91775656,-9.303951,3.702271,0.7437706,-1.409322,2.9290318,-1.4958024,3.6666632,-8.181488,-8.287943,-1.9927025,-2.6315749,-16.17117,18.32348,-8.219809,-0.49479604,0.3394842,10.327709,4.54545,0.7318139,-5.1709356,5.497968,5.916369,9.213209,-7.390821,5.5622816,-2.176404,-4.215455,0.23293495,1.8315077,-2.0383716,7.0583463,2.2865891,-0.67064166,2.059257,-0.37201643,0.67213774,-1.335305,1.5037537,0.33333302,6.2437534,-0.6260872,-0.38502216,-5.3408265,-8.166295,3.1123757,-6.232667,4.0034056,-9.049964,-3.2417774,6.9334507,6.2663198,7.41266,2.750194,-6.840152,5.2274585,-8.191133,5.287075,4.423988,-4.545456,2.4009585,-6.955844,5.585885,-0.5966544,2.9476523,-4.283488,-21.074045,-20.72165,6.6319823,19.817078,-1.9869268,-1.3633966,0.85060596,-3.215599,15.41394,8.824909,7.1217537,-2.8955996,-4.4519067,-4.7472534,2.2150397,0.045144558,-7.6757073,-1.1313319,6.318414,9.358919,1.9683361,-1.216948,-0.1062274,2.4839401,3.3012867,0.28318167,-4.3566046,1.7098784,-8.242226,9.074247,2.3949623,-5.0471964,0.734663,-3.560704,-1.5965164,7.0319653,-5.290103,6.396401,1.8204808,-0.430727,-2.3017883,0.6544471,-1.517123,-3.873235,-3.6629975,3.1368852,3.5028338,0.5834818,2.1419048,-3.0580997,-7.16539,-4.029125,4.7203183,2.399993],"QAT^FG_TOTAL_RETURNC(0,-1AM)":0.86654425,"TRYMX10Y-FDS^FG_YIELD(0,,,,\"YTM\")":9.3897,"INDA^FMA_EVAL_EBIT(LTMA,NOW,NOW,M,\"PORTAGG\",\"MEANR\")":23.6336282588912,"TUR^FMA_ROE(NTMA,-20AY,NOW,FY,\"PORTAGG\",\"MEANR\")":[null,null,null,null,14.5323662756041,15.0832531129689,15.8676026141806,14.4769185864537,15.0590425800443,13.6524897976729,12.866544620472,12.7726870869254,12.8458107179109,15.2051271731034,14.7086929252537,14.8395467674489,12.8830286544733,18.5724934178429,24.1409635144245,25.8460088493027],"TRYAU10Y-FDS^FG_YIELD(-10AY,0,Y,,\"YTM\")":[2.81,2.88,2.76,2.63,2.315,1.375,0.972,1.671,4.051,3.955],"CAGDPY@SA^EE_ACTUAL_ANNUAL(MED,0)":3.19136442056759,"CAGDPY@MX^EE_ACTUAL_ANNUAL(MED,+1)":-0.55,"USDEUR^FG_PRICE(0)":0.9154994,"USDKRW^FG_PRICE(0)":1365.15,"USDMYR^FG_PRICE_CHANGE(0,-3AM)":-6.7130685,"USDPHP^FG_PRICE_CHANGE(0,-6AM)":2.4320483,"EWM^FMA_DIV_YLD(NTMA,-10AY,0,AM,\"PORTAGG\",\"MEANR\")":[3.20830906761933,3.1530596919944,3.23466285594875,3.23680659376863,3.36376604433955,3.35237085919731,3.21422499770871,3.21503280059763,3.12898118166979,3.15913387393993,3.25591750955802,3.33188218661851,3.3545284985518,3.48231891606635,3.24815285320695,3.27733549374231,3.2919610845014,3.29994402197624,3.21751218115751,3.12926275245687,3.04891258093911,3.21289710758797,3.06717748358246,3.06725639036686,2.98068935204021,2.92180166141643,2.95198296189203,2.99377045331992,2.9906679757351,3.03125180457659,2.9775237026194,2.99173715384404,2.97706102494783,2.95030302935554,2.98768819276553,3.05495536522911,3.02784530949559,3.00396100968558,3.0834925288521,3.21487643745535,3.29285952277647,3.09628054030454,3.15738312242101,3.21790732853548,3.20333551381252,3.22195085147828,3.2144929683315,3.43234188875403,3.17226944840614,3.18071021659363,3.28313870469742,3.36856728320569,3.32413491733505,3.32334014511755,3.26981888774542,3.3131032646463,3.37796114416147,3.4483378468341,3.33013334438044,3.39845081603893,3.49386958121226,3.49541989952675,3.61366707481994,3.47418008154533,3.53869603703121,3.46916275579821,3.58343304529858,3.89511087208577,3.939904012273,3.7127071508386,2.97496535621905,2.97843211649549,3.09303622753593,3.22581636595386,3.245171347592,3.46880114387874,3.46681167077842,3.63642700983569,3.82167174178426,3.96699928894992,3.96715333528929,4.0145095918798,4.10733208253011,4.24782039688343,4.27697998716355,4.0388274559486,3.98176673516473,3.99024113566999,3.95514470116377,3.77592086276613,3.80599361737278,3.87052574579667,3.76640939334975,3.95913179331124,4.03522081719799,4.24905512876443,4.04886403092062,4.10971675230263,4.39899151003548,4.27923176694137,4.20267401893882,4.18781546694264,4.30018501151516,4.39397545150633,4.41533736474094,4.38634722195621,4.46836190593619,4.48366154398053,4.22880196652027,4.27586912527508,4.37990700250584,4.30404057188149,4.33753947392466,4.22631294575602,4.24233257402398,4.15372909266696,4.14004004058696,4.05395242375192,4.06087936266363,4.07270169878827,4.19547968964004],"EWM^FMA_COS_UP(\"EPS\",\"1M\",+1,NOW,,,\"PORTAGG\",\"MEANR\")":9.0,"TRYKR10Y-FDS^PCTCHG(FG_YIELD(0,,,,\"YTM\"),FG_YIELD(-3AM,,,,\"YTM\"))":-15.315417,"EPHE^FMA_PE(NTMA,0,,,\"PORTAGG\",\"MEANR\")":9.27501984836834,"ECH^PERCENT_CHANGE(FMA_EPS(+1,0,,,,\"PORTAGG\",\"MEAN\"),FMA_EPS(+1,-3AM,,,,\"PORTAGG\",\"MEAN\"))":-7.69184349742452,"EPU^SIZE(FG_CONSTITUENTS)":26,"TRYTH10Y-FDS^FG_YIELD_NAME":"Thailand Benchmark Bond - 10 Year","REFPEMPR-FDS^FG_YIELD(NOW,,,0)":5.5,"TRYVN10Y-FDS^PCTCHG(FG_YIELD(0,,,,\"YTM\"),FG_YIELD(-1AM,,,,\"YTM\"))":-0.8524035,"TRYVN10Y-FDS^FG_YIELD(0,,,,\"YTM\")":2.7379265,"TRYKR10Y-FDS^FG_YIELD(0,,,,\"YTM\")":3.0124,"CC_SA^IMF_IFS_RCPI_Q(0)":1.5452076,"MCHI^FMA_PE(LTM,0,,,\"PORTAGG\",\"MEANR\")":12.3791900047156,"EWW^FG_FCF_YIELD_NTM(0)":9.76908596760001,"CC_CN^FG_COMPANY_NAME":"China","USDCNH^FG_PRICE_CHANGE(0,-3AM)":-0.73640347,"USDCNH^FG_PRICE_CHANGE(0,-6AM)":-0.6477058,"EIDO^FMA_PE(LTMA,-10AY,0,AM,\"PORTAGG\",\"MEANR\")":[15.7194486839233,16.0085913217957,15.5923449841922,15.554046237315,16.3649822612325,16.8532648135505,17.511740406142,17.9606985776968,17.9084673710706,17.4869344364231,16.9700233779152,16.7740171856593,16.829868223678,15.7747680030902,16.5441921809857,16.1132262933371,16.2019269686467,16.0187152169132,16.8400725356136,16.8160104388107,16.7021413887767,16.3621675386439,16.567102782167,16.8359546627514,18.1111914312592,17.5972505244895,18.1288129237955,17.9965423088605,17.7200630288475,17.9375484563715,17.641179955895,17.4829743706337,17.4696402253414,17.4547994804362,17.1927515232499,17.3380294834323,17.3250631046188,17.2173305634787,17.3681456103239,17.3932886329047,17.0778110555459,17.9930307184274,17.628562054457,17.5534322103645,17.2777131017369,16.6922450394407,16.3271650411386,15.6810127051448,16.2060717781951,15.5380502892707,15.2805351908588,15.2717421842018,15.6143525199229,15.8725646686003,16.3643310514202,15.860835182017,15.7575973302942,15.3491410571265,15.3772232852848,15.6581754242107,15.8708865971577,16.0276355291219,15.4530385612165,16.0620407961917,16.3693229289586,17.1657596500077,17.003423539056,14.8520371509596,14.3071305558048,14.3841162430986,16.2800873254299,17.1260063858692,17.833484856017,18.7509591775355,19.0302614929168,21.2403065003803,24.54375114545,25.6420765634996,24.4680450271015,23.8567064921148,23.0956354680611,22.3417509186017,21.7976123075107,20.5408834278667,19.8984619253768,19.5910232861907,19.3754936509818,18.2801414612847,17.4687505821952,16.7676929592996,17.2286325579968,17.365151422996,17.1735747019333,16.5007714799076,16.0083615711546,15.0771967662651,15.0274788245731,14.7215359787957,13.9561159956877,13.6184935389244,12.6306585241351,12.0554346251543,12.4569608101496,12.0229218443542,12.0803080325145,12.1472306530564,13.0208537260427,13.0014184322532,13.4515873847684,13.528686866329,13.3851680715971,13.2130428448315,13.4418417794735,14.0074645626436,14.1641625882735,14.2097027502032,13.9888982435564,13.5632049896908,13.5875268789147,13.6919877718547,13.5320967947076],"BRENT-FDS^FG_PRICE_CHANGE(0,-6AM)":0.0,"KSA^FG_PRICE_MAVG(0,,,,30)":41.194,"EPHE^FG_PRICE_MAVG(0,,,,200)":25.70238,"INDA^PERCENT_CHANGE(FMA_EPS(+1,0,,,,\"PORTAGG\",\"MEAN\"),FMA_EPS(+1,-3AM,,,,\"PORTAGG\",\"MEAN\"))":-3.97791520853087,"EPHE^FG_TOTAL_RETURNC(0,-3AM)":1.3927817,"URTH^P_PRICE(0)/P_PRICE_HIGH_PR(0,,,,,,\"PRICE\",\"INTRA\",\"52W\")":0.9453135,"VWO^FMA_PCT_ABOVE_MAVG(200,0,,,,\"PORTAGG\")":40.2978631556227,"TUR^FMA_RBICS_REV_CURRENT(30, LOC, \"PORTAGG\")":21.5938767922581,"REFVNDISC-FDS^PROPER_NAME(0,,,\"SECURITY\",\"NAME\")":"Vietnam Discount Rate","REFEUREFI-FDS^FG_YIELD(NOW,,,0)":4.25,"TRYMX10Y-FDS^PCTCHG(FG_YIELD(0,,,,\"YTM\"),FG_YIELD(-1AM,,,,\"YTM\"))":-5.870499,"VNM^FMA_EVAL_EBIT(LTMA,NOW,NOW,M,\"PORTAGG\",\"MEANR\")":17.2718323156402,"SET-BKK^FMA_EVAL_EBIT(LTMA,NOW,NOW,M,\"PORTAGG\",\"MEANR\")":18.0335948476589,"EZA^FMA_PE(NTMA,0,,,\"PORTAGG\",\"MEANR\")":9.91380210638712,"EPU^FMA_EVAL_EBITDA(NTMA,0,,,\"PORTAGG\",\"MEANR\")":5.95310221282313,"CNYA^JULIAN(FMA_DIV_YLD(NTMA,NOW,NOW,M,\"PORTAGG\",\"MEANR\").DATES)":45504,"QAT^FMA_ROE(NTMA,-20AY,NOW,FY,\"PORTAGG\",\"MEANR\")":[null,null,null,null,null,null,null,null,null,null,16.7779984816015,14.8814458142908,12.1435908718223,12.1306553272553,12.3947412104099,11.6446378155882,11.2380998666164,12.7317850147387,13.2901313577645,12.1192289718939],"CAGDPY@AE^EE_ACTUAL_ANNUAL(MED,0)":12.15,"EWW^FG_PRICE_MAVG(0,,,,200)":63.43945,"EPU^FMA_COS_DOWN(\"EPS\",\"1M\",+1,NOW,,,\"PORTAGG\",\"MEANR\")":2.0,"TRYAE10Y-FDS^PCTCHG(FG_YIELD(0,,,,\"YTM\"),FG_YIELD(-3AM,,,,\"YTM\"))":-9.831078,"CC_VN^IMF_IFS_RCPI_Q(0)":4.3949327,"MCHI^JULIAN(FMA_DIV_YLD(NTMA,NOW,NOW,M,\"PORTAGG\",\"MEANR\").DATES)":45504,"EWW^FMA_DIV_YLD(NTMA,NOW,NOW,M,\"PORTAGG\",\"MEANR\")":4.51295110617391,"EPHE^FG_COMPANY_NAME":"iShares MSCI Philippines ETF","USDPHP^FG_PRICE(0)":57.28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5,23.3955887248491],"ECH^FMA_PE(LTMA,-10AY,0,AM,\"PORTAGG\",\"MEANR\")":[16.2218390684279,16.619933849725,16.0352784611918,15.8448680016959,16.815717461623,16.4183802065121,16.4786798345949,16.5596918382665,16.3999171286647,16.4603952457952,16.0476593999303,15.4198311904817,15.2146243048399,15.1635675312548,15.4302829827103,16.0191865036766,15.6558570155107,15.4436065325434,15.3666347949736,15.4992305928413,15.3854635766741,15.3186652290215,15.1123796120426,15.3671968992524,16.1208588862953,16.0421822080188,16.3258198007591,17.1821221117514,16.8486381294236,15.5016956973842,16.4882034575425,16.8006736430091,17.1388010542272,17.1557329631471,17.1516790367475,17.5514378322396,18.0838286041946,19.3697067159419,17.9110275554252,18.3923537064421,15.950047666151,18.407799701686,17.4951899440889,17.5259416523953,17.101462221874,16.6943367460449,15.994003277034,15.3536716092408,15.2097282115341,15.0130778686461,17.4452847490618,17.1150332343812,16.9678669460958,12.3731996266896,12.5036367595624,11.2306103975733,10.9614797858253,10.9930974817378,10.5519141040541,11.0819962517292,11.1694170223434,11.61317495822,11.8552523048925,11.0199968787026,12.1277731931463,12.6652094736433,11.8330140816137,11.6772256478525,11.3559489334739,-6.03283877330537,14.1838417729079,15.3877614620953,17.3745528323498,18.1439119613395,18.5861650296966,21.0723001732979,23.5742229574031,24.9315203522419,26.5490640950255,32.0877513607296,30.0819693539968,27.9613499834891,25.2212917462592,22.8835877804761,20.1453618162286,18.1720560130308,15.8218779000071,13.6775713255911,10.9068853855243,9.85274093550847,9.59929496224602,9.84048766990725,9.81624402940356,9.37049852587456,8.39862942411045,7.85460131840449,7.53823771287384,7.21713176301919,7.24910924901616,7.36976411827171,5.66139367215522,5.46160181288897,5.98860929896216,5.91066766742486,5.90227984700875,6.49198278646933,6.68535448642208,7.3093859316924,7.94600085664544,7.7252795348915,7.77914172757529,7.85446109782306,1.27422283585437,1.50394230639552,1.40085225920757,10.1737158432321,10.2254001810389,10.3073965164105,10.1364859796165,10.4190781550657,10.2671413489354],"EPHE^FG_PRICE_MAVG(0,,,,60)":24.810667,"VGK^PERCENT_CHANGE(FMA_EPS(+1,0,,,,\"PORTAGG\",\"MEAN\"),FMA_EPS(+1,-3AM,,,,\"PORTAGG\",\"MEAN\"))":1.06630360193065,"USDTHB^STD(FG_PRICE_CHANGE(0,-3AY,M))":3.00427239183339,"USDCNH^FG_PRICE(0)":7.17105,"ECH^P_PRICE_RETURNS_PR('52W',2,-10AY,0,AM)":[-11.130404,-13.875073,-14.9566765,-13.663101,-11.995613,-13.268709,-2.521187,-7.4430523,-9.271378,-4.993314,-14.450222,-20.605968,-16.60803,-21.796412,-13.765979,-18.057024,-20.248837,-21.641588,-17.801994,-9.448838,-13.143909,-15.196138,-5.622941,5.8164,10.363221,10.304106,6.523764,20.671618,28.450357,26.264631,27.107132,17.302109,29.293991,18.279766,21.122515,18.675077,19.72928,31.451845,38.17252,26.586033,12.530732,48.59972,33.624817,36.272503,20.64264,24.631536,17.515396,11.352468,3.2382965,-11.114341,-10.953879,-11.989695,0.92099905,-17.44911,-11.142707,-15.516126999999999,-14.388901,-18.718647,-18.364191,-12.142491,-17.142605,-11.215078,-12.745052,-22.197319,-22.06924,-20.793652,-30.98259,-40.153606,-44.716812,-37.278862,-27.190483,-31.994701,-25.986523,-28.892357,-34.447323,-18.437778,-10.476864,-2.8289258,2.577877,31.464947,48.71142,34.115303,6.8906426,6.753993,2.3048043,8.619308,5.890894,4.5205593,-10.006905,-23.481781,-13.793177,-14.553338,-14.54556,-21.407307,4.4903874,-6.687993,7.1878314,12.211919,5.6197047,4.7993064,15.776884,21.478558,19.51555,14.989794,2.014172,27.76885,10.509682,32.08363,19.612158,-1.8392265,6.53193,-2.0527244,7.6465607,2.8297663,-11.040926,-6.516308,6.2539935,-1.1702895,-3.8220584,-9.627951,-10.850853],"CNYA^FMA_DIV_YLD(NTMA,-10AY,0,AM,\"PORTAGG\",\"MEANR\")":[null,null,null,null,null,null,null,null,null,null,null,null,null,null,null,null,null,null,null,null,null,null,null,2.22588074459295,2.25766150483538,2.19826651732503,2.30650051963277,2.26819788289429,2.18578998909279,2.28077912621528,2.30799425939475,2.31200164727061,2.24942222862657,2.29461847769651,2.11597756587191,2.10851274504191,2.17916657119724,2.14324994245346,2.14599039079897,2.08437067673087,2.22419192857673,2.1235963677153,2.39216858685785,2.25928171850003,2.45537913877832,2.65209811814502,2.73746341918733,3.02492416022831,3.15470163492275,3.22485534183629,3.22270504450304,3.31211864364529,3.23360291297089,3.31970205311194,3.13494192366531,2.86334240705533,2.61010747955573,2.92657450631377,2.86630107660363,2.70998558381728,2.85290981157615,2.60803276956169,2.72060028887558,2.70373053423998,2.54463344324857,2.41500167821773,2.54474390170756,2.46566919171891,2.51122073821184,2.31062428271622,2.20088359408415,1.8511386197049,1.95296902121391,1.97879875426916,1.95657106675593,1.89753375949014,1.8788241068382,1.66948209220154,1.62154901584564,1.90828173347381,1.91817215562712,1.93354864584515,1.83328508648639,1.85326420796382,1.94329131928761,1.94184504933022,1.98286648655127,1.99711900221123,1.91232038641553,2.03148244102437,2.17876038782499,2.38780602813991,2.39836030559175,2.56596868512276,2.379742421017,2.29371539104063,2.39623889400663,2.4743824145964,2.67497133817506,2.66079803948358,2.4716576173175,2.46796453565567,2.39568680821432,2.48226628937487,2.44081919819115,2.49355584591641,2.5810279047103,2.62021200312687,2.53284729826883,2.60558542263252,2.65563425243574,2.68033593187395,2.78728514440705,2.89877996883577,2.82923963797214,2.72830046094788,2.79680079443649,2.77833666854169,2.92888362494477,3.08695765619443,3.27680833449031],"ECH^JULIAN(FMA_DIV_YLD(NTMA,-10AY,0,AM,\"PORTAGG\",\"MEANR\").DATES)":[41859,41891,41921,41950,41982,42013,42044,42072,42103,42132,42164,42194,42223,42256,42286,42317,42347,42377,42409,42438,42468,42499,42530,42559,42591,42622,42650,42683,42713,42744,42775,42803,42832,42864,42895,42923,42956,42986,43017,43048,43077,43109,43140,43168,43199,43229,43259,43290,43321,43350,43382,43413,43441,43474,43504,43532,43564,43594,43623,43655,43686,43717,43747,43777,43808,43839,43868,43899,43930,43959,43991,44021,44050,44083,44113,44144,44174,44204,44236,44264,44295,44323,44356,44386,44417,44448,44477,44509,44539,44568,44601,44629,44659,44690,44721,44750,44782,44813,44841,44874,44904,44935,44966,44994,45022,45055,45086,45114,45147,45177,45208,45239,45268,45300,45331,45359,45391,45421,45450,45482,45512],"CPALM-FDS^MAX(FG_PRICE(0,-5AY))":8163.0,"FTSEWIVNXXXX^FG_PRICE(0)":350.85413089,"MCHI^FG_PRICE(0)":41.51,"EWW^FG_PRICE_MAVG(0,,,,60)":59.2145,"KSA^PERCENT_CHANGE(FMA_EPS(+1,0,,,,\"PORTAGG\",\"MEAN\"),FMA_EPS(+1,-3AM,,,,\"PORTAGG\",\"MEAN\"))":-5.31503095233799,"EWW^FG_TOTAL_RETURNC(0,-1AM)":-5.6459785,"EPU^FG_TOTAL_RETURNC(0,-6AM)":20.277357,"ECH^FMA_PCT_ABOVE_MAVG(200,0,,,,\"PORTAGG\")":41.3793103448276,"VGK^FMA_PCT_ABOVE_MAVG(200,0,,,,\"PORTAGG\")":60.1114649681529,"EPU^FMA_COS_UP(\"EPS\",\"1M\",+1,NOW,,,\"PORTAGG\",\"MEANR\")":14.0,"REFPL7D-FDS^(SUBARRAY(NOT_NA(NO_REPEAT_F(FG_YIELD(NOW,-10AY,D))),0,1)-SUBARRAY(NOT_NA(NO_REPEAT_F(FG_YIELD(NOW,-10AY,D))),1,1))*100":-25.0,"TRYAE10Y-FDS^FG_YIELD(0,,,,\"YTM\")":4.4839673,"CC_AE^IMF_IFS_RCPI_Q(0)":null,"VNM^FMA_DIV_YLD(NTMA,NOW,NOW,M,\"PORTAGG\",\"MEANR\")":2.03379358086719,"EZA^JULIAN(FMA_DIV_YLD(NTMA,NOW,NOW,M,\"PORTAGG\",\"MEANR\").DATES)":45504,"EPU^FMA_DIV_YLD(NTMA,NOW,NOW,M,\"PORTAGG\",\"MEANR\")":4.15030898715337,"TRYGR10Y-FDS^FG_YIELD(-10AY,0,Y,,\"YTM\")":[9.61,8.24,7.15,4.14,4.37,1.45,0.618,1.315,4.585,3.099],"CC_QA^FG_COMPANY_NAME":"Qatar","USDSAR^FG_PRICE_CHANGE(0,-1AY)":0.039982796,"USDTRY^FG_PRICE_CHANGE(0,-6AM)":9.249603,"USDZAR^STD(FG_PRICE_CHANGE(0,-3AY,M))":3.87970256223855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18694,16.3882261586729,16.0085524498021,16.7038107118506,16.2486587557372],"EWT^P_PRICE_RETURNS_PR('52W',2,-10AY,0,AM)":[20.425808,17.977333,8.464932,12.570583,9.134256,9.263945,15.119087,12.227821,8.998537,12.746882,1.9132972,-5.73464,-7.4398637,-15.804571,-5.428517,-9.03098,-12.994045,-19.399464,-19.03978,-11.920208,-13.57193,-21.680027,-6.7834496,-3.3413172,13.50708,14.509392,15.316069,13.821149,22.549974,32.24529,34.32652,21.576536,29.78077,40.5671,28.260242,30.281853,21.493053,22.532427,19.011724,25.58545,17.794573,26.774216,16.290415,23.639511,16.785072,9.036493,9.952712,5.5008173,4.973924,1.5432119,-1.1023641,-9.371656,-7.8468323,-12.441767,-3.8232446,-9.811216,-3.492272,-1.1053979,-9.366762,-0.5966842,-6.7729893,-0.10886788,7.957101,22.596954,28.076208,32.507088,21.771479,14.557398,-0.51629543,7.7328324,22.544718,25.223673,36.400105,27.236057,30.132889,21.518898,33.960594,41.190304,52.21027,59.522118,81.13023,77.8574,59.814285,53.571976,45.06173,48.03673,34.493374,39.265526,29.715252,21.640991,15.92958,9.284342,0.5678296,-14.925122,-9.190083,-19.849438,-18.42317,-21.326023,-27.473377,-30.51896,-23.736578,-23.96679,-19.585997,-15.377813,-12.9204035,-2.3685992,1.3486624,10.493004,7.3077917,9.416998,23.114883,22.070335,15.661597,16.773819,16.5969,21.881067,25.05597,24.905169,21.899605,36.738968,24.852478],"EPU^FMA_PE(NTMA,-10AY,0,AM,\"PORTAGG\",\"MEANR\")":[13.973437687928,13.5964336377614,12.0370148247661,12.3378423019675,12.6440388951733,12.1995038820312,13.239542863248,12.4131485297157,12.8599316469472,13.2861435703147,13.7816395081531,13.2714485666143,12.2097697539616,11.0890577366936,12.223906545043,7.85837801865911,7.48738481007701,11.3765046654117,12.8477474416343,14.8209572130357,14.583588431623,15.0679250765388,14.743145658335,14.6037026222308,14.4722394569072,13.8410657166422,12.9572182111189,12.0207737867287,11.7459168099893,11.9761751206873,13.5018161729864,12.7146044093837,12.3407487153342,10.9329540065114,12.100138126064,11.8012143594653,12.8346668258546,12.4840667066387,13.1705495956097,13.2772297240161,12.2261037377766,13.733043852617,12.8398893499127,13.8673282738856,13.7053213108068,13.6433036797134,13.1647708681576,13.6045557515625,14.1010950181748,12.3800479790788,13.0779686815052,13.0883556163768,12.9556507610179,13.6847182901808,15.7004663051304,15.2252920089324,15.5560526362208,13.5458381951956,13.3468586599856,13.6128172191819,14.4594853882302,14.096167568215,13.35958969909,13.9942788948554,13.6203268846642,14.5564852342193,14.3818320567477,12.4652090720193,10.3993834265829,14.5483734677433,18.5522657827052,19.7852533536963,21.6571192951638,21.9499147387351,20.6185223312581,18.638663527494,16.3782015095622,14.6672415348818,15.3534212813507,15.0790286980806,12.4018390303001,11.3335546735154,9.38872357676403,8.80799974055709,8.46660434600498,8.87374433293796,9.68473888164743,9.89848042463331,9.97402344798929,10.6092844980139,11.1098777638025,11.496856772909,10.2951052268771,8.11979807049552,8.00976039610045,7.03893060646611,7.55647426671031,8.02217715888342,8.3698574223367,9.44796809774707,9.66547076672676,9.7617885113744,10.0354570096936,9.555981601982,9.75279610152035,9.91616600477802,9.84369020143927,9.96765460773256,10.8379239874422,9.91525166155172,9.45345642032306,9.50958369210062,10.3837644342904,11.5183833220726,11.4200370406891,12.316161130979,13.1395359302537,13.7830894214954,11.6206464053447,11.622147689061,10.24158523086],"EPHE^FMA_PE(LTMA,-10AY,0,AM,\"PORTAGG\",\"MEANR\")":[19.2343855979852,19.8206235024412,19.5588741059313,19.8739484887854,19.8659288186582,20.3724345191416,21.1179059333273,21.0264474622903,20.9555518342559,20.5851026831498,19.9539501300102,19.8664446452431,20.075650154705,18.8704759205369,19.2049711093602,18.9607075572555,18.0793535343423,17.1706266757676,17.2026940589697,16.673844837949,16.9654928543214,16.5981357464578,17.2454073001422,17.6510259054466,18.5726870104199,18.2486062915975,17.7933841563302,16.9538892018636,17.1627906740052,18.0975219977213,18.0381121822865,17.8768298683552,17.984068672282,18.24115145728,18.3436763568795,18.0879021350671,17.7759933992978,18.3603530763964,19.229436061687,19.9217473157274,19.1361630990837,20.612645045848,19.2742752582557,19.305922755177,18.8625938371931,18.5388804432322,18.5597833926896,17.5817687642836,18.1157679004611,17.1455026859424,15.9531413516806,15.6164791795915,16.467121098303,17.8311064851178,17.64822098353,16.8055308016734,16.7311963607201,16.4955628857739,16.6845044425007,16.6849369463997,16.351772536707,15.5180706014889,14.9366145694981,15.2998836637924,14.989555504224,14.8991456654905,14.342014455962,12.7948530231072,12.488480816172,13.0485296277017,15.4038649529639,15.7062825305028,16.3169114635121,18.2935075349308,19.6180408741754,22.7236433097687,24.5060009384421,25.8598243136799,24.9196935482972,22.7544996464928,21.9966793285249,21.2891350534078,21.7857132156834,21.0638199337338,20.2963965810997,20.5186072364847,20.4280809395788,21.0799394109436,20.0726385710548,19.2719037173342,19.8316184954195,19.1265664023077,18.7334022132758,18.1124658026664,17.6967991164918,16.7634043624367,16.3441099556929,15.9456976861036,14.2217852026495,13.9148613924393,14.1412859192702,14.2682214341817,14.1386645174257,13.2158896196424,13.1085470566979,12.9164276559438,12.2265243452701,11.9128972414048,11.6955216882628,11.2899946511684,11.1420008912107,10.7277840414051,9.79838170000659,10.1178456450593,10.4383703348932,10.649290227675,10.4509046708973,10.2920750308153,10.1329120205482,10.1790921045052,10.0863185340269],"BRENT-FDS^FG_PRICE_CHANGE(0,-1AY)":-3.73360242179617,"KSA^FG_PRICE_MAVG(0,,,,60)":41.072,"EPOL^FG_PRICE(0)":22.49,"INDA^FG_TOTAL_RETURNC(0,-1AM)":-1.8645525,"EWZ^FG_TOTAL_RETURNC(0,-12AM)":-1.3041735,"EWM^FG_TOTAL_RETURNC(0,-1AM)":4.461932,"EPHE^FG_TOTAL_RETURNC(0,-6AM)":-4.884255,"URTH^P_PRICE(0)/P_PRICE_LOW_PR(0,,,,,,\"PRICE\",\"INTRA\",\"52W\")-1":0.26442897,"VWO^PERCENT_CHANGE(FMA_EPS(+1,0,,,,\"PORTAGG\",\"MEAN\"),FMA_EPS(+1,-1AM,,,,\"PORTAGG\",\"MEAN\"))":0.0,"KSA^FMA_COS_UP(\"EPS\",\"1M\",+1,NOW,,,\"PORTAGG\",\"MEANR\")":29.0,"UAE^FMA_RBICS_REV_CURRENT(30, LOC, \"PORTAGG\")":61.296333311901,"REFEUREFI-FDS^(SUBARRAY(NOT_NA(NO_REPEAT_F(FG_YIELD(NOW,-10AY,D))),0,1)-SUBARRAY(NOT_NA(NO_REPEAT_F(FG_YIELD(NOW,-10AY,D))),1,1))*100":-25.0,"TRYMX10Y-FDS^PCTCHG(FG_YIELD(0,,,,\"YTM\"),FG_YIELD(-3AM,,,,\"YTM\"))":-2.3604796,"KSA^JULIAN(FMA_DIV_YLD(NTMA,NOW,NOW,M,\"PORTAGG\",\"MEANR\").DATES)":45504,"TUR^JULIAN(FMA_DIV_YLD(NTMA,NOW,NOW,M,\"PORTAGG\",\"MEANR\").DATES)":45504,"EZA^FMA_DIV_YLD(NTMA,NOW,NOW,M,\"PORTAGG\",\"MEANR\")":3.79149354074386,"EPHE^FMA_PE(LTM,0,,,\"PORTAGG\",\"MEANR\")":10.5590751915403,"CNYA^FMA_PE(LTM,0,,,\"PORTAGG\",\"MEANR\")":13.6855583915036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2,9.94747027091188,10.1243577068579,9.34877442177022],"^FG_YIELD(-10AY,0,Y,,\"YTM\")":[null,null,null,null,null,null,null,null,null,null],"CAGDPY@VN^EE_ACTUAL_ANNUAL(MED,+1)":null,"CAGDPY@MX^EE_ACTUAL_ANNUAL(MED,0)":-0.4575,"USDKRW^FG_COMPANY_NAME":"South Korean Won per U.S. Dollar","USDMYR^FG_PRICE(0)":4.4225,"USDPHP^FG_PRICE_CHANGE(0,-3AM)":-0.16471148,"EPOL^FG_TOTAL_RETURNC(-10AY,0,AM)":[-4.3778,3.9653897,-4.680997,-2.4736285,0.6713867,-8.722115,-3.0315578,-1.1563182,4.67937,8.195364,-10.061205,-7.5248003,0.97448826,-2.2977948,3.5747886,-11.353313,-11.014342,-3.6609113,4.906118,5.36952,5.3150654,-6.581682,0.5847931,-8.808708,13.81619,-4.331559,2.9625535,-2.877313,0.6148696,6.989789,9.846485,0.43373108,5.3742766,9.016395,0.87718964,0.46360493,7.0305943,5.602789,-2.4149299,0.44994354,-1.2318075,5.9137106,-2.465558,-0.44609308,-5.0037327,-4.1666746,-2.1328926,-4.9099445,5.690336,-4.2779627,0.8502245,-2.4643302,2.703905,4.9220324,-1.7507315,-3.1395853,3.416562,-8.301574,6.1431885,1.3534784,-9.247309,1.0426521,-3.4240127,7.770765,-8.314562,6.008339,-3.9392471,-20.899206,-10.306061,1.8802285,22.351324,-4.388571,5.844152,-2.2587895,-4.4222536,0.417912,15.992868,5.4664493,-5.911088,-1.2461066,0.8937955,8.181345,8.044314,-2.4118364,-0.04581213,5.0412536,0.3926754,1.2603164,-10.729617,6.6625953,-1.5034139,-19.796484,5.6516647,-18.504364,4.357028,-8.613992,0.21262169,-9.405941,-14.832169,22.639788,11.434973,12.400759,-2.4286568,-3.2358408,0.3858447,12.620115,6.257117,2.0342588,4.7743917,-11.417121,-1.9785225,16.2053,11.563277,0.83999634,1.1577845,2.917409,6.323588,3.4044266,-4.839349,6.4635873,-10.291183],"EPU^FMA_DIV_YLD(NTMA,-10AY,0,AM,\"PORTAGG\",\"MEANR\")":[2.16131413984001,2.1380002322868,2.29943942825654,2.22487892673776,2.02190476916449,2.16684507285022,2.18997568312477,2.33231750622004,2.38074067307261,1.92535442753475,1.95268563034094,2.03048127108459,2.13462641301553,2.37137957283252,2.33365869323427,2.36107633167761,2.5800091385935,2.73933495732906,2.65611172478951,2.1511971490317,2.16807982519392,1.7682549331631,1.77773921896192,1.86436487083314,1.70501203787116,1.51368070937824,1.6037845637815,1.7917934755222,2.09734663117796,2.20965778526155,1.96638988950837,2.12969580865,2.01651766808621,2.02887010744013,2.23360379311499,2.32565106209734,2.31700982961681,2.10896157862283,2.23339485749862,2.41824432209049,2.88221252118145,2.6383547270314,2.69199519251079,2.32541775817036,2.11987777419487,1.8401288443698,1.8312339083637,2.04162540175716,4.32801420650239,2.52832465031636,2.31823856405468,2.5598790905326,2.28804648832725,2.39984420345802,2.08491107314047,2.29495000693996,2.20236437816529,2.56047838789425,2.68036158815464,2.73535593398803,2.97239369643098,2.95024064808585,3.13368388105459,2.92698364869494,2.87622421411513,2.62216025350682,3.01122553681662,3.68085317538596,4.39639374714415,3.23198385009464,3.03626943987487,3.07104830349315,2.72102284912383,2.56732525717895,2.58932674872269,2.17073479307897,1.77089681838428,1.59718713049826,1.69635427211197,1.91318476004505,2.08968250441265,2.34327732637703,2.69911257920269,2.8324300302284,3.42919349444585,3.6122234968192,3.54405890971849,3.68457723156464,4.14075742429615,3.920830176079,3.42824842218963,3.41767873802132,3.76344219401893,4.64397401159284,4.68049028184273,5.19331069090616,5.09604118107967,4.92411696944118,4.94334140999614,4.06327015505364,3.76670746354498,3.74737989602773,3.99857312596647,4.59136573625791,4.86348356349608,4.67213017657319,5.04460355144662,4.82996143756764,4.31129431644322,4.8704436002513,5.09839688253551,4.87166328567204,4.00530170807587,3.5829018702041,3.58289014712917,3.55342665079735,3.28990519083538,3.38720549927373,4.04073539461846,3.95113573555392,4.40385852051545],"PLATI-FDS^FG_PRICE_MAVG(0,,,,30)":974.63336,"TIOS-FDS^FG_PRICE(0)":100.75,"MCHI^FG_PRICE_MAVG(0,,,,60)":43.194332,"EWY^FG_PRICE(0)":62.22,"KSA^FG_TOTAL_RETURNC(0,-3AM)":-4.0136395,"UAE^FMA_PCT_ABOVE_MAVG(200,0,,,,\"PORTAGG\")":35.1351351351351,"QAT^FG_TOTAL_RETURNC(0,-6AM)":6.7786574,"EWW^FG_TOTAL_RETURNC(0,-6AM)":-16.764433,"INDA^FMA_COS_UP(\"EPS\",\"1M\",+1,NOW,,,\"PORTAGG\",\"MEANR\")":60.0,"UAE^FG_ROE(0)":13.2446814532551,"EPU^FMA_EVAL_EBIT(LTMA,NOW,NOW,M,\"PORTAGG\",\"MEANR\")":11.8616629848163,"USDSAR^FG_PRICE(0)":3.7534,"USDZAR^STD(FG_PRICE_CHANGE(0,-1AY,AM))":2.2296075870227,"EPU^FMA_EPS(NTMA,-20AY,0,CY,,\"PORTAGG\",\"MEANR\")":[null,null,null,null,null,2.32525395129155,3.70455099626404,3.91000310564685,3.95899801372697,2.82022185033686,2.58004727651874,1.7402921975997,2.8587512141433,3.049394604189,2.65459381565907,2.43807409059732,2.41141007361686,2.94854994796204,3.11609679434848,2.96006707163237],"EWZ^P_PRICE(0)/P_PRICE_LOW_PR(0,,,,,,\"PRICE\",\"INTRA\",\"52W\")-1":0.11246669,"EWM^PERCENT_CHANGE(FMA_EPS(+1,0,,,,\"PORTAGG\",\"MEAN\"),FMA_EPS(+1,-3AM,,,,\"PORTAGG\",\"MEAN\"))":5.51914084528152,"VNM^SIZE(FG_CONSTITUENTS)":49,"USDTRY^FG_COMPANY_NAME":"Turkish New Lira per U.S. Dollar","EIDO^P_PRICE_RETURNS_PR('52W',2,-10AY,0,AM)":[-0.3342867,19.675327,3.9503336,10.105419,20.826553,23.412073,15.039217,3.664291,-0.20539165,-5.922204,-12.742782,-21.062458,-19.347578,-33.85621,-13.707775,-23.628319,-24.567245,-23.459154,-17.710829,-12.664032,-14.587277,-12.354052,0.82064867,7.6815844,22.211243,35.01183,29.381775,28.382038,23.581636,23.45041,13.9436245,6.7679644,14.353239,22.397364,15.24061,12.791216,1.2980342,5.687225,2.9222608,6.794238,11.366677,18.574297,15.712643,17.665577,4.0379167,-6.5939426,-4.186577,-10.914427,-7.001996,-15.449863,-17.606438,-13.198996,-7.657152,-7.054746,-1.5537441,-9.584368,-0.09022951,-0.1172483,0.92117786,13.580441,4.2443633,17.369091,12.863874,8.421993,4.2443633,-0.08894801,-7.954812,-21.148712,-40.593445,-31.985165,-21.479898,-26.300495,-23.291142,-24.996668,-21.981638,-14.719593,-6.636614,-2.8132617,-1.4424503,19.314182,43.355705,39.37218,14.741254,8.081543,8.33584,14.209461,30.110884,14.013934,3.4932494,-0.6120324,1.8567085,10.121811,15.830601,8.483612,10.288763,11.309301,20.92656,16.464043,1.9068599,-0.10148287,-2.4717033,-3.9267063,0.33682585,-8.008015,-1.0834515,3.903222,1.7164588,8.900523,-0.05853176,-3.2815635,-2.6884496,-6.9366693,-2.0851374,4.684007,-1.6230166,5.9535623,-3.3311248,-11.862368,-14.169568,-8.941639,-7.362497],"VWO^FMA_EVAL_EBIT(LTMA,NOW,NOW,M,\"PORTAGG\",\"MEANR\")":14.4222343359145,"EZA^FMA_PE(LTM,0,,,\"PORTAGG\",\"MEANR\")":12.4659524351557,"EPU^FG_FCF_YIELD_NTM(0)":9.44194412190124,"CC_IN^FG_COMPANY_NAME":"India","USDSAR^FG_COMPANY_NAME":"Saudi Arabian Riyal per U.S. Dollar","PASP-FDS^FG_PRICE_CHANGE(0,-6AM)":3.82022471910113,"EWZ^P_PRICE(0)/P_PRICE_HIGH_PR(0,,,,,,\"PRICE\",\"INTRA\",\"52W\")":0.81645215,"VNM^FMA_COS_DOWN(\"EPS\",\"1M\",+1,NOW,,,\"PORTAGG\",\"MEANR\")":8.0,"TRYIN10Y-FDS^FG_YIELD_NAME":"India Benchmark Bond - 10 Year","EIDO^FG_FCF_YIELD_NTM(0)":null,"TRYID10Y-FDS^FG_YIELD(-10AY,0,Y,,\"YTM\")":[7.922017,8.942368,7.89735,6.462641,8.148183,7.263584,5.902206,6.458283,6.936579,6.498571],"CAGDPY@TR^EE_ACTUAL_ANNUAL(MED,+1)":-2.15,"USDPEN^STD(FG_PRICE_CHANGE(0,-3AY,M))":2.2394750659784,"CAGDPY@MY^EE_ACTUAL_ANNUAL(MED,0)":1.54713940757014,"USDAED^FG_PRICE_CHANGE(0,-1AY)":0.0,"USDPHP^FG_COMPANY_NAME":"Philippines Peso per U.S. Dollar"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36102,1.93303149915198,3.07367882792392,3.62922601686806,3.01150373774813],"GREK^P_PRICE_RETURNS_PR('52W',2,-10AY,0,AM)":[6.7940593,12.135946,-16.803492,-28.000391,-32.099854,-46.980423,-50.673843,-53.597538,-54.18491,-44.116604,-52.43887,-52.32579,-50.5878,-52.847115,-40.867733,-38.287224,-46.757233,-40.33975,-48.588818,-37.477623,-34.17479,-32.929546,-23.707676,-27.867912,-23.140764,-23.910337,-27.536858,-21.924025,3.6261082,14.263582,31.436312,12.011862,18.462717,14.903057,11.629093,57.913948,47.044518,37.684464,29.390133,25.495075,13.876427,32.962955,42.994846,36.71237,23.714352,10.488105,-0.022500753,-8.212775,-11.068493,-17.829401,-16.963625,-13.2887,-14.324051,-27.82976,-27.57107,-22.811062,-13.247317,-19.869215,-1.1806667,2.7963161,2.4539948,15.785837,24.117697,27.300571,27.120186,38.372684,31.758965,-22.141678,-27.290176,-24.603731,-20.137995,-28.994762,-23.879618,-25.144583,-21.51593,-26.6303,-6.3588977,-10.258746,-12.070966,50.987457,60.42682,67.23646,44.639633,45.97912,39.651825,41.887463,38.4765,42.406273,6.805575,5.826354,28.021776,0.64241886,1.3346314,-11.503422,-10.760492,-14.413559,-11.281896,-14.234554,-19.522202,-10.986513,0.328362,5.942416,8.455515,23.07626,18.779325,33.9784,42.133892,72.895966,64.55758,60.54454,46.0673,44.68868,40.756393,41.626095,32.04044,36.444103,35.05101,32.761024,20.820904,13.434577,7.4653745],"EZA^FMA_PE(LTMA,-10AY,0,AM,\"PORTAGG\",\"MEANR\")":[16.1261351054964,16.6442511712661,16.0076807925492,16.6153659375766,16.1536911047093,17.0447958139727,18.3857479095433,18.4131184887418,18.529558283627,18.4097314449262,17.8755015667015,17.8469256924948,17.7409425685509,16.9107743422644,17.7631015243582,17.7888639307778,16.4386555299739,15.4541872113801,15.4842207616561,15.9307474363532,15.9457121181905,15.6903409721848,15.9469566891519,15.7845103460529,16.6321966013257,16.7200311737585,16.6319967290495,16.578910672146,16.6368068790883,17.2941666531357,17.3152271981525,18.3874661951067,18.2338377074343,18.3007165412757,17.7664399445468,17.512262709657,18.130850417476,17.760203659888,17.9724615657982,18.5139963823664,17.6702091885923,18.6398877244268,17.2447098891868,18.1005099085616,17.8583104823442,17.6413714368461,17.2200980947368,16.9856861125234,16.6155867440215,16.0219566113029,15.0023367528749,14.8279567206638,14.7120826920667,15.0771089224627,14.9992381055097,15.3245389814721,15.298622194735,15.1098611129583,15.0228841710367,14.7379141263456,14.2483215635577,14.0956823165445,13.4099781230604,13.7061710959965,13.8295948050045,14.4248478892717,14.1986217488034,12.4621703920715,12.1086925917258,12.4992959356253,12.9884953978576,13.3203216132064,13.4129984340607,13.5017989271395,13.2650481467022,13.9375403659319,13.6549603632721,14.0825337947221,14.3457805148223,13.6016145107361,13.1681171557839,12.8022367275345,12.4807039487451,11.8887111864087,11.5959784747858,10.8472210215605,10.8992847053728,10.6607959844796,10.4816530888886,10.4417820075671,11.006010057283,11.1273904008471,11.0069645872991,10.4702049746399,10.2709074391644,10.3571800763846,10.3304729348743,10.0105823239891,9.62904286603946,9.997415988499,10.2939592257986,10.8394507096011,10.7089786305134,10.2569859106463,10.2318585047217,10.182272945144,10.1221680005208,10.2513921941904,10.5885677967452,10.6369428884862,10.3963167527907,10.7811583047778,11.0228577712199,11.1236661178849,10.9208791625088,10.7124809576492,10.6881269464172,10.66248192593,10.4660099257879,10.8349489193825,10.9319580198123],"PASP-FDS^FG_PRICE_CHANGE(0,-3AM)":-3.5490605427975,"CNYA^FG_PRICE_MAVG(0,,,,60)":25.818874,"TUR^FG_TOTAL_RETURNC(0,-6AM)":2.473998,"EIDO^FG_TOTAL_RETURNC(0,-1AM)":2.399993,"QAT^FMA_COS_DOWN(\"EPS\",\"1M\",+1,NOW,,,\"PORTAGG\",\"MEANR\")":10.0,"REFAEREPO-FDS^FG_YIELD(NOW,,,0)":5.4,"REFCLMPR-FDS^FG_YIELD(NOW,,,0)":5.75,"TRYTW10Y-FDS^PCTCHG(FG_YIELD(0,,,,\"YTM\"),FG_YIELD(-1AM,,,,\"YTM\"))":-10.324686,"VWO^FMA_DIV_YLD(NTMA,NOW,NOW,M,\"PORTAGG\",\"MEANR\")":2.93735932989574,"QAT^FMA_PE(LTM,0,,,\"PORTAGG\",\"MEANR\")":11.2636222952554,"EWZ^FMA_EVAL_EBIT(LTMA,NOW,NOW,M,\"PORTAGG\",\"MEANR\")":6.75462984800169,"EPOL^JULIAN(FMA_DIV_YLD(NTMA,NOW,NOW,M,\"PORTAGG\",\"MEANR\").DATES)":45504,"ECH^FG_TOTAL_RETURNC(-10AY,0,AM)":[-6.833756,1.379621,-4.581541,0.16639233,-4.5087757,-3.338641,2.6776552,-0.8776367,5.970156,4.2014837,-9.278357,-6.547296,-1.7822921,-5.276382,5.2166224,-4.817933,-7.062978,-4.537666,7.157111,9.195412,1.6216159,1.7637134,0.96286535,3.1710982,4.0355086,-5.3271236,0.95602274,8.5227375,-1.0720551,-6.1620593,7.8721166,0.7720947,10.850227,-5.9308825,3.38943,-0.6813288,6.8277836,5.4469585,4.603219,-0.5774617,-12.477469,24.5116,-2.9985309,2.7688265,-1.8638074,-2.820611,-2.6702821,-5.738693,-0.9566784,-8.248318,3.6905646,-1.7339766,-0.5340159,2.7645588,4.7088265,-4.5622406,1.5251517,-7.7354193,-3.3535898,2.6079893,-6.593406,-1.6844928,1.9037247,-10.568464,-2.3873448,4.4466257,-7.333529,-18.51852,-6.216007,4.8053026,12.055338,-4.162425,-0.6379008,-3.3610225,-6.057048,11.272871,7.1401834,13.934827,-2.662766,4.427576,6.0872197,-4.9957156,-11.147833,-4.284942,-4.779017,2.6037812,-9.635896,11.314619,-7.751375,-3.1398177,9.6787815,3.506744,5.7334304,-12.323946,18.13053,-16.336637,11.749792,7.413006,-13.767606,8.942425,1.9115448,1.6302586,7.906461,-0.41279197,-5.008638,8.4363575,2.1733046,2.320826,-1.1007309,-10.826302,-7.488656,0.1635313,11.632657,-2.594912,-6.6490355,4.977751,7.6329947,0.85959435,-0.5681813,-3.85589,-2.439022],"TIOS-FDS^FG_PRICE_CHANGE(0,-1AY)":-3.77268385864374,"FC0000CL^FG_PRICE(0)":200.7275,"EWT^FG_PRICE_MAVG(0,,,,30)":53.247665,"EZA^FG_TOTAL_RETURNC(0,-6AM)":16.931236,"EPU^FMA_PCT_ABOVE_MAVG(200,0,,,,\"PORTAGG\")":65.3846153846154,"VWO^P_PRICE(0)/P_PRICE_HIGH_PR(0,,,,,,\"PRICE\",\"INTRA\",\"52W\")":0.95243305,"EWJ^FMA_COS_DOWN(\"EPS\",\"1M\",+1,NOW,,,\"PORTAGG\",\"MEANR\")":57.0,"EPOL^SIZE(FG_CONSTITUENTS)":33,"EWM^FMA_RBICS_REV_CURRENT(30, LOC, \"PORTAGG\")":41.3395177809262,"UAE^FG_FCF_YIELD_NTM(0)":8.35705542632858,"EWZ^FMA_EVAL_EBITDA(NTMA,0,,,\"PORTAGG\",\"MEANR\")":4.49189796681723,"EWT^FMA_PE(NTMA,0,,,\"PORTAGG\",\"MEANR\")":16.0452294130463,"TRYPE10Y-FDS^PCTCHG(FG_YIELD(0,,,,\"YTM\"),FG_YIELD(-3AM,,,,\"YTM\"))":-7.9341297,"TIPSCL10Y-FDS^FG_YIELD(0,,,,\"YTM\")":2.499311,"UAE^FMA_DIV_YLD(NTMA,NOW,NOW,M,\"PORTAGG\",\"MEANR\")":5.43778721066105,"EWZ^FG_FCF_YIELD_NTM(0)":10.9205470053549,"EWT^FMA_PE(LTM,0,,,\"PORTAGG\",\"MEANR\")":20.8937872660388,"TRYPH10Y-FDS^FG_YIELD(-10AY,0,Y,,\"YTM\")":[3.8633,4.1,4.6281,5.6986,7.1730304,4.847582,3.4208684,4.796723,6.9293385,6.0028777],"CAGDPY@PE^EE_ACTUAL_ANNUAL(MED,0)":0.830176564820384,"USDAED^FG_COMPANY_NAME":"UAE Dirham per U.S. Dollar","EWY^FMA_PE(LTMA,-10AY,0,AM,\"PORTAGG\",\"MEANR\")":[11.5219319638112,11.5515273895724,11.1611174820654,11.5087257941749,11.7866243517396,11.3919948748114,12.2013654288155,12.2275564528101,12.0257630707721,11.8219841048795,11.4464740195456,11.143385639394,11.0865048130933,10.7573244699129,11.0698270355285,11.443812095701,10.4348443844597,9.7851634842725,10.4737655693223,10.59532924549,10.6082535686155,10.4992939716806,10.5852322946135,10.4110448729004,10.5698089937578,10.6993800668399,10.6942575484102,10.6223238634085,11.0979095190745,11.163516172774,11.6144280136092,11.6078405353217,11.3724162501781,11.2191511037639,11.1084300200251,10.8804557413634,10.5748762723728,10.3253335970394,10.3432888612055,10.4812171500949,10.1577553788598,10.4024932037918,10.1610798740774,10.5382210233172,10.3634708164178,10.2135233344086,10.1199548216748,9.68758210333534,9.54281913594294,9.3304248898151,9.13790270084763,8.57881318136356,8.37010832267637,8.41786387293448,9.59990399234676,9.96817649836366,10.372436383851,10.4541344978446,10.6481733269999,11.0430303562054,11.0760636495528,11.6783262954628,12.0999636332798,13.3664215400155,13.5776760295919,14.555540612427,15.8161339667172,14.9798166353027,14.6570490002761,14.9456668625411,15.5717811238081,15.4932037774317,16.190426019697,16.1630809596169,16.1493177080227,16.3733666039859,18.6825750987441,21.9326265883258,21.3278923996141,20.2339216236452,19.5613646006294,18.2032423290643,17.178917868913,16.1800324600817,15.0748669924948,13.7609324187018,12.4013470773528,11.2992839087486,10.4231762943191,9.48071623779894,9.33509113095577,9.24639222021166,9.31057527880311,9.12838595692733,9.22999315175024,8.923331763504,9.08285141438946,8.73661867542076,8.55815842365128,9.7335542852151,9.8003219720886,10.001692667309,10.8208049491851,11.0905343513456,11.6851441947142,12.1712429937283,12.6221958903216,12.4876653547575,13.1034956972734,13.4557688449124,13.3231464728835,13.7558309367862,14.5275824711613,15.0127264740771,16.4035170266753,16.213009631085,15.6497472994023,14.951602249474,14.4427651164972,14.0300621388427,12.7122534238443],"INDA^FG_PRICE(0)":55.79,"REFCNRMB-FDS^PROPER_NAME(0,,,\"SECURITY\",\"NAME\")":"China Loan Prime Rate (LPR) - 1 Year"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602793,16.7115371927188,16.932589581546,16.8118349535848,14.5722752976358],"W-FDS^FG_PRICE_CHANGE(0,-1AY)":-14.5669291338583,"EZA^FG_TOTAL_RETURNC(0,-1AM)":0.09068251,"UAE^FMA_PE(NTMA,0,,,\"PORTAGG\",\"MEANR\")":8.86621882873811,"EWZ^FMA_DIV_YLD(NTMA,NOW,NOW,M,\"PORTAGG\",\"MEANR\")":6.76888973861783,"VNM^FMA_DIV_YLD(NTMA,-10AY,0,AM,\"PORTAGG\",\"MEANR\")":[3.49821758991008,2.98903096800904,2.88415994045697,2.87578804263461,3.16197309134306,3.05091868938933,3.08433850301887,3.31663360528425,2.99925088614696,3.02142059227897,2.77125747083762,4.14459647635195,4.22449581789089,3.57261146109665,3.18818514297506,3.22471983647091,2.52779464275397,null,null,2.69352938406155,3.17357795182459,3.15798232754641,3.34034412700977,3.24985788569663,3.15463399738256,3.16123787409216,2.48195419745654,2.68137865799213,2.98209066302514,2.83870962682925,3.05118774581708,3.20248987237659,2.63150822147675,2.48133628047188,2.0184801931679,1.88222390463898,1.52974371113531,1.72424454167406,1.89262276823173,2.03988829370671,1.78960734104634,1.55137806497801,1.87555609042543,1.67941623759589,1.77610088054311,1.93228883080392,1.55378697103252,1.74444926036234,1.72408075683279,1.67973364895058,1.66388681177761,1.82145168198237,1.74452781097286,1.81194505617126,1.77513065436039,1.59050818779351,1.58949702299913,1.53259554409282,1.58320181502227,1.77083340651991,1.84893930234918,1.92469178463889,1.64296951051511,1.66113849073376,1.61290213396191,1.49827802643151,1.64948137725179,1.70031186585477,1.91392715666758,1.64370061077405,1.32381928038734,1.37470929794057,1.35815832698259,1.26755110336157,1.33898686365103,1.29601556837474,1.19803061392952,1.15007489306865,1.250101387272,1.28589390835353,1.15488416409375,1.20414277647374,1.18009466696556,1.40333463695164,1.34825405822005,1.39148479721978,1.43147515111751,1.35075215372127,1.50585058217046,1.50157110666511,1.67087761495336,1.82755471905744,1.58299020720538,1.8337944841207,1.77042617317932,1.93422413679273,1.86602529631709,1.97210143162473,2.49084866911517,2.62625453839635,2.55851017299275,2.66275366233105,2.48830635943513,2.48403237777473,2.54205251489393,2.59983258999236,2.57468561373694,2.75012050630063,2.55737772256056,2.57767565514166,2.99788993966345,2.95375560353688,2.84458356907597,2.75516950125762,2.75654767958917,2.7061940008089,2.24278886918894,2.37264197164762,1.93108886109348,1.88793993697994,2.04243055913683],"EWW^FMA_PE(LTMA,-10AY,0,AM,\"PORTAGG\",\"MEANR\")":[null,null,null,null,null,null,null,null,null,null,null,null,null,null,null,null,null,22.2102073822206,22.4839889980441,24.7920459149515,24.6644045726685,24.3964195808094,23.4754597101823,22.9089632950386,22.9883917194278,22.0713590034806,22.1132456958204,22.0446633935223,21.22411139524,20.2955148219931,21.5158037963958,21.4022727038773,21.1960443931821,20.7322494936915,20.2304194158118,19.8789406599292,19.7269537761798,19.2972798969732,18.7236434622237,17.2452972764741,16.9471118553601,17.2830779225331,16.9183249516527,17.9724243795287,17.7712341467826,17.3570201283422,17.0625718377135,17.6105894918451,17.3442229110077,17.1754319868903,16.8645539016649,15.5573183555293,14.7599462822287,15.3303623552594,15.1862232602112,15.4188064409523,15.485580567277,15.1454023541607,15.0072506459924,14.819035405212,14.4618437195384,14.9437406898287,14.9459792558718,15.4858809761426,14.9831721195166,15.8641661478757,15.7429122739087,14.9247232052447,14.3942790836038,16.1813471850739,17.6099662337458,17.9748975380621,19.7164743671549,19.7150218481532,20.8384841326756,22.3241726739711,26.7871262841141,33.6470446546033,29.2245721428582,27.1753025493523,25.9870977955622,24.908532651881,23.8475530981596,22.4130226041027,20.8846798804091,19.5929197373744,18.0117204991016,16.943116378381,15.4744958905859,15.2930822530992,15.0218045974223,15.0408648522751,15.0121730985194,14.3739333707768,14.1602470746108,13.6712835907405,13.4840320788789,13.0688378281214,12.7273304873742,13.5465926030294,13.2586771350816,13.6363300363991,13.6145731484855,14.5940852782169,14.3956394912574,14.2179327592166,13.7838642041433,13.5502194561509,13.3836434231026,12.9759949042608,12.2117098226218,12.6507456290796,13.4019104801236,13.4764414299015,14.7195278737118,15.7826274257458,15.6149027836771,15.3448463941433,14.5844422682782,14.2403913999778,13.6608927448533],"FC0000MY^FG_PRICE(0)":263.37787,"TUR^PERCENT_CHANGE(FMA_EPS(+1,0,,,,\"PORTAGG\",\"MEAN\"),FMA_EPS(+1,-3AM,,,,\"PORTAGG\",\"MEAN\"))":-13.95604907718,"ECH^P_PRICE(0)/P_PRICE_HIGH_PR(0,,,,,,\"PRICE\",\"INTRA\",\"52W\")":0.85106385,"EPHE^FMA_COS_DOWN(\"EPS\",\"1M\",+1,NOW,,,\"PORTAGG\",\"MEANR\")":12.0,"REFMXTON-FDS^FG_YIELD(NOW,,,0)":10.75,"CAGDPY@SA^EE_ACTUAL_ANNUAL(MED,+1)":2.2,"EPOL^P_PRICE(0)/P_PRICE_HIGH_PR(0,,,,,,\"PRICE\",\"INTRA\",\"52W\")":0.8620161,"VWO^FMA_COS_DOWN(\"EPS\",\"1M\",+1,NOW,,,\"PORTAGG\",\"MEANR\")":972.0,"INDA^SIZE(FG_CONSTITUENTS)":149,"EPHE^FMA_RBICS_REV_CURRENT(30, LOC, \"PORTAGG\")":41.2423204084749,"CNYA^FG_ROE(0)":10.0098099193361,"VGK^FMA_EVAL_EBITDA(NTMA,0,,,\"PORTAGG\",\"MEANR\")":8.80576024281124,"MCHI^FMA_DIV_YLD(NTMA,NOW,NOW,M,\"PORTAGG\",\"MEANR\")":3.03799045692869,"EWM^FMA_EVAL_EBIT(LTMA,NOW,NOW,M,\"PORTAGG\",\"MEANR\")":17.0555458566464,"USDTHB^FG_PRICE_CHANGE(0,-6AM)":-1.6991675,"USDIDR^FG_PRICE_CHANGE(0,-3AM)":-0.74789524,"NI-FDS^MAX(FG_PRICE(0,-5AY))":48241.0,"GREK^FG_PRICE_MAVG(0,,,,60)":41.37246,"EWT^FG_TOTAL_RETURNC(0,-1AM)":-8.218932,"EPHE^FMA_DIV_YLD(NTMA,NOW,NOW,M,\"PORTAGG\",\"MEANR\")":3.29784870303115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2726059775,8.30740233680115,10.1463868925066,7.5109716795443,8.90596194393434],"USDINR^FG_PRICE_CHANGE(0,-3AM)":0.5313635,"EPOL^FG_TOTAL_RETURNC(0,-6AM)":2.8374434,"VWO^FMA_COS_UP(\"EPS\",\"1M\",+1,NOW,,,\"PORTAGG\",\"MEANR\")":817.0,"EIDO^FMA_COS_DOWN(\"EPS\",\"1M\",+1,NOW,,,\"PORTAGG\",\"MEANR\")":25.0,"REFTHREPO-FDS^FG_YIELD(NOW,,,0)":2.5,"INDA^FMA_EVAL_EBITDA(NTMA,0,,,\"PORTAGG\",\"MEANR\")":15.9124630740875,"USDSAR^STD(FG_PRICE_CHANGE(0,-1AY,AM))":0.0225430615733823,"USDTHB^FG_PRICE_CHANGE(0,-3AM)":-4.4537725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211777426229,14.923356246113,18.5568688774996,21.0552642124862,24.0472700239532],"ECH^JULIAN(FMA_DIV_YLD(LTMA,-10AY,0,AM,\"PORTAGG\",\"MEANR\").DATES)":[41859,41891,41921,41950,41982,42013,42044,42072,42103,42132,42164,42194,42223,42256,42286,42317,42347,42377,42409,42438,42468,42499,42530,42559,42591,42622,42650,42683,42713,42744,42775,42803,42832,42864,42895,42923,42956,42986,43017,43048,43077,43109,43140,43168,43199,43229,43259,43290,43321,43350,43382,43413,43441,43474,43504,43532,43564,43594,43623,43655,43686,43717,43747,43777,43808,43839,43868,43899,43930,43959,43991,44021,44050,44083,44113,44144,44174,44204,44236,44264,44295,44323,44356,44386,44417,44448,44477,44509,44539,44568,44601,44629,44659,44690,44721,44750,44782,44813,44841,44874,44904,44935,44966,44994,45022,45055,45086,45114,45147,45177,45208,45239,45268,45300,45331,45359,45391,45421,45450,45482,45512],"NI-FDS^FG_PRICE(0)/MAX(FG_PRICE(0,-1AY))":0.756051703877791,"W-FDS^FG_PRICE_MAVG(0,,,,30)":5.42925,"UAE^FG_PRICE_MAVG(0,,,,200)":14.457574,"TUR^FMA_PCT_ABOVE_MAVG(200,0,,,,\"PORTAGG\")":52.0833333333333,"INDA^P_PRICE(0)/P_PRICE_LOW_PR(0,,,,,,\"PRICE\",\"INTRA\",\"52W\")-1":0.30747604,"EWT^PERCENT_CHANGE(FMA_EPS(+1,0,,,,\"PORTAGG\",\"MEAN\"),FMA_EPS(+1,-3AM,,,,\"PORTAGG\",\"MEAN\"))":5.90539622894909,"EZA^FMA_COS_DOWN(\"EPS\",\"1M\",+1,NOW,,,\"PORTAGG\",\"MEANR\")":15.0,"INDA^FMA_ROE(NTMA,-20AY,NOW,FY,\"PORTAGG\",\"MEANR\")":[null,null,null,null,null,null,null,null,15.6108197056138,16.0962597956391,15.7612771435553,15.9055421047158,15.6930916584344,15.3154529754558,14.6122050459717,14.5354846163082,12.8423839008733,15.1612174069661,14.9253869764278,16.0791210964087],"CC_PL^FG_COMPANY_NAME":"Poland","USDCNH^FG_COMPANY_NAME":"Chinese Offshore Renminbi per U.S. Dollar","USDBRL^FG_PRICE_CHANGE(0,-3AM)":6.575954,"QAT^FMA_PE(NTMA,-10AY,0,AM,\"PORTAGG\",\"MEANR\")":[15.4981274477809,15.8419521275551,15.5276337921408,14.9470700092349,13.446215460911,13.4264940705225,14.080133431563,13.6910215840611,13.3064277103783,13.8168415101428,13.2232463993673,13.1209910253701,13.145197047615,12.9592304789738,12.8078200765209,12.2501168068215,10.9704557761482,10.8640582590714,11.2761309556992,11.8149663456404,11.8515416847437,11.7884026877728,11.8041226550854,11.9001066053479,13.1168365869844,12.7684147418198,12.6988612821026,12.5575065112133,12.4157299919234,13.63551731575,13.2175502213894,12.9001265949018,12.8231649229028,12.7114599622941,12.18882665396,11.6418856916982,12.4092845017761,11.1433381544558,10.7919395421602,10.7668194331744,10.8192026498128,12.245571767447,11.486845767271,10.4226705099094,11.4185454574835,11.0890469604746,11.5817420638274,11.3729898183926,12.4943764568755,12.5371583307384,12.3489747773486,12.8954170756591,13.1754919763967,13.118517379434,13.1023127203759,12.2304653185332,12.7903133881139,12.6508694495131,12.9974477018484,13.1420761354734,12.5294766393609,13.2050752803459,13.3590691747938,13.2749538892711,13.1843219624003,13.8241667731095,13.5064289867681,10.9973389873036,12.5346395050208,13.4594034486589,14.6284840028791,14.9143859518867,15.1444660175417,14.8902557060315,15.5415933840094,15.0266379546964,15.2530416204857,14.3267855430326,13.6459464661398,13.1981192320134,13.818119493585,13.955179227763,13.4169824000097,13.3351650802477,13.1848150382758,13.4479379033497,13.3366179438757,13.7245673079986,13.1199752880288,13.1871547776347,13.6626679738725,14.2835926939599,14.2520716287841,13.6369061757244,12.6068509855301,12.1859617051299,13.6536495803115,12.7625942829995,13.0379896590828,13.0351923972324,11.9116323616057,11.8919112321013,11.0903936238446,11.2497419404068,11.0883971520915,11.46770532488,11.1779722572231,11.189439968792,11.6610408879993,10.8710440101486,10.3694228032324,10.5606226793943,10.3250921105723,10.7620734464366,10.2142262746933,10.5613167731285,10.1696488797562,9.87435753308678,9.71025317267971,10.3704774809745,10.3706929753639],"MCHI^FG_TOTAL_RETURNC(0,-3AM)":-7.122594,"EWT^FG_TOTAL_RETURNC(0,-12AM)":24.852478,"EPHE^FG_ROE(0)":12.4612029711653,"TRYID10Y-FDS^FG_YIELD_NAME":"Treasury - Indonesia Benchmark Bond 10Y","CNYA^FMA_EVAL_EBITDA(NTMA,0,,,\"PORTAGG\",\"MEANR\")":9.17988890346123,"EWZ^P_PRICE_RETURNS_PR('52W',2,-10AY,0,AM)":[13.172924,10.737634,-0.17958283,-10.506529,-13.778246,-11.068684,-11.463499,-21.230942,-25.154442,-21.259129,-30.483501,-33.839363,-42.638905,-51.84692,-44.390957,-41.234337,-35.12675,-45.778847,-42.90605,-15.630907,-20.159304,-23.87963,-11.57962,0.65044165,31.091953,43.467606,48.60215,58.352436,39.898155,86.24113,97.70038,47.036137,51.229286,40.331066,22.694504,19.846046,13.614952,21.95871,20.950926,11.397945,20.678257,23.825026,17.491364,29.055918,15.638124,9.146309,-0.2706766,1.1102915,-5.167842,-20.894611,-3.2099009,2.3190975,1.6822696,4.6834707,5.0756097,-4.5681357,3.4184575,2.6884317,34.36736,41.076054,27.767504,33.242966,6.844616,12.808895,18.589258,11.595451,3.5560608,-26.530653,-37.357265,-41.167606,-20.80087,-32.021545,-25.688707,-23.892147,-27.685093,-24.9892,-17.887342,-18.214804,-15.344125,7.014346,33.431435,72.81926,28.572487,29.712093,22.602654,15.085268,15.699017,-0.9833276,-12.559837,-19.827991,-2.2502303,19.313026,20.446348,-13.055759,-12.95237,-18.582886,-7.5327516,1.0733724,14.883507,17.43225,10.763824,16.145075,-2.6783168,-8.48186,-18.913687,8.244383,10.691202,29.28865,13.573241,10.560095,1.200521,10.723352,24.546825,28.643883,25.701977,21.748043,29.278015,16.429806,-3.2797039,-3.7788928,-1.3041735],"TUR^FG_TOTAL_RETURNC(0,-1AM)":-10.429877,"ECH^P_PRICE(0)/P_PRICE_LOW_PR(0,,,,,,\"PRICE\",\"INTRA\",\"52W\")-1":0.08153784,"REFTR1WREPO-FDS^(SUBARRAY(NOT_NA(NO_REPEAT_F(FG_YIELD(NOW,-10AY,D))),0,1)-SUBARRAY(NOT_NA(NO_REPEAT_F(FG_YIELD(NOW,-10AY,D))),1,1))*100":500.0,"REFMXTON-FDS^(SUBARRAY(NOT_NA(NO_REPEAT_F(FG_YIELD(NOW,-10AY,D))),0,1)-SUBARRAY(NOT_NA(NO_REPEAT_F(FG_YIELD(NOW,-10AY,D))),1,1))*100":-25.0,"EPHE^FMA_EVAL_EBITDA(NTMA,0,,,\"PORTAGG\",\"MEANR\")":7.95022690923629,"USDINR^STD(FG_PRICE_CHANGE(0,-1AY,AM))":0.294641310733679,"EWT^P_PRICE(0)/P_PRICE_HIGH_PR(0,,,,,,\"PRICE\",\"INTRA\",\"52W\")":0.8923557,"ECH^FG_ROE(0)":8.0364662498034,"MCHI^FG_FCF_YIELD_NTM(0)":8.05485549547514,"CAGDPY@PL^EE_ACTUAL_ANNUAL(MED,+1)":0.45,"USDTRY^STD(FG_PRICE_CHANGE(0,-3AY,M))":7.50347397001611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719901,0.557417673683109,0.621885469021717,0.869531876625146,1.21959709581891],"PASP-FDS^FG_PRICE(0)":924.0,"GREK^FG_PRICE_MAVG(0,,,,200)":39.443123,"VGK^P_PRICE(0)/P_PRICE_HIGH_PR(0,,,,,,\"PRICE\",\"INTRA\",\"52W\")":0.9431907,"REFTR1WREPO-FDS^FG_YIELD(NOW,,,0)":50.0,"TRYCN10Y-FDS^FG_YIELD(0,,,,\"YTM\")":2.2071,"USDMYR^FG_PRICE_CHANGE(0,-6AM)":-7.187825,"GREK^FMA_PE(NTMA,-10AY,0,AM,\"PORTAGG\",\"MEANR\")":[7.68245315239277,7.93241210280814,6.76977053112128,6.60658873393635,6.06865595651552,4.20723315486766,4.29902294997247,5.01414391969095,5.17350797179046,5.35077874305589,5.13545333103677,4.85121470305781,4.32397873237174,3.85386121984386,4.32537087158562,3.66092836199931,3.74644698064763,9.54535724697918,7.719195384198,8.92418688498915,8.72187588466405,10.2559952257994,10.4190527687376,8.43555827340595,8.74954402267318,8.62535468227826,8.97519914678145,8.54846437676387,9.84357126309417,9.05640711503112,8.23986191009272,9.16220131729522,10.9116033718141,13.214933191182,13.392052671186,12.8663113370807,12.70208074383,11.3978233088629,11.8526086501079,12.0134145635827,12.7222139623142,14.2841808725485,14.1345746316748,14.1137913616649,13.7485161625396,14.7012782532565,14.4201159005173,14.6596520141123,15.330209531511,13.8992883269842,12.7161706814248,12.3299262107652,12.3072800034617,11.2967843685546,11.4534868017084,12.5967530571035,13.7642923419493,13.052048544892,13.6163157522876,13.9318906834001,12.7521486480395,13.8765646474917,12.2777766181442,11.4856462071122,11.0226797021208,11.5881781607284,10.8471128328103,6.91642216028071,7.75839984742087,9.83143506726709,12.3926248378894,13.2601455204755,12.4946224675668,11.7495537481003,11.4854094866047,10.4523531421625,12.513278318352,12.1279416342218,11.1984835928258,12.36265107528,12.2825110239255,12.8835191197807,13.113664524936,11.8587985806973,11.2744395356882,10.3916409335553,10.4245772034109,11.2632965622955,9.96237789580541,9.64236278993094,10.2804689399555,9.00604991128332,10.2494059753084,9.13794173543027,9.29830985577284,7.78255439537934,8.10282868414333,6.96680255147145,6.67332216340007,6.90061178132671,6.67244275166232,6.46907689060928,7.76066827790948,7.51769662341475,7.11411264982897,7.11991534947973,7.75133958795717,7.80262261244792,7.80309466811983,6.93082725452766,6.13021627047034,6.58789196622449,6.55281695718023,6.7543644403971,7.05957698575789,7.22447349232743,7.0134136696659,7.20739955161446,7.30179810874793,7.13222286577992,6.74604957748671],"EZA^PERCENT_CHANGE(FMA_EPS(+1,0,,,,\"PORTAGG\",\"MEAN\"),FMA_EPS(+1,-3AM,,,,\"PORTAGG\",\"MEAN\"))":-5.61355494017827,"TRYSA10Y-FDS^PCTCHG(FG_YIELD(0,,,,\"YTM\"),FG_YIELD(-1AM,,,,\"YTM\"))":-4.960871,"EWZ^FMA_PE(NTMA,0,,,\"PORTAGG\",\"MEANR\")":7.11214092217207,"CAGDPY@PL^EE_ACTUAL_ANNUAL(MED,0)":1.56254742295506,"USDSAR^STD(FG_PRICE_CHANGE(0,-3AY,M))":0.0432785371713939,"W-FDS^FG_PRICE_CHANGE(0,-1AM)":-2.11998195760037,"VNM^FG_PRICE(0)":11.84,"EWM^FG_PRICE(0)":23.88,"TUR^PERCENT_CHANGE(FMA_EPS(+1,0,,,,\"PORTAGG\",\"MEAN\"),FMA_EPS(+1,-1AM,,,,\"PORTAGG\",\"MEAN\"))":-4.93723638480122,"EWZ^FG_TOTAL_RETURNC(0,-6AM)":-8.47851,"VGK^FG_TOTAL_RETURNC(0,-6AM)":6.5959096,"TRYTR7Y-FDS^PCTCHG(FG_YIELD(0,,,,\"YTM\"),FG_YIELD(-1AM,,,,\"YTM\"))":2.5059903,"VGK^FG_FCF_YIELD_NTM(0)":5.31373401469485,"CAGDPY@PH^EE_ACTUAL_ANNUAL(MED,0)":-2.56663776811855,"USDBRL^FG_COMPANY_NAME":"Brazilian Real per U.S. Dollar","CNYA^P_PRICE_RETURNS_PR('52W',2,-10AY,0,AM)":[null,null,null,null,null,null,null,null,null,null,null,null,null,null,null,null,null,null,null,null,null,null,null,null,null,null,null,null,null,null,null,null,null,null,null,11.58477,15.340578,17.651045,20.185257,22.336256,20.374453,30.563046,20.373964,29.881882,17.18142,24.392677,14.394784,-1.4941275,-9.400868,-18.275625,-17.886168,-23.534578,-20.50646,-26.123173,-18.884003,-13.109583,0.9037137,-11.052549,-11.700564,6.122029,4.2523026,19.292318,14.801669,24.780035,21.866667,33.535446,17.330242,9.297085,-6.691223,9.623373,15.354717,33.029152,39.6402,27.597977,37.888824,37.805904,42.208183,48.904514,68.28452,39.16985,45.797432,44.03882,47.776127,19.012619,18.108643,20.52052,15.4129505,8.013535,12.736106,-6.952238,-14.15813,-7.2720766,-10.234869,-23.417336,-20.09008,-11.769093,-16.868675,-21.134096,-25.806475,-30.71562,-26.851242,-19.49839,-14.002246,-13.313216,-8.2246895,3.9601326,-13.346714,-19.988781,-11.605853,-14.119709,-7.4753165,-4.8771915,-16.76389,-22.956879,-24.001663,-14.893162,-17.318804,-11.077505,-6.829482,-9.725296,-14.437509],"EZA^FMA_PE(NTMA,-10AY,0,AM,\"PORTAGG\",\"MEANR\")":[14.9370565587737,15.3769739787229,14.3026487265886,14.9057999872891,14.9034325930197,15.7666008360334,17.0365594691573,16.7409707478407,17.4422934548833,17.0757160627312,15.8354549603292,16.0002286293542,15.8840560598862,14.940860997551,16.1709369639381,15.6761015549602,14.4098597395584,13.4797476344775,13.5885204505866,14.3355649031037,14.7375703844485,14.1715927467643,14.9300981990371,14.5338266789222,15.6155613475486,15.2113808733332,14.8465776141065,14.4789551559428,14.3301063144412,14.751680974249,14.8286676247921,15.4047036607523,15.5825214123237,16.2022716431158,15.2066800246751,14.8805775251437,15.9115747859632,15.2965414886961,15.302745456196,15.600466277005,14.353743499941,15.0949124333356,14.1789614774479,15.4550194546501,15.1277058686291,15.043856062669,14.4624183012416,14.3258149751694,13.9159181422795,13.220162282689,12.3529765502942,12.4650728526041,12.4131498346797,12.8202587828381,12.8036405041647,12.7750337470867,13.3792365166877,13.1394367951795,13.1545553172098,12.8153864637245,12.1736443738167,12.1147515022818,11.4830176800163,11.8334883480548,11.897263375901,12.2390147244833,11.8489675075832,9.61310245220741,9.24392734452283,10.6359471912705,11.5151383948134,11.7350905484457,11.3960007081983,11.0064658034402,10.3813389884584,10.7209246536135,9.9253327182643,9.93456073422914,10.3928365478993,10.3629962104524,9.9300211043596,9.72502661459867,9.85939485076902,9.34848977292992,9.522291113644,8.88447865643147,9.48355841395889,9.56778124421755,9.63322784324973,9.67714343085646,9.99211814752324,9.82172978410981,9.73633500768144,8.52851332622136,8.55107809796652,8.89594153524336,8.95363131430673,8.54621303586325,8.16878195617378,8.75283348523401,9.13445053216508,9.44023577049996,9.27859181808435,8.81382061336639,9.09040716119976,9.11680585089509,9.13668683998559,9.3368132148155,9.86769863661223,9.60131033346746,9.20211229834986,9.48558310191498,9.54361884776823,9.45235032327302,9.35612272548108,9.50780182409696,9.63900531537554,9.6623640088443,9.22435641595092,9.86632503378235,9.91380210638712],"KSA^PERCENT_CHANGE(FMA_EPS(+1,0,,,,\"PORTAGG\",\"MEAN\"),FMA_EPS(+1,-1AM,,,,\"PORTAGG\",\"MEAN\"))":-1.801018898206,"CNYA^FG_TOTAL_RETURNC(0,-12AM)":-14.437509,"EIDO^FMA_RBICS_REV_CURRENT(30, LOC, \"PORTAGG\")":54.687669417842,"TRYPL10Y-FDS^PCTCHG(FG_YIELD(0,,,,\"YTM\"),FG_YIELD(-1AM,,,,\"YTM\"))":-9.81385,"CC_TR^IMF_IFS_RCPI_Q(0)":72.27338,"VGK^FMA_DIV_YLD(NTMA,NOW,NOW,M,\"PORTAGG\",\"MEANR\")":3.52172162179387,"TUR^FMA_EVAL_EBIT(LTMA,NOW,NOW,M,\"PORTAGG\",\"MEANR\")":8.50632978258146,"EWM^FMA_EVAL_EBITDA(NTMA,0,,,\"PORTAGG\",\"MEANR\")":8.45484394626613,"TUR^FG_COMPANY_NAME":"iShares MSCI Turkey ETF","GREK^FG_PRICE_MAVG(0,,,,30)":41.515835,"VGK^FG_TOTAL_RETURNC(0,-3AM)":-1.3617814,"CAGDPY@PE^EE_ACTUAL_ANNUAL(MED,+1)":-0.45,"USDAED^FG_PRICE(0)":3.67295,"USDTWD^FG_PRICE(0)":32.435,"USDIDR^STD(FG_PRICE_CHANGE(0,-3AY,M))":1.53950145993669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9752379,23.2814280899331,19.7293870601444,36.3605660867862,47.6827441797387],"EZA^P_PRICE_RETURNS_PR('52W',2,-10AY,0,AM)":[17.586147,14.164066,3.395605,8.190703,4.445386,10.76467,21.292818,3.539765,5.1758647,2.6546955,-7.777107,-8.296782,-7.628578,-22.20227,-4.9808207,-16.354126,-23.302847,-35.949715,-36.26436,-22.333967,-24.942976,-27.058018,-10.553556,-9.470063,0.5350828,6.4663887,-3.0233264,4.1771054,14.875067,35.698044,32.513107,14.29323,13.50472,22.89778,13.313627,12.091517,3.2151341,11.883556,10.926008,12.592018,17.95094,32.835484,23.557209,39.66124,25.30464,15.276933,7.743299,11.82667,0.5940676,-17.088295,-13.367271,-11.452031,-15.098339,-20.373095,-12.714338,-26.83729,-13.528162,-13.176929,-12.398773,-7.9168797,-15.454388,2.7371645,0.0020861626,1.0032654,0.8284211,0.40251017,-6.4351025,-21.857851,-38.4515,-33.82337,-16.785414,-19.885195,-16.086275,-13.509571,-10.415518,-6.589097,1.3307214,-2.6758075,12.307668,42.387833,73.1834,74.49726,46.029377,35.019325,37.795414,30.245256,34.353386,18.688536,9.678591,12.8652935,9.357918,10.257494,11.598099,-15.252418,-12.831658,-8.6700735,-6.423396,-11.12085,-19.228035,-12.5867,-3.193283,0.35659075,-11.946911,-20.559443,-19.328981,-1.2966335,-6.028676,-6.1944304,-3.2657802,0.03581047,2.0757675,-2.1626651,-7.7426615,-11.385077,-9.770632,-0.9381473,-0.17147064,5.003166,2.8998613,16.401518,11.884701],"ECH^JULIAN(FG_TOTAL_RETURNC(-10AY,0,AM).DATES)":[41859,41891,41921,41950,41982,42013,42044,42072,42103,42132,42164,42194,42223,42256,42286,42317,42347,42377,42409,42438,42468,42499,42530,42559,42591,42622,42650,42683,42713,42744,42775,42803,42832,42864,42895,42923,42956,42986,43017,43048,43077,43109,43140,43168,43199,43229,43259,43290,43321,43350,43382,43413,43441,43474,43504,43532,43564,43594,43623,43655,43686,43717,43747,43777,43808,43839,43868,43899,43930,43959,43991,44021,44050,44083,44113,44144,44174,44204,44236,44264,44295,44323,44356,44386,44417,44448,44477,44509,44539,44568,44601,44629,44659,44690,44721,44750,44782,44813,44841,44874,44904,44935,44966,44994,45022,45055,45086,45114,45147,45177,45208,45239,45268,45300,45331,45359,45391,45421,45450,45482,45513],"EWZ^FMA_PE(LTMA,-10AY,0,AM,\"PORTAGG\",\"MEANR\")":[12.105776177687,12.7876416274908,12.8204323352134,12.4051678484897,12.1158416047221,12.2206596886062,12.358950683703,12.8143749680199,13.2843313912364,13.9624581965895,13.8070719546877,13.583146254731,13.0418233581485,12.6718068548919,12.8773280286251,12.2039047124805,12.7298778495239,11.3880578524587,11.4319822884722,12.8780151733858,13.2033962189863,12.9647231774352,13.1434874343624,13.5624426763653,14.1804445305513,14.5716291593386,14.8966273588141,15.0424679629706,14.7608088235028,15.00550192289,15.9959993968207,16.695038212573,16.2950822522502,16.0275356910975,15.2768314821992,14.8837951649975,15.322690220686,15.4580810790901,15.6375644742175,14.5322008955634,14.492908657193,15.2505347708576,15.6179091843127,16.5067405476214,16.0308547921642,15.6530500730636,14.6432936297279,14.2144316629138,14.1148814175667,13.3611679416771,13.9207120828058,13.7403156952414,13.9951927763242,14.6028845464091,14.9639321369262,14.7089126219581,14.3702140464295,14.057677313731,14.1818340693335,14.3804788519023,14.5240820506397,14.361785711599,14.2847104957131,15.5842781021399,16.0465934545305,17.3328061313754,16.8737760400521,16.609182655516,16.3732384616894,17.3122585862742,19.9420736604062,29.6112531132983,33.4642956228598,35.5610593387462,30.9977561154389,30.2304029278843,33.3262148177317,36.9728762816877,29.0599385883475,20.4788275734079,19.1496779597167,18.0369943865041,17.0222860543192,15.4504624626851,13.8780953661009,12.0766275916639,10.7576983522973,8.90501533349034,7.54466132717659,6.42609651660697,7.09162794799219,7.0441526764424,7.00512204725078,6.58431936421673,6.54796636371014,6.27934574247274,6.3868287658757,6.20707776951234,6.29106237277679,6.14874395302515,5.66598450115425,5.67022804597511,5.7953763544467,5.58172966450956,5.60858642600488,5.8800194313179,6.47666311808815,6.85127499160105,7.07788153786331,7.10625810362135,7.2766165779188,7.54421650211249,8.17584472603964,8.54985840241174,8.26615180307412,8.43042770383759,8.37967973593967,8.27549843592627,7.98557819974878,8.02608502090152,7.93959147024864],"PASP-FDS^FG_PRICE_CHANGE(0,-1AM)":-8.96551724137931,"CPALM-FDS^FG_PRICE(0)":3840.0,"INDA^FG_PRICE_MAVG(0,,,,30)":56.389,"TUR^FG_TOTAL_RETURNC(0,-3AM)":-6.826091,"ECH^FG_TOTAL_RETURNC(0,-12AM)":-10.850853,"QAT^FMA_COS_UP(\"EPS\",\"1M\",+1,NOW,,,\"PORTAGG\",\"MEANR\")":4.0,"REFAEREPO-FDS^PROPER_NAME(0,,,\"SECURITY\",\"NAME\")":"United Arab Emirates Repo Rate","REFKRBASE-FDS^PROPER_NAME(0,,,\"SECURITY\",\"NAME\")":"South Korea Base Rate","VWO^FG_PE_NTM(0,,,90,0)":12.9952302297237,"QAT^JULIAN(FMA_DIV_YLD(NTMA,NOW,NOW,M,\"PORTAGG\",\"MEANR\").DATES)":45504,"EPHE^FMA_EVAL_EBIT(LTMA,NOW,NOW,M,\"PORTAGG\",\"MEANR\")":12.3119814604719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USDINR^STD(FG_PRICE_CHANGE(0,-3AY,M))":0.951138161150903,"USDBRL^FG_PRICE_CHANGE(0,-1AM)":1.0147452,"MCHI^FMA_PE(NTMA,-10AY,0,AM,\"PORTAGG\",\"MEANR\")":[9.17268463329604,9.42739725079662,8.67573799321029,8.73410829218746,9.11432836836969,9.7564554995978,9.97768332725528,10.057540929688,11.8019176199625,11.9097038511685,11.3656396649463,9.57608733118711,9.50606416323749,9.02123996773899,9.36764678204092,9.65203041296668,9.20794490555968,9.44838606396929,8.88663042678693,9.34916058523123,9.96090849809623,9.63624736685478,11.0552016354278,10.8105510565914,11.7167377899244,12.6287044484672,12.4942324456536,11.7525546271914,11.8272948234031,11.6520326367461,12.2250607751213,12.2187338547337,12.4943777648231,12.6841940469107,13.130127931664,12.7103632965921,13.7905332680635,13.0969380669523,13.8605596306718,14.0190071468829,13.2275501344994,14.1163724568055,12.4985516996961,13.3948717793764,12.446136558763,12.6434970538312,12.7122595348219,11.8569663409888,11.6294276764029,10.8797004835161,10.3747189740567,10.2732478278699,10.5221322490181,10.4835570109842,11.097391832245,11.3827060574123,12.3534633564471,11.4563438030261,10.867812748591,11.3219347560511,10.7908499679119,11.4853225383381,10.8984197025958,11.5113573569994,11.6170847158851,12.5443090204086,12.1156892172,11.5599948058944,12.0414263652381,12.6179906924615,13.8084608924096,15.8265297089469,14.975733187782,14.832161513613,15.1980107941194,15.7301482125068,15.2765214458035,16.2730135847467,18.4003584107351,16.4823373539293,16.015486454782,15.4384189183865,15.8764581252939,15.0120593707591,14.0905640321555,13.9971801887983,13.4058090889839,12.9440246975651,12.9663232544032,12.2877668911356,12.4264888590352,10.3170264011532,10.744241024166,10.0718954307939,11.743509701819,11.9382058401807,10.6744416439313,10.844535156712,9.78364908206381,9.16417309869707,11.0150124297469,11.627852688628,11.6228353773962,10.5981241623653,11.0071389307646,10.4527829343353,10.3622601240459,10.0434399406933,10.7060482879873,10.3206535574241,9.78840701493607,9.81971267477481,9.16656645991669,8.95494433886467,8.72426575354957,9.00296302339451,9.40010351881039,10.3591470321968,9.99468814288961,9.53651448853168,9.01115211030885],"TIOS-FDS^FG_PRICE_CHANGE(0,-6AM)":-21.747572815534,"EWT^FG_PRICE(0)":51.48,"KSA^FG_TOTAL_RETURNC(0,-12AM)":3.8187504,"MCHI^FG_TOTAL_RETURNC(0,-1AM)":-3.1723857,"EZA^FG_TOTAL_RETURNC(0,-3AM)":6.667757,"EWT^P_PRICE(0)/P_PRICE_LOW_PR(0,,,,,,\"PRICE\",\"INTRA\",\"52W\")-1":0.22207713,"EPOL^FG_TOTAL_RETURNC(0,-12AM)":18.086874,"VWO^FG_TOTAL_RETURNC(0,-6AM)":7.701969,"EWJ^FMA_COS_UP(\"EPS\",\"1M\",+1,NOW,,,\"PORTAGG\",\"MEANR\")":97.0,"MCHI^FMA_COS_DOWN(\"EPS\",\"1M\",+1,NOW,,,\"PORTAGG\",\"MEANR\")":287.0,"EPOL^FMA_COS_DOWN(\"EPS\",\"1M\",+1,NOW,,,\"PORTAGG\",\"MEANR\")":8.0,"EPU^FMA_RBICS_REV_CURRENT(30, LOC, \"PORTAGG\")":31.7175329073805,"EIDO^FG_ROE(0)":12.8577083905045,"REFCNRMB-FDS^FG_YIELD(NOW,,,0)":3.35,"TRYQA10Y-FDS^FG_YIELD(0,,,,\"YTM\")":null,"VWO^JULIAN(FMA_DIV_YLD(NTMA,NOW,NOW,M,\"PORTAGG\",\"MEANR\").DATES)":45471,"KSA^FG_COMPANY_NAME":"iShares MSCI Saudi Arabia ETF","CC_CL^FG_COMPANY_NAME":"Chile","USDIDR^STD(FG_PRICE_CHANGE(0,-1AY,AM))":1.13023862767811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4299162169,33.7098900362913,47.0110079129659,46.0400428656077,54.6706656892514],"KSA^FMA_DIV_YLD(NTMA,-10AY,0,AM,\"PORTAGG\",\"MEANR\")":[null,null,null,null,null,null,null,null,null,null,null,null,null,null,4.32575631185176,4.77211744530075,4.62089433099089,5.07727485405112,5.22685544185245,4.6718255704397,4.65091864400436,4.16718842645889,4.03991184496277,4.26677025167458,4.37656485493326,4.61137988361162,4.86013656818796,4.41947353139153,3.79366491695807,3.90933008685545,3.85569307965879,3.87082532477802,3.96929481891519,4.0932965180445,3.98280611405161,3.75961876959071,3.82612240940782,4.21287996423885,4.34328774814679,4.34592251591031,4.34045707859179,4.29980088298423,4.27357642254402,4.16567174696765,3.86688261207624,3.96780308133698,3.6958979510439,3.81417983490477,3.94071746381971,4.36747296303856,4.24863104604585,4.35831173460214,4.20555822346412,4.09263771964767,3.89755576814988,3.92053458372641,3.70828676523007,3.79800904885069,3.98403261103923,3.89409400759796,3.98843549994663,4.13649331614255,4.34861984337556,4.22869017928516,4.06843598293964,4.0428783248658,4.2850158025447,5.54963514017864,4.69456807447626,4.68119647710022,3.9779998726408,3.85186922966093,3.76660285202545,3.49120990077045,3.31658766191769,3.42156064372112,3.44419248176444,3.53454119699358,3.5422625597094,3.45755877951853,3.31239354105715,3.33299832976082,3.23063788317311,3.2614033442918,3.15097774544387,3.06575768912777,3.01482930375805,2.98551946004581,3.29094510289726,3.22385735046915,3.05677197626906,2.8942930481466,2.81104397570691,2.6244907764343,2.9687048544055,3.34131139385054,3.15404312238774,3.297907063689,3.35382097511289,3.42794101122211,3.82655088302057,3.69545392908379,3.75750934466658,3.77146013964343,3.55020853386944,3.41300998207435,3.46420358708381,3.42828738604017,3.61319239055024,3.65614617801395,3.92139685459025,3.83293859461409,3.75685251996883,3.39388474799555,3.37601258260646,3.30467490214378,3.33721036486253,3.55669819828764,3.66267075409507,3.63024155973216,3.71129356752977],"PASP-FDS^FG_PRICE_MAVG(0,,,,30)":954.6667,"TRYZA10Y-FDS^JULIAN(FG_YIELD(-10AY,0,CY,,\"YTM\").DATES)":[42004,42369,42734,43098,43465,43830,44196,44561,44925,45289],"USDBRL^FG_PRICE_CHANGE(0,-1AY)":12.022948,"USDMYR^STD(FG_PRICE_CHANGE(0,-1AY,AM))":2.23174374777698,"INDA^FMA_PE(NTMA,-10AY,0,AM,\"PORTAGG\",\"MEANR\")":[16.194869089289,17.0837692352606,16.5340829958698,17.0989044230343,17.0505885122744,16.8402737742472,17.7732500328052,18.2834844925037,18.2657945682099,17.103911169771,16.9178235095279,18.1445969775149,18.8763901188519,17.4340133701045,17.96123044885,17.4667337706692,16.6359637347745,16.636329109476,16.3783353199097,17.0943661303079,16.8614268765078,17.4184961900531,17.6803149491997,17.7529819387396,18.3410108781328,18.1990712486189,17.828342026691,16.8735158970153,16.5213187633103,16.3347484681304,17.3784444610294,17.5882248217495,18.0244048877954,18.0921112102361,18.3103081474484,18.1869566582593,18.7122702979229,18.7029863691932,18.539967803125,18.8762845693115,18.6467256975957,19.2020799163837,18.4812762931262,17.9564508649568,18.1080674582117,18.4832295560475,18.7141766541316,18.4963605991557,19.6603888668204,20.0144522592711,17.1943756399248,17.9661545944518,17.8507883491799,17.7969770165938,18.3551367642677,18.4564255435098,19.0096525778088,18.3002644798846,19.1611467979922,18.4166614402669,18.218794745298,18.1756256934292,17.9688384672983,19.2380717465084,19.0170005548682,19.1523579004103,19.182803285479,16.5631425841075,15.6608067498677,18.0737459376994,21.1553773090763,23.2069891350991,23.811605451888,22.6716074825988,23.3617853279943,22.6355742121377,24.1847672493609,24.7222760333973,23.8484932205842,23.6559817053143,22.9193749894828,22.3950199626511,23.3225749825576,22.9869723381438,23.5024640891756,24.6721786548591,24.5791091821453,24.2063468427788,23.5428915927502,23.4552322278447,22.4624639776334,20.8658443439178,22.5486042403285,20.259372598807,20.7954337785183,20.4849520768879,22.5428329962206,22.6596067913484,21.7505949635559,22.4925870371946,22.7211993908104,21.9221266861788,21.1755823317105,20.3309670309346,20.113032169609,20.9598616354418,21.3452962610338,22.0049244222997,21.157358376389,20.889890493394,20.3359393460197,20.079562467796,21.3842248161344,21.8851098769826,22.4518577561118,22.7114177413863,22.7267478677984,22.0486997971664,23.162907852358,24.1333584927215,23.7370780398288],"TIOS-FDS^FG_PRICE_CHANGE(0,-3AM)":-13.859439124487,"EWM^FG_PRICE_MAVG(0,,,,200)":21.98325,"KSA^P_PRICE(0)/P_PRICE_LOW_PR(0,,,,,,\"PRICE\",\"INTRA\",\"52W\")-1":0.12040877,"MCHI^PERCENT_CHANGE(FMA_EPS(+1,0,,,,\"PORTAGG\",\"MEAN\"),FMA_EPS(+1,-3AM,,,,\"PORTAGG\",\"MEAN\"))":4.27112215833184,"EPOL^P_PRICE(0)/P_PRICE_LOW_PR(0,,,,,,\"PRICE\",\"INTRA\",\"52W\")-1":0.3696711,"URTH^SIZE(FG_CONSTITUENTS)":1430,"MCHI^FMA_COS_UP(\"EPS\",\"1M\",+1,NOW,,,\"PORTAGG\",\"MEANR\")":200.0,"EPOL^FMA_RBICS_REV_CURRENT(30, LOC, \"PORTAGG\")":48.337499149194,"TRYSA10Y-FDS^PCTCHG(FG_YIELD(0,,,,\"YTM\"),FG_YIELD(-3AM,,,,\"YTM\"))":-6.483489,"TRYPE10Y-FDS^PCTCHG(FG_YIELD(0,,,,\"YTM\"),FG_YIELD(-1AM,,,,\"YTM\"))":-6.846826,"VGK^FMA_EVAL_EBIT(LTMA,NOW,NOW,M,\"PORTAGG\",\"MEANR\")":13.2227081111547,"EWT^JULIAN(FMA_DIV_YLD(NTMA,NOW,NOW,M,\"PORTAGG\",\"MEANR\").DATES)":45504,"VNM^FG_COMPANY_NAME":"VanEck Vietnam ETF","USDIDR^FG_PRICE_CHANGE(0,-6AM)":1.8548131,"EWY^P_PRICE_RETURNS_PR('52W',2,-10AY,0,AM)":[18.697666,5.5068493,-6.134182,-7.2863045,-9.483677,-6.223851,-4.0969253,-6.9409847,-7.5431404,-3.2666981,-13.606554,-17.383408,-22.098244,-23.71763,-6.212425,-5.825204,-10.570585,-13.91285,-14.793026,-11.416531,-10.347909,-14.388126,-3.2496274,2.4896264,16.719282,20.352709,12.358057,3.6260247,11.782467,17.475224,25.824238,19.226574,20.16542,32.444336,30.577099,31.114399,19.737362,16.84053,23.29284,40.729202,36.042274,45.746758,25.15608,36.623096,26.076221,15.146828,10.799181,3.2487988,1.3540268,-1.4468372,-6.213766,-18.131239,-18.22576,-21.226143,-7.852137,-16.933506,-13.545937,-20.509035,-21.996624,-14.71423,-20.413982,-12.8744545,-10.620886,2.0202518,-0.84721446,6.106949,-2.6777983,-11.652887,-20.65835,-10.980988,6.4730167,6.401062,25.668228,18.320227,23.88525,18.571949,45.54981,57.975685,53.88781,67.94514,88.02092,84.697815,55.423344,54.554413,42.52094,30.45659,16.015255,12.414085,-0.99063516,-14.008945,-17.557585,-17.949736,-23.280876,-30.142159,-27.71874,-33.488834,-31.243134,-31.789333,-35.752052,-27.887249,-26.586788,-20.18298,-14.804113,-16.823757,-13.304913,-3.5930395,4.165399,10.3938465,7.0247054,14.376807,19.874477,8.5007305,9.17083,3.672886,4.169965,14.890039,12.730085,9.548723,0.8726716,10.725487,-0.6728649],"EPHE^FG_FCF_YIELD_NTM(0)":6.88494472053554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30256231227,16.6192480648251,20.4610226165993,19.4095239233816,18.608684275209],"USDINR^FG_PRICE_CHANGE(0,-6AM)":1.1125326,"USDBRL^FG_PRICE(0)":5.49495,"W-FDS^FG_PRICE_CHANGE(0,-6AM)":-9.09090909090909,"TIOS-FDS^FG_PRICE_CHANGE(0,-1AM)":-8.83177992941816,"EWM^FG_PRICE_MAVG(0,,,,60)":23.067167,"KSA^P_PRICE(0)/P_PRICE_HIGH_PR(0,,,,,,\"PRICE\",\"INTRA\",\"52W\")":0.89965624,"MCHI^PERCENT_CHANGE(FMA_EPS(+1,0,,,,\"PORTAGG\",\"MEAN\"),FMA_EPS(+1,-1AM,,,,\"PORTAGG\",\"MEAN\"))":2.16465039017907,"ECH^FG_TOTAL_RETURNC(0,-3AM)":-6.733817,"EIDO^SIZE(FG_CONSTITUENTS)":72,"TRYPL10Y-FDS^PCTCHG(FG_YIELD(0,,,,\"YTM\"),FG_YIELD(-3AM,,,,\"YTM\"))":-6.9261656,"UAE^JULIAN(FMA_DIV_YLD(NTMA,NOW,NOW,M,\"PORTAGG\",\"MEANR\").DATES)":45504,"UAE^FG_COMPANY_NAME":"iShares MSCI UAE ETF"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4095679,34.3748784508844,36.8513185592336,38.6148457433268,33.9202192876108],"CNYA^FMA_PE(LTMA,-10AY,0,AM,\"PORTAGG\",\"MEANR\")":[null,null,null,null,null,null,null,null,null,null,null,null,null,null,null,null,null,null,null,null,null,null,null,null,null,null,null,null,null,15.1082361886117,15.0071051559303,15.1771545864468,15.1525776973025,14.8818587193566,15.2024128108944,15.3002977339182,15.2384166333992,15.6342857470793,15.7901986592157,16.3693443058559,15.7402374483344,16.4958649321723,14.7150949069387,15.3200930822509,14.9483897449638,14.5280285464058,14.2373883460125,13.4259288559263,12.8456388786417,12.4893301921111,12.1843009248619,11.5849600189015,11.4483029226631,10.8349121943426,11.4474751813165,12.6588723728344,12.8539136871575,12.3365808793864,12.3708324477628,12.6373145454819,12.2475845027517,13.0436141976481,12.7453256120443,13.1107958222415,13.8786162387133,14.8631593561451,14.1227405468696,14.2778693435157,14.0753317819724,14.3836357718542,14.6611012754867,16.2766914408178,16.3558518918758,16.6121908909186,17.2354854567953,18.2372034120953,18.7779300188603,21.3677690871825,21.8997168945769,19.8434591404623,19.5582589648638,19.2077656394043,19.3183961267995,18.8322254701664,18.2998865669701,18.3163921268567,17.8549314202153,17.7854817688061,18.7612249804506,17.6306308665181,16.8182824987388,16.3892627885773,16.111586850647,15.5918297635271,15.7037154713488,15.8910181356149,15.2409418360416,15.0978754627925,14.12272571415,13.9727898426685,14.7445560464935,14.4994309445107,14.8809644432033,14.5312778523562,14.4570144225756,14.2786374170001,13.9816966910874,13.8056251448446,13.9913285269426,13.8492852905656,13.6112710097408,13.7179445003333,13.2820997120729,12.7482474315008,13.0113491299767,13.5770451813394,13.5792166975339,13.8200458396872,13.6204132594482,13.2977847423766,12.9272626413439],"EZA^SIZE(FG_CONSTITUENTS)":33,"REFMXTON-FDS^PROPER_NAME(0,,,\"SECURITY\",\"NAME\")":"Mexico Target Rate - Overnight","CAGDPY@TR^EE_ACTUAL_ANNUAL(MED,0)":-5.06082493891602,"USDPEN^STD(FG_PRICE_CHANGE(0,-1AY,AM))":2.12542501695315,"SET-BKK^FMA_DIV_YLD(NTMA,-10AY,0,AM,\"PORTAGG\",\"MEANR\")":[5.79635066914485,3.33957364080305,3.41692034006389,3.34841574032127,3.39117897777429,3.40561961016822,3.17015521160309,3.28745447894157,3.37606165952043,3.41945434209236,3.46329655119072,3.47926260835734,3.5545145104586,3.59309793674451,3.58145347706555,3.62732986573503,3.90325772321495,3.93572179962,3.64868312264544,3.38616940914887,3.4600587112987,3.42164739541426,3.31040272897301,3.27860612508998,3.0943034869978,3.36633624538347,3.2632662226257,3.25164993476038,3.23289875036059,3.16129932169686,3.11546139500899,3.17776597494771,3.11240792611208,3.19131735089287,3.21129463397778,3.25021879791259,3.2447462337618,3.09678568126479,3.01248281290684,3.03229293000978,3.04582678247539,2.91682858033034,2.98188727448918,3.07884723657301,3.0982965884226,3.102106891705,3.19307979421679,3.40775155207258,3.21799771133822,3.27459024733606,3.31657340702224,3.36970551181616,3.43269357959303,3.49663439903389,3.30960596374922,3.3146508913698,3.27637332343168,3.30568461413843,3.25547245162159,3.12997687945419,3.27977989924838,3.20376969637537,3.33037302233871,3.18703284099119,3.31859468430184,3.23713530116047,3.32690879563384,3.93505429925368,3.71344539917287,3.36308235547733,2.95800547729064,2.98340818838146,3.08296738467511,3.14571888564393,3.1045039924218,3.0389411367186,2.71162945250264,2.65208644765323,2.75309102632376,2.76470762382909,2.82371721250598,2.87263527318942,2.79539054691249,2.97701438988637,3.00615187281576,2.83312643956358,2.81647074596193,2.81489875536079,2.91109912836828,2.8543673922832,2.83376302602364,2.97434856270767,2.9515284803165,3.11781553889103,3.02791097238545,3.17562032518318,3.1019105043083,3.04975393206726,3.18637869844692,3.08585906232259,3.05268036833471,2.92608821563263,3.0070560293721,3.09484229836165,3.14902998747068,3.17668694632685,3.11016230511903,3.21904718555055,3.11314326066732,3.10034743004456,3.36040264913381,3.42172177871512,3.43935380470292,3.39891485596145,3.49028786635014,3.45820506305775,3.45668664290674,3.63937451267733,3.76694255451933,3.78669945321792,3.86165053347603],"MCHI^FMA_PCT_ABOVE_MAVG(200,0,,,,\"PORTAGG\")":31.8952234206472,"EWZ^FMA_PE(LTM,0,,,\"PORTAGG\",\"MEANR\")":7.07375571205747,"USDIDR^FG_PRICE_CHANGE(0,-1AM)":-1.9999981,"EWZ^FG_TOTAL_RETURNC(0,-3AM)":-5.3751173,"EWW^FMA_ROE(NTMA,-20AY,NOW,FY,\"PORTAGG\",\"MEANR\")":[null,null,null,null,null,null,null,null,null,null,null,null,12.2361967072767,12.6640790394995,12.8972143418882,12.0869262494349,11.7827107678683,13.687162530438,13.3394699175221,13.7129718327555],"EZA^FMA_DIV_YLD(NTMA,-10AY,0,AM,\"PORTAGG\",\"MEANR\")":[3.29592601860568,3.21957382160316,3.52365733812588,3.37558735339067,3.46397303430387,3.3274511758692,3.13104438659671,3.085925136717,2.97336021656064,3.08235661978713,3.29787522334656,3.2238683162915,3.22950215533487,3.46155947806821,3.21741411745345,3.2569870923053,3.5297132946975,3.71940110870788,3.69532507199311,3.40717006718918,3.28861190641936,3.42184450793711,3.16199172343341,3.1040350322767,2.95388284169083,3.05441117812587,3.18480627981028,3.28079210070869,3.29088990879991,3.18253868021754,3.19251430859127,3.22880290878318,3.20194724024992,3.06579258632292,3.34120703753508,3.39514749683625,3.14895880685299,3.2921777918887,3.2814451950606,3.20359753716891,3.50465491269449,3.33913351875724,3.5333758196255,3.16682487639612,3.31645952111772,3.32509963350589,3.43731697379297,3.47939245013278,3.55744932272491,3.68352452591338,3.98996852574173,3.9639395574585,3.94458445726107,3.76520450959563,3.79641493031864,3.96165282577594,3.74368590434144,3.86302636954049,3.7995436998965,3.87730642351107,4.01406276916453,4.03181792313249,4.34238252386838,4.16317277494473,3.90927731512495,3.76772604163491,3.75080321987911,4.65612694500481,4.63145551976247,3.4992138340277,3.32744241014466,3.40800220725014,3.44746626560692,3.38827104147376,3.54469237111355,3.47065296519364,3.8538289191379,3.7708484333417,3.80176075717557,3.82061439241382,4.06373291210782,4.27681973147964,4.10600276176323,4.50346388171618,4.51897436221845,5.10550626033576,4.70459219142626,4.6078889385637,4.67737098864455,4.54550882296138,4.31698002158774,4.50820937348969,4.44773139353285,5.15104846137089,5.17397545591507,4.81120458033603,4.90799854506667,5.13817021016793,5.45225166858253,5.09525121858705,4.85923884984286,4.6464628762892,4.61376563124525,4.75879133071647,4.55890839221298,4.56648959041705,4.59951008727204,4.44822084591189,4.26829857061729,4.40444060671828,4.602624063182,4.47213074009453,4.29793529669644,4.31531464774079,4.33569019291415,4.20689879999091,4.05601756245297,4.03843609304288,4.17799081022186,3.95541798415508,3.95571507339107],"EZA^FG_PRICE_MAVG(0,,,,30)":43.831,"EWM^P_PRICE(0)/P_PRICE_HIGH_PR(0,,,,,,\"PRICE\",\"INTRA\",\"52W\")":0.9908713,"URTH^PERCENT_CHANGE(FMA_EPS(+1,0,,,,\"PORTAGG\",\"MEAN\"),FMA_EPS(+1,-3AM,,,,\"PORTAGG\",\"MEAN\"))":-0.684019925319903,"KSA^FMA_RBICS_REV_CURRENT(30, LOC, \"PORTAGG\")":43.1686677814303,"TIPSCL10Y-FDS^PCTCHG(FG_YIELD(0,,,,\"YTM\"),FG_YIELD(-1AM,,,,\"YTM\"))":-16.452036,"KSA^FMA_EVAL_EBIT(LTMA,NOW,NOW,M,\"PORTAGG\",\"MEANR\")":20.9730252469512,"EPOL^FG_FCF_YIELD_NTM(0)":null,"QAT^FG_COMPANY_NAME":"iShares MSCI Qatar ETF","CAGDPY@ID^EE_ACTUAL_ANNUAL(MED,0)":-0.14,"USDAED^STD(FG_PRICE_CHANGE(0,-1AY,AM))":0.0089636390018292,"USDINR^FG_COMPANY_NAME":"Indian Rupee per U.S. Dollar","USDTWD^STD(FG_PRICE_CHANGE(0,-3AY,M))":1.69205123372098,"USDCLP^FG_PRICE_CHANGE(0,-6AM)":-4.4630947,"QAT^P_PRICE_RETURNS_PR('52W',2,-10AY,0,AM)":[null,null,null,null,null,null,null,null,null,-3.1878948,-9.7954035,-6.1354694,-8.045858,-16.309183,-14.581042,-18.305784,-20.45977,-23.350502,-23.636072,-16.447903,-15.372687,-21.250975,-16.628521,-14.269322,-6.5573397,-6.0667095,-9.194016,-4.434842,4.877734,13.634146,14.042234,4.2339325,6.184089,3.7021399,-2.9972494,-6.2805834,-9.851819,-14.592385,-16.018206,-21.133596,-19.08924,-10.918808,-15.4056015,-17.402912,-10.758615,-6.969839,6.2013984,6.7070127,9.298456,13.051248,20.135212,36.90629,42.55196,21.311617,24.141586,21.76255,15.476454,14.978802,8.944237,12.0000725,-2.7074218,5.5184364,2.5472283,-2.3925304,-3.7816763,-4.6251297,-3.7440538,-19.202602,-9.768999,-9.2843,-4.950756,-4.438096,3.1536818,2.5913596,7.5077534,4.3026805,6.3595057,10.90163,10.598696,33.653355,21.09791,27.681614,18.18037,18.333828,14.750767,15.493464,17.069603,20.700085,12.814856,14.153088,23.369062,35.71503,34.401012,23.414124,20.268785,12.582743,24.768389,15.528429,9.619129,5.7181954,0.0032544136,-1.7382681,-18.010265,-19.08421,-21.860117,-14.123451,-13.40931,-9.353227,-15.945864,-14.615715,-18.88175,-17.105705,-10.382915,-5.068946,0.2380848,-0.19689798,0.63648224,-9.05081,-6.788087,1.3616443,-0.757283],"QAT^FMA_PE(LTMA,-10AY,0,AM,\"PORTAGG\",\"MEANR\")":[null,null,null,null,null,15.1767181351022,15.2669943761371,15.0154517110205,14.8208112799673,14.891671307752,14.590076225418,14.4653461143355,14.4730297841277,14.2311333062698,14.085834049733,13.4113207723217,11.9806997368504,11.5713196066494,12.0224700808424,12.036887227337,12.0978290290109,12.1676842302204,12.2241900749896,12.2877449966344,13.1024579194683,13.0636349670536,13.2252439052226,13.2350004228234,13.5248542717417,14.789016894705,14.4909749912317,14.8071333705179,14.6541294360242,14.4975233398302,14.1671053383338,13.7976956887809,14.1578821540824,13.2263327019452,12.5855485096461,12.5459827122732,12.3860717792664,13.4922939059153,13.2550946604651,12.6774727100469,12.7503955280972,12.5402863210199,12.678455861631999,12.5094620106801,13.1889398710321,13.1790396580981,13.1713695190444,13.735609739817,14.2238173090572,14.3449867435092,14.188033518848,13.5309934945078,13.5753344820865,13.5018918415039,13.6319385850192,13.7413363420521,13.3550946592377,13.7947773784984,13.9510961196444,14.1385570342886,14.2101593152311,14.7263446855487,14.6564601848101,13.5283443970533,13.7204125232888,14.0752263873509,14.7358440712073,15.1910146627348,15.7225446914523,15.747893870176,16.5075278942476,17.1115758508047,17.7948647644193,17.7188531278398,17.2150314224732,16.8024585070035,16.6673290589665,16.4982735354662,16.0278169694136,15.8037189673579,15.4825388789249,15.490803056392,15.4893832853082,15.7567153048169,15.0601975857653,14.9122696221494,16.3710124477087,16.3047708692881,16.1267273870344,15.7837217213586,15.1591044148007,14.6358749845703,15.3110711165558,14.5464334698366,14.5719426879004,14.1434823030484,12.9289373213745,12.9281043413538,11.8285531881783,11.8266395213076,11.7686098040859,11.8804583203732,11.7879987017826,11.8082293658099,12.1885828165011,11.6604748628071,11.2462777235,11.5241240701719,11.2664559365661,11.7465591275341,11.0566656332319,11.4812753579244,11.2963931655183,11.0828842303016,10.8770531864848,11.0785421619638,11.0429699635542],"NI-FDS^FG_PRICE_MAVG(0,,,,30)":16302.167,"COPP-FDS^FG_PRICE_MAVG(0,,,,30)":4.2717834,"CNYA^FG_PRICE_MAVG(0,,,,200)":25.996372,"SET-BKK^PERCENT_CHANGE(FMA_EPS(+1,0,,,,\"PORTAGG\",\"MEAN\"),FMA_EPS(+1,-1AM,,,,\"PORTAGG\",\"MEAN\"))":-0.93451840063676,"EZA^P_PRICE(0)/P_PRICE_HIGH_PR(0,,,,,,\"PRICE\",\"INTRA\",\"52W\")":0.96629465,"CNYA^P_PRICE(0)/P_PRICE_LOW_PR(0,,,,,,\"PRICE\",\"INTRA\",\"52W\")-1":0.080329895,"EZA^FMA_COS_UP(\"EPS\",\"1M\",+1,NOW,,,\"PORTAGG\",\"MEANR\")":15.0,"REFINREPO-FDS^(SUBARRAY(NOT_NA(NO_REPEAT_F(FG_YIELD(NOW,-10AY,D))),0,1)-SUBARRAY(NOT_NA(NO_REPEAT_F(FG_YIELD(NOW,-10AY,D))),1,1))*100":25.0,"TRYTH10Y-FDS^PCTCHG(FG_YIELD(0,,,,\"YTM\"),FG_YIELD(-3AM,,,,\"YTM\"))":-6.4888916,"EWY^FMA_DIV_YLD(NTMA,NOW,NOW,M,\"PORTAGG\",\"MEANR\")":2.13094665854195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753281,11.6209108979006,14.7244119977575,12.9407920770438,11.9161173230849],"TRYTW10Y-FDS^FG_YIELD(-10AY,0,Y,,\"YTM\")":[1.6015,1.015,1.2037,0.9478,0.8648,0.672,0.315,0.7413,1.2812,1.211],"USDEUR^STD(FG_PRICE_CHANGE(0,-1AY,AM))":1.29424368142269,"EWZ^FMA_DIV_YLD(NTMA,-10AY,0,AM,\"PORTAGG\",\"MEANR\")":[3.93114916566892,3.67653316513004,3.65908676167623,3.79739439961144,4.29305265435378,4.14118924102676,4.07218614516742,4.14830814378329,3.69971868960402,3.54993428807767,3.9380670263406,3.90130057007296,3.95201910926006,4.30143594457726,3.89842736236992,3.98866497295471,3.99008996757214,4.37777819640709,4.36847916935134,3.61562965636204,3.22312394042022,3.43727445461657,3.35650346259167,3.15125013059254,3.05048311254001,3.12750321291608,3.03683164855616,2.99032876507229,3.48007747699577,3.45149985619218,3.36315948966862,3.59630275133446,3.66660022485437,3.5663968128277,3.65323784485767,3.72494597175509,3.41043501376825,3.214551372405,3.1654780282305,3.45051544466542,3.64074353544067,3.36032631301867,3.42816763194967,3.3686282750797,3.5808081408479,3.74346478937257,4.31749663647394,4.37443536469346,4.24660599994902,4.43025693453945,4.00566041599941,3.96726290687913,3.91378119406893,3.80751370065834,3.50945498710742,3.54335673715704,3.3610010067981,3.46287834847766,3.18228877617312,3.09327875265223,3.21254640518551,3.25438688572372,3.32217478301938,3.28223602137397,3.18336534499463,3.12588588500963,3.13218345815115,4.20099824822169,4.19794848062548,3.70171790430492,2.84304821762351,2.80201151507882,2.76607188247095,3.11108082391837,3.46399386886845,3.43712336513855,3.34469970779948,3.22984481438231,3.7214041416255,4.2498207672057,4.44563988379823,4.73973557377622,4.62192232299676,5.22082050328822,5.69372074797126,6.52602585900062,6.48326266173083,7.55555870111661,7.62966286525309,7.65177960265038,6.86209206935066,8.67735602962307,8.33543880793324,9.50653898371247,10.2533935568276,11.2288728527634,10.3239421082907,10.2954619304991,9.46589093713263,8.53198104628867,7.16434828239094,6.74933105782457,6.53168791770726,7.33189915176968,6.8305263741318,6.73526461435778,6.12427178902167,6.06014408174574,5.88210687862765,6.01026004940503,6.19562075385779,6.16307637637938,6.07111773329035,5.69582500897416,5.88642288971085,6.23933307312458,6.04683808490562,6.62201218666167,7.3570695542974,6.79333922633771,6.81913765853644],"TIOS-FDS^MAX(FG_PRICE(0,-5AY))":219.77,"EZA^FG_PRICE(0)":44.15,"EWZ^PERCENT_CHANGE(FMA_EPS(+1,0,,,,\"PORTAGG\",\"MEAN\"),FMA_EPS(+1,-3AM,,,,\"PORTAGG\",\"MEAN\"))":-9.74714443000036,"EWM^FG_TOTAL_RETURNC(0,-6AM)":15.1518345,"QAT^FMA_RBICS_REV_CURRENT(30, LOC, \"PORTAGG\")":60.7439603557901,"TRYID10Y-FDS^FG_YIELD(0,,,,\"YTM\")":6.80453,"KSA^FMA_EVAL_EBITDA(NTMA,0,,,\"PORTAGG\",\"MEANR\")":10.5755442767067,"EPOL^FMA_DIV_YLD(NTMA,NOW,NOW,M,\"PORTAGG\",\"MEANR\")":5.34520378261493,"MCHI^FG_COMPANY_NAME":"iShares MSCI China ETF","EPU^FMA_ROE(NTMA,-20AY,NOW,FY,\"PORTAGG\",\"MEANR\")":[null,null,null,null,null,21.6487924933022,26.674075406927,23.3940784657959,19.9442083003203,14.2295976118279,12.7121203643147,8.83035011509517,12.5824807721625,12.1461987185301,10.92253300719,11.9146021952872,12.0860263580498,15.0555657723641,13.6225814449299,12.9324474268757],"USDAED^FG_PRICE_CHANGE(0,-6AM)":0.0027298927,"USDTWD^STD(FG_PRICE_CHANGE(0,-1AY,AM))":1.27827813627035,"USDCLP^FG_PRICE_CHANGE(0,-3AM)":-0.20695925,"MCHI^P_PRICE_RETURNS_PR('52W',2,-10AY,0,AM)":[19.1733,11.917734,3.788793,7.5904727,0.2019167,15.595781,18.952538,16.950058,39.159466,45.64923,29.69222,6.7423224,2.7810335,-12.45656,1.5065432,-0.7332921,-5.506301,-20.451223,-27.267885,-19.342876,-29.266518,-33.4688,-26.237791,-8.651525,-7.111841,10.486269,5.296147,0.29900074,4.3951154,15.773832,36.46369,22.20893,24.422491,31.258905,31.337357,31.968641,35.707176,26.587284,35.213577,46.434605,42.71022,58.594048,38.35126,51.622604,35.306694,35.14154,29.511892,22.550415,5.1409364,-5.040473,-13.816839,-18.15362,-12.366634,-21.127546,-8.822239,-13.92926,-1.9550323,-11.667114,-20.588392,-8.696103,-11.462248,2.8682232,3.0534983,11.93006,10.102118,21.543194,8.896744,1.6642094,-8.51273,2.0635366,17.245697,29.378532,34.08544,26.784563,38.544655,35.961987,33.82316,32.253883,51.483665,43.40235,40.968204,37.00211,27.701902,4.5936465,0.4290223,-0.62407255,-8.521485,-16.600763,-16.013735,-24.368006,-31.42218,-35.867344,-34.97019,-42.776077,-33.447426,-25.730377,-31.051218,-32.080524,-36.372574,-41.57289,-25.054688,-13.633484,-16.031582,-11.353481,-6.030816,5.3085685,-12.595404,-17.850471,-1.8622816,-5.197263,2.401638,11.705518,-15.530598,-24.061,-26.043022,-16.645628,-15.703034,-1.6199589,-0.63477755,-1.7176867,-8.833742],"PLATI-FDS^FG_PRICE_CHANGE(0,-1AY)":2.8888888888889,"SET-BKK^FMA_PCT_ABOVE_MAVG(200,0,,,,\"PORTAGG\")":20.5052005943536,"CNYA^P_PRICE(0)/P_PRICE_HIGH_PR(0,,,,,,\"PRICE\",\"INTRA\",\"52W\")":0.8109517,"EWZ^SIZE(FG_CONSTITUENTS)":50,"TRYDE10Y-FDS^FG_YIELD(-10AY,0,Y,,\"YTM\")":[0.5475,0.636,0.22,0.47,0.239,-0.189,-0.575,-0.181,2.534,2.004],"USDEUR^FG_PRICE_CHANGE(0,-6AM)":-1.2496591,"EWY^FMA_DIV_YLD(NTMA,-10AY,0,AM,\"PORTAGG\",\"MEANR\")":[1.28916143776412,1.30413644212265,1.42484105973657,1.43684795335588,1.37375776702509,1.51055430724817,1.59128033865873,1.5770970443651,1.54493002185136,1.56719751002297,1.63855450112112,1.70948974743596,1.78348018469263,1.83206119680131,1.73435089087929,1.83557689304488,1.94465912356585,2.01998090053482,1.96017755035859,1.94295256994843,1.94340641468918,1.97111814405597,1.92154524086688,1.9869352087131,1.89141218333386,1.87396700145522,1.88866707321758,1.99746903150425,1.93988795688581,1.95685461585614,1.93742660856034,1.92901173607314,1.91703998202899,1.82155316347531,1.75810547243886,1.77976923600939,1.8236964317939,1.84795954072743,1.79601010236213,1.94740266516754,2.03988860610318,2.01669237386925,2.21057012731831,2.18133554339334,2.22625116933992,2.2542187157863,2.21708949957528,2.38730636563948,2.37298118930785,2.42368390145729,2.46206743742051,2.60403624918519,2.60235771407161,2.64067202845112,2.49018628390269,2.54471885912783,2.45100267507968,2.56018474051276,2.57580441312723,2.57497301505622,2.7022913204829,2.56292844633478,2.53016816496743,2.40815127894407,2.44028792282929,2.34211274428853,2.26457171884786,2.58155140106476,2.68630085164652,2.46342869049833,2.19888432909798,2.23311541857686,2.08856281246751,2.13468325077863,2.09457107369691,2.0818596008664,1.83108641575534,1.62061978212682,1.65115385367754,1.71426047005112,1.68308722039529,1.72491070141915,1.69892443365675,1.71155615014392,1.73983438425604,1.84581195512593,1.96297548022221,1.97981741577111,1.9158279593391,1.97395164438442,2.19828054723433,2.31162846508268,2.26277333116351,2.37062827693499,2.35282802213756,2.63901535556688,2.49559095846044,2.6524572290267,2.77510680436126,2.52713732465951,2.51719935152003,2.53698687990649,2.44319474695405,2.48319714308621,2.41543819324178,2.41213389569978,2.27114565166767,2.41126056921824,2.35923076900388,2.39163275987925,2.54795999342783,2.53252350737861,2.36144523754321,2.32756247644778,2.23656428141387,2.22632390905338,2.18502867912069,2.17994615803712,2.14556660926064,2.02996687294633,2.33461669920524],"GREK^FMA_PE(LTMA,-10AY,0,AM,\"PORTAGG\",\"MEANR\")":[21.6340818875149,20.2897163330138,17.8262649911408,17.3677970434112,17.7181143942993,12.5597503481357,12.69735536883,17.8012249453617,16.6137449637391,15.5683180712668,14.3496309483822,13.3505754781423,12.1125274369734,10.8182364692066,11.7428323538399,10.3434211856145,-2.29596696311369,-1.85225930886359,-0.486781866461038,0.203587738797838,1.15890110070207,2.93462711293262,4.3833997073104,4.54699570903979,6.23225661502892,7.97732429011586,10.0414736979842,11.2152555998335,14.870410618164,14.9088551628927,13.3141943844144,14.2689907755661,14.3666678808946,15.0618292129824,15.2761568546349,15.2034692448228,15.4235029129796,14.7709824523562,15.9234462150697,17.0012830888326,18.0761503758952,21.6382056278205,22.774474794118,23.6408704681033,22.7887740002632,22.3738094823865,21.689884640526,21.3981501448756,21.7195946594229,20.9264385230269,19.2759368430195,18.8149425005691,19.1637819669319,15.385150681769,17.5131157840009,18.6526538525698,18.4850845565482,17.9299644011727,17.8890330815886,18.2196469216892,17.3828202148147,19.1940778437241,17.3560813014611,15.3510337835447,16.4930036173885,18.4559448131254,16.0699731187932,12.068932972281,11.8413353917889,12.1254356755209,13.2318664774478,15.2642516681349,14.8759172285484,15.1974812781057,15.7756517966262,15.2873077101998,20.1793366004858,18.7170247949698,16.8215797044476,17.7648414414708,17.3526079620951,17.354826562202,17.4159067729151,16.4701291596748,16.220921159993,14.3371383460882,13.6696510256742,15.9380702670914,12.8746932023237,12.5713882503428,-124.053075584337,-93.5928458664608,-82.7991785267528,-72.287350103939,-61.3488416056216,-52.1353848220425,-40.9327729124908,-31.5189552222626,-22.2246892101226,-11.3189670699039,-1.25526881025327,6.12694858143435,7.68685167590234,7.75992491458963,7.63414826117679,7.58551046938935,7.80759497607942,7.86011433999095,7.84580983214646,7.24306466054478,6.45390011269753,6.67936750984971,6.34483826506129,6.39014121976432,6.76279885194106,6.79378064726842,6.76845364781849,6.84467346811998,6.91102153562271,6.75488754080258,6.52913093713271],"TIOS-FDS^FG_PRICE(0)/MAX(FG_PRICE(0,-1AY))":0.698876248612653,"EWZ^PERCENT_CHANGE(FMA_EPS(+1,0,,,,\"PORTAGG\",\"MEAN\"),FMA_EPS(+1,-1AM,,,,\"PORTAGG\",\"MEAN\"))":-3.03735585120039,"SPY^SIZE(FG_CONSTITUENTS)":503,"REFZAREPO-FDS^PROPER_NAME(0,,,\"SECURITY\",\"NAME\")":"South Africa Repo Rate","CC_TH^IMF_IFS_RCPI_Q(0)":null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USDAED^FG_PRICE_CHANGE(0,-3AM)":0.0040888786,"USDTWD^FG_PRICE_CHANGE(0,-6AM)":3.4328818,"INDA^P_PRICE_RETURNS_PR('52W',2,-10AY,0,AM)":[33.18515,42.308403,29.661644,35.618805,23.562967,28.165304,34.54194,29.949999,23.237251,16.266655,-5.2768526,0.80600977,7.061279,-13.209969,-1.4259815,-13.51329,-14.355737,-13.94313,-21.047306,-18.826878,-19.720572,-9.961534,-1.1751175,-4.2027416,-3.3991277,10.2653265,2.0709872,5.1421285,6.146157,5.5440784,19.768345,15.556156,24.069775,19.992245,17.944014,17.443407,14.940047,13.527334,13.274347,23.830652,28.508722,38.02879,21.730495,16.821503,9.340286,8.196581,3.891027,4.35822,6.310773,1.7323732,-10.426796,-9.253347,-8.048498,-9.842366,-3.937459,-0.860399,3.8698673,-1.1470139,7.6839566,5.0461173,-7.8396616,-5.521125,11.577618,11.620331,11.301792,8.770763,6.5722585,-12.403339,-27.660656,-20.42606,-18.76486,-11.360741,3.5277843,4.9881935,9.452736,6.2829137,11.167669,19.573868,21.768713,49.144627,64.32432,63.82992,57.28867,44.320415,39.056515,46.98236,40.147675,38.073277,26.14479,23.378695,14.493608,5.38646,16.533983,3.1814218,-3.8158834,-2.4760306,0.6850004,-5.4460945,-12.736917,-9.207857,-5.7299376,-10.534692,-11.843258,-7.0875406,-12.3519125,0.24172068,3.5837412,8.393229,2.5223969999999998,3.003335,9.353638,3.019619,9.341394,16.073524,26.188076,30.198597,31.462215,24.590183,27.545475,30.389904,26.968597],"EWZ^FG_PRICE_MAVG(0,,,,30)":28.063334,"EPU^FG_TOTAL_RETURNC(0,-3AM)":-4.798311,"TRYMX10Y-FDS^FG_YIELD_NAME":"Treasury - Mexico Benchmark Bond 10Y","TRYQA10Y-FDS^PCTCHG(FG_YIELD(0,,,,\"YTM\"),FG_YIELD(-3AM,,,,\"YTM\"))":null,"INDA^FMA_DIV_YLD(NTMA,NOW,NOW,M,\"PORTAGG\",\"MEANR\")":1.22569747143224,"TRYKR10Y-FDS^FG_YIELD(-10AY,0,Y,,\"YTM\")":[2.6272,2.0852,2.0916,2.4797,1.9804,1.6728,1.7238,2.2417,3.6906,3.1928],"EWW^FMA_DIV_YLD(NTMA,-10AY,0,AM,\"PORTAGG\",\"MEANR\")":[null,null,null,null,null,null,null,null,null,null,null,null,null,null,null,null,null,2.21780503538487,2.16663080171142,2.12695864315298,2.06875775861884,2.09006262334001,2.09856306356019,2.12297095811059,2.02740906035227,2.1042064633238,2.09407283114189,2.15452610768524,2.26402505017209,2.39645281634783,2.36908344195858,2.45613322641634,2.35740937410749,2.40203232095029,2.47624585674491,2.43962836419299,2.39762340016935,2.4718783494157,2.4731243349933,2.52520386747573,2.58893541428835,2.4596848414597,2.62195133916102,2.54861241545404,2.61683537288663,2.80953740079479,2.93071348030009,2.67236691168309,2.71885233097148,2.81465562192371,2.8498177595029,3.29127802214487,3.45777015654907,3.29662709601325,3.31360707152669,3.50156037134182,3.27171217225451,3.4818887779142,3.52550298500527,3.58064473018583,3.83116348580862,3.62371869450427,3.62753626208813,3.49651028346583,3.63392679645805,3.46110708552462,3.46311273404557,3.8707051725927,4.42562920669722,3.56838308984362,2.92753818294772,3.13811026287224,3.00966504701894,3.26124481555957,3.22082907732556,3.29180239524227,3.43414768507198,3.29694937628093,3.44225971600332,3.41076505642174,3.32708510580047,3.12795823126663,3.07599085265959,3.15743715998326,3.17933115872963,3.14478032342083,3.33030730653893,3.43005934390156,3.48383243978322,3.39584317737533,3.62442064023722,3.57309355895089,3.500027679328,3.95006233596007,3.98896046801288,4.07459688896535,4.08928512455734,4.10386745207145,4.19873193520114,3.74945648224872,3.86968310979349,3.70706930739167,3.68693591775302,3.69283783377703,3.71065250765707,3.55347266890043,3.69425511932386,3.84956118461655,3.94076978255503,4.09946503403705,4.35524926819443,4.22612955643329,3.97186264233577,3.96054994019908,3.76431102524186,4.10860928560089,3.96485279297456,4.11374190451865,4.6672049816744,4.4562686277098,4.53546974927214],"QAT^PERCENT_CHANGE(FMA_EPS(+1,0,,,,\"PORTAGG\",\"MEAN\"),FMA_EPS(+1,-3AM,,,,\"PORTAGG\",\"MEAN\"))":-5.71071419619347,"EWY^SIZE(FG_CONSTITUENTS)":101,"REFBRSELIC-FDS^(SUBARRAY(NOT_NA(NO_REPEAT_F(FG_YIELD(NOW,-10AY,D))),0,1)-SUBARRAY(NOT_NA(NO_REPEAT_F(FG_YIELD(NOW,-10AY,D))),1,1))*100":-25.0,"GREK^FG_COMPANY_NAME":"Global X MSCI Greece ETF","USDAED^FG_PRICE_CHANGE(0,-1AM)":-0.0013649464,"USDTWD^FG_PRICE_CHANGE(0,-3AM)":-0.0723958,"ECH^JULIAN(P_PRICE_RETURNS_PR('52W',2,-10AY,0,AM).DATES)":[41859,41891,41921,41950,41982,42013,42044,42072,42103,42132,42164,42194,42223,42256,42286,42317,42347,42377,42409,42438,42468,42499,42530,42559,42591,42622,42650,42683,42713,42744,42775,42803,42832,42864,42895,42923,42956,42986,43017,43048,43077,43109,43140,43168,43199,43229,43259,43290,43321,43350,43382,43413,43441,43474,43504,43532,43564,43594,43623,43655,43686,43717,43747,43777,43808,43839,43868,43899,43930,43959,43991,44021,44050,44083,44113,44144,44174,44204,44236,44264,44295,44323,44356,44386,44417,44448,44477,44509,44539,44568,44601,44629,44659,44690,44721,44750,44782,44813,44841,44874,44904,44935,44966,44994,45022,45055,45086,45114,45147,45177,45208,45239,45268,45300,45331,45359,45391,45421,45450,45482,45513],"PLATI-FDS^FG_PRICE_CHANGE(0,-3AM)":-5.41368743615934,"UAE^FG_PRICE_MAVG(0,,,,30)":14.176086,"EWW^FG_PRICE_MAVG(0,,,,30)":57.277668,"VNM^FG_TOTAL_RETURNC(0,-3AM)":-6.624609,"EWY^P_PRICE(0)/P_PRICE_LOW_PR(0,,,,,,\"PRICE\",\"INTRA\",\"52W\")-1":0.14186084,"EPU^FG_TOTAL_RETURNC(0,-1AM)":-6.1068654,"EWW^FMA_RBICS_REV_CURRENT(30, LOC, \"PORTAGG\")":27.0716490421407,"TRYQA10Y-FDS^PCTCHG(FG_YIELD(0,,,,\"YTM\"),FG_YIELD(-1AM,,,,\"YTM\"))":null,"EWY^JULIAN(FMA_DIV_YLD(NTMA,NOW,NOW,M,\"PORTAGG\",\"MEANR\").DATES)":45504,"EIDO^FMA_DIV_YLD(NTMA,NOW,NOW,M,\"PORTAGG\",\"MEANR\")":4.41376115769013,"USDEUR^FG_PRICE_CHANGE(0,-1AM)":-0.97958446,"USDPEN^FG_PRICE_CHANGE(0,-6AM)":-3.623569,"USDCLP^FG_COMPANY_NAME":"Chilean Peso per U.S. Dollar","EWT^FMA_DIV_YLD(NTMA,-10AY,0,AM,\"PORTAGG\",\"MEANR\")":[3.30696067980866,3.23196788354157,3.47160171996748,3.49005851523045,3.4277079609371,3.50731180701791,3.45600877568348,3.43118430893276,3.57044376436155,3.56368334827792,3.89993213736379,4.06849007785769,4.22854839397203,4.27075502196306,4.1901665111306,4.0483706761141,4.2493608041537,4.57441680455149,4.41158935188685,4.21939123094227,4.26678112511372,4.59234755529453,4.15346964035505,4.20038428649545,3.99674784776571,4.06023120483024,3.99142095579977,4.18867378079426,4.12114093886764,4.17166519212619,4.10861047947897,4.19540361646335,4.13597746435259,4.08080059066187,4.02614692215934,4.02397884543989,3.9754716744633,4.0323548707032,4.09048046001914,4.07121774594811,4.19090580025075,4.11359520029895,4.35048167723218,4.19102286665311,4.19141737311563,4.3914164468036,4.25809655157415,4.48155003833578,4.3503652951821,4.41664830227167,4.65870545969434,4.92176811740058,4.97931644698951,4.8773095705605,4.63045321361352,4.53293066132826,4.19852750008532,4.3040363837096,4.52802906781549,4.36948504269053,4.45131125417571,4.25848186563586,4.27123067645707,4.03135518860082,4.09146577280911,4.0256554371406,4.10713021214708,4.34192673395499,4.49229074809999,4.11325328223773,3.88861639418707,3.70664560297645,3.60792125464583,3.86708744259669,3.82378281928934,3.83881723419734,3.63726729825462,3.45831748862842,3.54971517179604,3.6643659703128,3.6922335052726,3.83280307453634,4.06647801669866,4.05626655475033,4.15921894150658,4.2435816431423,4.46641858029629,4.28061343992536,4.18540396072238,4.18736714767837,4.28498268292094,4.59508569823005,4.57617465854033,4.9062265958874,4.65547903731298,5.35078836455424,5.02766682255662,5.10367486619694,5.28818093007448,4.86100790322296,4.37870762130283,4.32435586385566,4.01852462961652,3.92249954224077,3.87956146643729,3.73638358485443,3.50001050479749,3.55252164060646,3.48388171989116,3.63592620891497,3.60931405520971,3.53859249584037,3.41872610700099,3.38944712151783,3.35285098697679,3.10722576794655,3.03175076899004,3.12308650632395,3.09673785759927,2.88127056969651,3.33699984861132],"EWY^FMA_COS_DOWN(\"EPS\",\"1M\",+1,NOW,,,\"PORTAGG\",\"MEANR\")":32.0,"CPALM-FDS^FG_PRICE(0)/MAX(FG_PRICE(0,-1AY))":0.838611050447696,"UAE^FG_PRICE(0)":14.47,"EWW^FG_PRICE(0)":55.65,"VNM^FG_TOTAL_RETURNC(0,-1AM)":-5.204159,"EWY^P_PRICE(0)/P_PRICE_HIGH_PR(0,,,,,,\"PRICE\",\"INTRA\",\"52W\")":0.89505863,"EPU^PERCENT_CHANGE(FMA_EPS(+1,0,,,,\"PORTAGG\",\"MEAN\"),FMA_EPS(+1,-3AM,,,,\"PORTAGG\",\"MEAN\"))":17.7615969327975,"CNYA^FMA_PCT_ABOVE_MAVG(200,0,,,,\"PORTAGG\")":28.4536082474227,"EWT^FMA_RBICS_REV_CURRENT(30, LOC, \"PORTAGG\")":18.2283402285727,"TRYMY10Y-FDS^FG_YIELD_NAME":"Treasury - Malaysia Benchmark Bond 10Y","EIDO^FMA_PE(NTMA,0,,,\"PORTAGG\",\"MEANR\")":12.3752861722373,"EWY^FG_COMPANY_NAME":"iShares MSCI South Korea ETF","CAGDPY@TH^EE_ACTUAL_ANNUAL(MED,+1)":2.4,"EWJ^SIZE(FG_CONSTITUENTS)":204,"ECH^FMA_RBICS_REV_CURRENT(30, LOC, \"PORTAGG\")":34.7587258369557,"REFBRSELIC-FDS^PROPER_NAME(0,,,\"SECURITY\",\"NAME\")":"Brazil Target Selic Rate","VNM^FMA_PE(LTM,0,,,\"PORTAGG\",\"MEANR\")":16.3616531606335,"EPU^PERCENT_CHANGE(FMA_EPS(+1,0,,,,\"PORTAGG\",\"MEAN\"),FMA_EPS(+1,-1AM,,,,\"PORTAGG\",\"MEAN\"))":4.62864935561829,"VGK^SIZE(FG_CONSTITUENTS)":1283,"REFTWDISC-FDS^(SUBARRAY(NOT_NA(NO_REPEAT_F(FG_YIELD(NOW,-10AY,D))),0,1)-SUBARRAY(NOT_NA(NO_REPEAT_F(FG_YIELD(NOW,-10AY,D))),1,1))*100":12.5,"CAGDPY@TH^EE_ACTUAL_ANNUAL(MED,0)":1.22282398910213,"TUR^FG_PRICE_MAVG(0,,,,30)":41.953667,"TRYIN10Y-FDS^PCTCHG(FG_YIELD(0,,,,\"YTM\"),FG_YIELD(-1AM,,,,\"YTM\"))":-2.1120746,"TRYTH10Y-FDS^FG_YIELD(0,,,,\"YTM\")":2.594663,"CC_MX^IMF_IFS_RCPI_Q(0)":4.771999,"GREK^FMA_EVAL_EBIT(LTMA,NOW,NOW,M,\"PORTAGG\",\"MEANR\")":8.24365703452837,"EIDO^JULIAN(FMA_DIV_YLD(NTMA,NOW,NOW,M,\"PORTAGG\",\"MEANR\").DATES)":45504,"USDPEN^FG_PRICE(0)":3.7236,"CPALM-FDS^FG_PRICE_CHANGE(0,-6AM)":-2.04081632653061,"VNM^PERCENT_CHANGE(FMA_EPS(+1,0,,,,\"PORTAGG\",\"MEAN\"),FMA_EPS(+1,-1AM,,,,\"PORTAGG\",\"MEAN\"))":1.89020905631056,"VGK^FMA_COS_DOWN(\"EPS\",\"1M\",+1,NOW,,,\"PORTAGG\",\"MEANR\")":487.0,"REFTWDISC-FDS^FG_YIELD(NOW,,,0)":2.0,"UAE^FMA_EVAL_EBIT(LTMA,NOW,NOW,M,\"PORTAGG\",\"MEANR\")":9.18781215949215,"EWT^FMA_EVAL_EBIT(LTMA,NOW,NOW,M,\"PORTAGG\",\"MEANR\")":19.3069489398661,"EWM^FG_COMPANY_NAME":"iShares MSCI Malaysia ETF","CAGDPY@QA^EE_ACTUAL_ANNUAL(MED,+1)":14.1,"USDTHB^FG_PRICE(0)":35.29,"USDZAR^FG_PRICE(0)":18.31315,"SET-BKK^FG_TOTAL_RETURNC(-10AY,0,AM)":[0.82166195,4.1353345,-1.4256179,1.1380196,-1.1917293,-1.9325972,4.7305465,-2.6258469,-0.9360671,-2.2393227,-1.2042344,-1.3234437,-2.973026,-2.2746503,1.0771394,-0.62069297,-7.4684324,-4.1330757,4.804766,6.6489816,-1.5115142,1.788795,2.9774666,1.3930917,6.358671,-6.64832,4.086399,0.33836365,1.118958,2.4739265,1.2256384,-2.1481156,2.213347,-1.4663398,0.40632486,0.17808676,0.13189316,4.078877,3.4610987,0.6388068,0.20493269,5.1971197,-0.48796535,-0.6202221,-1.35746,0.3214836,-1.984173,-5.7536483,6.1320066,-1.9152641,0.439775,-1.6736209,-1.1105657,-3.605473,3.8465977,-1.3053417,1.6943574,-0.6599307,0.40684938,4.111278,-4.1150627,1.2467861,-3.293395,1.3408065,-5.1830173,1.7180085,-2.8107703,-18.1926,-3.6195993,4.58827,11.243892,-3.0219257,-3.0319035,-2.3406804,-2.030307,1.4789224,15.303922,3.6265612,-1.1825979,2.1287322,1.0157466,1.1932373,2.601838,-4.5613585,-0.7667124,5.7739615,0.6316304,-0.4709065,-0.8249104,2.4341464,2.7473092,-3.49468,2.5772095,-4.834521,2.2966743,-5.08548,3.9111137,2.212751,-4.53034,2.7088046,0.041913986,4.1888237,-1.2979507,-3.29206,-2.3014247,-0.78689456,-0.6103575,-4.154044,2.535379,1.2347102,-7.462019,-1.8683851,-1.7067969,2.4576664,-1.8771291,-0.14044642,1.059556,-2.2710502,-2.6692688,-0.9619236,-1.7311752],"FC0000TR^FG_PRICE(0)":228.70975,"EPU^FG_PRICE_MAVG(0,,,,30)":40.745163,"INDA^P_PRICE(0)/P_PRICE_HIGH_PR(0,,,,,,\"PRICE\",\"INTRA\",\"52W\")":0.97026086,"EPOL^FG_TOTAL_RETURNC(0,-1AM)":-10.291183,"KSA^FG_ROE(0)":11.0104053724069,"TRYZA10Y-FDS^FG_YIELD(0,,,,\"YTM\")":10.85551,"UAE^FMA_EVAL_EBITDA(NTMA,0,,,\"PORTAGG\",\"MEANR\")":5.965971586168,"GREK^FMA_EVAL_EBITDA(NTMA,0,,,\"PORTAGG\",\"MEANR\")":5.62262646893651,"ECH^FMA_EVAL_EBIT(LTMA,NOW,NOW,M,\"PORTAGG\",\"MEANR\")":9.77702915066462,"SPY^FG_TOTAL_RETURNC(0,-6AM)":7.0200562,"EWT^SIZE(FG_CONSTITUENTS)":90,"TRYMY10Y-FDS^FG_YIELD(-10AY,0,Y,,\"YTM\")":[4.131911,4.345605,4.195897,3.902544,4.235642,3.300551,2.804181,3.573893,4.131847,3.727505],"CC_BR^FG_COMPANY_NAME":"Brazil","USDTHB^FG_COMPANY_NAME":"Thailand Baht per U.S. Dollar","DDR3512M-FDS^FG_PRICE_MAVG(0,,,,30)":0.91652983,"EWY^PERCENT_CHANGE(FMA_EPS(+1,0,,,,\"PORTAGG\",\"MEAN\"),FMA_EPS(+1,-1AM,,,,\"PORTAGG\",\"MEAN\"))":0.290051853837194,"TRYZA10Y-FDS^FG_YIELD_NAME":"Treasury - South Africa Benchmark Bond 10Y","CAGDPY@CN^EE_ACTUAL_ANNUAL(MED,0)":1.41410583295463,"QAT^FMA_DIV_YLD(NTMA,NOW,NOW,M,\"PORTAGG\",\"MEANR\")":5.48637958802737,"TRYTH10Y-FDS^PCTCHG(FG_YIELD(0,,,,\"YTM\"),FG_YIELD(-1AM,,,,\"YTM\"))":-2.2508574,"TRYUS10Y-FDS^FG_YIELD(0,,,,\"YTM\")":3.9388,"QAT^FMA_PE(NTMA,0,,,\"PORTAGG\",\"MEANR\")":10.3706929753639,"EWY^FMA_PE(NTMA,0,,,\"PORTAGG\",\"MEANR\")":8.33574134736969,"EPOL^FMA_PE(NTMA,0,,,\"PORTAGG\",\"MEANR\")":7.69506540207585,"EZA^FMA_RBICS_REV_CURRENT(30, LOC, \"PORTAGG\")":44.2321455047661,"KSA^FG_FCF_YIELD_NTM(0)":4.16191782854944,"INDA^FG_COMPANY_NAME":"iShares MSCI India ETF","PLATI-FDS^FG_PRICE_CHANGE(0,-6AM)":4.63276836158193,"UAE^FG_PRICE_MAVG(0,,,,60)":13.974938,"VNM^FG_TOTAL_RETURNC(0,-6AM)":-9.376192,"EWY^FG_TOTAL_RETURNC(0,-12AM)":-0.6728649,"CNYA^FG_TOTAL_RETURNC(0,-6AM)":0.74676275,"EWY^FMA_PE(LTM,0,,,\"PORTAGG\",\"MEANR\")":16.0924671618368,"EPOL^FMA_PE(LTM,0,,,\"PORTAGG\",\"MEANR\")":8.03884984076101,"USDEUR^FG_PRICE_CHANGE(0,-3AM)":-1.3412118,"USDCLP^FG_PRICE(0)":930.625,"SPY^FMA_COS_DOWN(\"EPS\",\"1M\",+1,NOW,,,\"PORTAGG\",\"MEANR\")":198.0,"CC_QA^IMF_IFS_RCPI_Q(0)":null,"INDA^FMA_PE(NTMA,0,,,\"PORTAGG\",\"MEANR\")":23.7370780398288,"ECH^FMA_ROE(NTMA,-20AY,NOW,FY,\"PORTAGG\",\"MEANR\")":[null,null,null,14.1776881603624,11.2798802315493,14.2628883913247,14.4661394368492,14.0754868016221,12.4952890187187,10.8480668279512,9.37758339699264,9.57060991333475,8.68386650455443,9.38392046774864,9.67240076810641,8.71131462166371,8.75463942854793,10.6038911833674,12.7874449851799,55.3246380969717],"CC_SA^FG_COMPANY_NAME":"Saudi Arabia","TRYTW10Y-FDS^FG_YIELD_NAME":"Taiwan China Benchmark Bond - 10 Year","TRYPL10Y-FDS^FG_YIELD(-10AY,0,Y,,\"YTM\")":[2.5048,2.9303,3.6245,3.292,2.8144,2.1086,1.235,3.6216,6.8411,5.1912],"DDR3512M-FDS^FG_PRICE_CHANGE(0,-1AY)":-8.39107915064007,"QAT^PERCENT_CHANGE(FMA_EPS(+1,0,,,,\"PORTAGG\",\"MEAN\"),FMA_EPS(+1,-1AM,,,,\"PORTAGG\",\"MEAN\"))":-2.04592210430852,"CNYA^PERCENT_CHANGE(FMA_EPS(+1,0,,,,\"PORTAGG\",\"MEAN\"),FMA_EPS(+1,-3AM,,,,\"PORTAGG\",\"MEAN\"))":1.16654469316848,"SPY^FMA_COS_UP(\"EPS\",\"1M\",+1,NOW,,,\"PORTAGG\",\"MEANR\")":260.0,"REFBRSELIC-FDS^FG_YIELD(NOW,,,0)":10.5,"TRYTR7Y-FDS^FG_YIELD(0,,,,\"YTM\")":24.493494,"VNM^FMA_PE(NTMA,0,,,\"PORTAGG\",\"MEANR\")":13.5253929841698,"INDA^FMA_PE(LTM,0,,,\"PORTAGG\",\"MEANR\")":27.286183792673,"EWW^FMA_EVAL_EBIT(LTMA,NOW,NOW,M,\"PORTAGG\",\"MEANR\")":10.0818492263142,"EZA^FG_COMPANY_NAME":"iShares MSCI South Africa ETF","CNYA^FMA_ROE(NTMA,-20AY,NOW,FY,\"PORTAGG\",\"MEANR\")":[null,null,null,null,null,null,null,null,null,null,null,null,12.0357109832906,13.2280587166858,12.9587909941324,13.4756717153393,12.9923016366103,13.7666448461247,13.3712630657165,12.0221312532734],"EWW^FMA_PE(LTM,0,,,\"PORTAGG\",\"MEANR\")":12.8903368144789,"CC_TR^FG_COMPANY_NAME":"Turkey","USDTHB^FG_PRICE_CHANGE(0,-1AM)":-3.0361295,"USDEUR^FG_PRICE_CHANGE(0,-1AY)":0.5538702,"USDPEN^FG_PRICE_CHANGE(0,-3AM)":0.20722151,"UAE^FG_TOTAL_RETURNC(-10AY,0,AM)":[3.6697268,4.71977,-3.8631856,-8.70657,-7.5194836,-4.749316,2.8769255,-1.3987540999999999,4.156339,4.6349406,-2.033615,-0.7082939,4.939437,-14.022326,2.8058648,-11.182833,-7.6644,0.5307436,-1.2032092,15.83221,-0.93458889999999994,-1.7688632,2.4009585,0.9206891,4.5817137,-1.3942361,-3.7882745,-1.8711925,5.745411,2.5878787,0.34581423,-3.5037398,1.9702435,0.16927719,1.9230723,-1.3507307,5.6862116,0.47323704,-1.3120949,-4.147726,-1.0077059,7.5382113,-4.20168,-1.2865543,-1.5977442,-4.0956497,4.456997,-3.3910155,2.272725,-2.0253956,-1.9506156,-0.19828081,-6.5562963,1.3142586,-1.4057755,0.71326494,5.1182747,-2.3762524,-1.4913738,-2.286625,3.6404133,0.35842657,-2.4285734,1.5373349,-1.3698578,-3.309214,-3.684044,-21.310837,-0.64837337,-0.20080805,9.15494,-2.2450268,4.3262005,3.956151,-2.613479,1.0357738,12.208759,5.2150726,3.475523,-0.99236965,2.1588206,3.6981106,7.4235797,-1.2583196,2.414775,5.5478573,-3.2522976,7.8370094,8.413637,-3.6344469,3.0024529,9.101725,4.8255205,-4.499346,-10.042667,-5.077398,9.001946,-7.540393,-1.229769,3.6041975,-4.4908285,-0.7773459,0.200665,-2.0026624,-3.2016337,5.9817076,-2.598697,3.4313798,3.6560535,-2.2860885,-1.4705896,-1.356852,-1.4442921,6.9746375,-4.462904,-0.826782,3.4650087,-1.8084407,-5.9345126,3.711021,5.1598787],"DDR3512M-FDS^FG_PRICE_CHANGE(0,-6AM)":-8.59405868002635,"QAT^FMA_PCT_ABOVE_MAVG(200,0,,,,\"PORTAGG\")":31.4285714285714,"TRYIN10Y-FDS^PCTCHG(FG_YIELD(0,,,,\"YTM\"),FG_YIELD(-3AM,,,,\"YTM\"))":-3.437389,"CC_BR^IMF_IFS_RCPI_Q(0)":3.947341,"INDA^JULIAN(FMA_DIV_YLD(NTMA,NOW,NOW,M,\"PORTAGG\",\"MEANR\").DATES)":45504,"USDZAR^FG_PRICE_CHANGE(0,-3AM)":-0.8226335,"CPALM-FDS^FG_PRICE_CHANGE(0,-1AY)":2.53671562082778,"EWT^FG_PRICE_MAVG(0,,,,200)":48.59805,"VNM^PERCENT_CHANGE(FMA_EPS(+1,0,,,,\"PORTAGG\",\"MEAN\"),FMA_EPS(+1,-3AM,,,,\"PORTAGG\",\"MEAN\"))":4.99388517735105,"EWY^FG_TOTAL_RETURNC(0,-6AM)":-2.2773623,"SPY^P_PRICE(0)/P_PRICE_LOW_PR(0,,,,,,\"PRICE\",\"INTRA\",\"52W\")-1":0.30248523,"EWW^FMA_COS_DOWN(\"EPS\",\"1M\",+1,NOW,,,\"PORTAGG\",\"MEANR\")":20.0,"CC_KR^IMF_IFS_RCPI_Q(0)":2.6691833,"EWW^JULIAN(FMA_DIV_YLD(NTMA,NOW,NOW,M,\"PORTAGG\",\"MEANR\").DATES)":45504,"EIDO^FMA_PE(LTM,0,,,\"PORTAGG\",\"MEANR\")":15.9183101409234,"EWW^FG_COMPANY_NAME":"iShares MSCI Mexico ETF","TRYBR10Y-FDS^FG_YIELD(-10AY,0,Y,,\"YTM\")":[12.319731,15.989595,11.062725,9.887577,8.936093,6.883678,6.961219,10.970291,12.900059,10.455909],"CC_GR^FG_COMPANY_NAME":"Greece","USDTHB^FG_PRICE_CHANGE(0,-1AY)":0.9944916,"TUR^FG_TOTAL_RETURNC(-10AY,0,AM)":[-1.2214601,-2.6523292,-9.646535,5.0733447,7.05837,2.8074622,-10.658914,-9.741664,4.6973944,-1.6068399,-8.589613,6.3352585,-6.9242835,-17.13463,17.086601,2.003467,-8.971876,-9.270626,5.609393,12.291443,6.8845987,-7.3447585,2.1255255,0.7154465,-2.5354207,-2.779901,-0.629586,-8.130943,-8.045978,-4.161316,15.839327,-3.1294048,2.5902152,10.808516,6.1187863,-0.24389625,10.587645,3.0941725,-13.658113,3.1738043,-1.2451112,8.567119,-2.7175188,4.342723,-10.01125,-13.975,-6.829405,-3.2057166,-16.661125,-17.238628,10.655737,5.8387756,3.375876,-3.7645757,16.52137,-4.951906,-6.896549,-14.895332,10.4068165,6.1835647,8.033133,-3.2579541,-3.1299472,5.439675,2.9092312,8.017564,-1.8348634,-14.450037,-16.134453,-3.0060053,16.73553,3.9253116,-15.302187,2.5303602,-1.7769039,1.7085433,16.106724,20.13676,4.442072,-6.3967285,-15.303528,3.5193205,-3.109455,-5.2215395,3.2542944,3.6019921,-8.300739,7.535541,-13.2657585,1.5694261,2.562821,-7.545316,16.799152,0.13611317,-9.32365,-4.830414,10.421169,22.542774,-1.6759753,19.277596,15.345359,2.6926637,-15.098148,25.501526,-10.105663,-7.3236885,2.0811439,-1.1551082,19.398987,9.815443,-3.004837,-7.9285917,-0.42772293,-4.409766,14.047837,-3.3713758,7.5549483,5.8237553,-1.0137618,5.0887823,-10.429877],"KSA^FMA_PE(NTMA,-10AY,0,AM,\"PORTAGG\",\"MEANR\")":[null,null,null,null,null,null,null,null,null,null,null,null,null,null,12.6598955556203,12.0592384551957,12.6265222624051,11.401778172529,11.4054081561923,12.8145851290804,12.6351513691329,13.5355787424544,13.8211177827082,13.354920585703,13.0790861137651,12.5822940844468,11.7722487644712,13.0154776159025,14.280733247771,14.1677344994183,14.170780270378,13.8713592930279,14.0090053861213,13.381166555894,13.719624218577,14.3946475158669,14.1395601306831,14.0871574934562,13.3069075547894,13.0856252947054,13.1891686899917,13.5274556602909,13.5541507451612,13.8908146363295,14.7946038432046,14.3417771718445,15.2380129083984,14.9287705839586,14.4596419315002,13.5117054179684,13.9829023153097,13.6306719853116,14.1872138802277,14.9615108111092,16.1648010892999,15.9877085834351,17.0728525350863,16.5099235894159,15.9778326270892,16.3115605743752,16.6667186556045,16.9475648120703,16.3032557157436,16.4719066289158,16.6796407317106,16.8592249239724,16.1417450769489,13.1979919189112,15.9088379754848,17.151807961966,19.6962658000563,19.4341793729512,19.5002380006268,20.9322626703597,21.5455684782317,21.0266475114843,19.7118156782984,19.1312549444885,18.6819440499074,19.254843629973,19.3503014542419,19.0670600139837,19.3881397176246,19.1041811558276,18.9674435502135,19.1167896128848,19.0336561492979,18.7176747610115,17.2090715786118,17.7462942875573,18.9356746633328,19.440301246551,19.2036029389034,19.5345113590413,16.9955799620292,15.6083374099929,16.3485121315318,15.4549856759115,15.3371683397738,15.0689311296569,13.9051925010337,14.6597792868133,14.4201062465215,14.8182383963798,15.7441953068594,16.4811617509029,16.947438322616,17.2649706194539,16.7963889083006,16.6653743178868,15.5739127317978,16.0678368550146,16.5029152017629,18.6048417642921,18.5664347680155,18.4118329222876,18.3950086837725,17.3379290936811,16.5464684323697,16.7336878942277,16.4113829791769],"DDR3512M-FDS^FG_PRICE_CHANGE(0,-3AM)":-8.48843298969072,"MCHI^FG_TOTAL_RETURNC(0,-12AM)":-8.833742,"EPOL^FG_TOTAL_RETURNC(0,-3AM)":-9.1147,"CNYA^FMA_RBICS_REV_CURRENT(30, LOC, \"PORTAGG\")":21.3562390408302,"VNM^JULIAN(FMA_DIV_YLD(NTMA,NOW,NOW,M,\"PORTAGG\",\"MEANR\").DATES)":45504,"EWT^FG_COMPANY_NAME":"iShares MSCI Taiwan ETF","EWT^FG_PRICE_MAVG(0,,,,60)":52.671165,"EWY^FG_TOTAL_RETURNC(0,-3AM)":-4.423958,"SPY^P_PRICE(0)/P_PRICE_HIGH_PR(0,,,,,,\"PRICE\",\"INTRA\",\"52W\")":0.9430781,"EWW^FMA_COS_UP(\"EPS\",\"1M\",+1,NOW,,,\"PORTAGG\",\"MEANR\")":22.0,"TRYAE10Y-FDS^FG_YIELD(-10AY,0,Y,,\"YTM\")":[null,null,null,3.371059,3.6940188,2.542721,1.7060698,2.0444937,4.2739367,null],"VNM^FMA_PE(NTMA,-10AY,0,AM,\"PORTAGG\",\"MEANR\")":[12.8113737429087,13.6384961572212,12.3504492555143,12.1453922474823,12.1811180837905,12.0814293136982,12.6501961770671,12.3002785495772,12.6730163117587,13.6452781018222,13.729314076447,14.838140294232,14.076427882919,13.6245827857805,14.0999281647033,14.4762172156796,11.7181844064464,11.6574289895179,13.692870374153,15.5915434992748,12.7202598772818,12.530784363006,12.5580734321468,12.2937624400182,11.4697970768397,11.6855879228971,13.5802085955648,12.3163892521959,12.3862602666697,12.7327626517287,13.1058694564958,13.0411776667102,14.1950059013002,14.9529189219272,14.5832728700381,15.8136119490728,15.7525382813761,16.1124129048161,15.956222798259,16.2513882461663,18.0807251074824,20.1758468462981,19.15404914531,20.8035889016322,21.7362689529002,20.4229735646939,20.4026671061566,16.3956691268084,17.6769143690982,17.4896417544887,15.7618330181721,15.4205819259122,15.858175394092,14.9083051071931,15.0596988679156,16.9796768785409,18.0132582782417,17.3069574321557,17.0236469991136,16.4867221539311,15.2664027396693,14.1190639178014,14.2136485814527,14.6478514604846,14.6821566558506,14.0256278322391,13.2660212320158,12.4873529262043,13.2499731328676,15.0884852982199,16.0857526268907,15.1423501632807,14.7818050192451,15.5134499070488,15.7369728828862,15.1844957320894,15.7654302769419,17.3761479025859,16.5662114242267,16.7199742310474,16.6039853058137,16.3173791847723,17.653532540212,16.9837088679696,17.1258438502409,16.1782712698793,16.0525816245574,16.1594759516324,16.80131249826,16.2185982242506,15.1226404453839,14.537886807617,14.3622911226593,12.5754218205038,12.779922721792,10.7471318984913,11.4152831487258,11.1852900787684,10.4325397437959,9.85270629221002,11.7333673282323,11.1904805115255,11.0962826555355,12.5377322050065,13.8980764715204,13.6942297088802,13.9080346908004,13.4246714032637,14.6058574354316,14.9672300220543,13.7737436935817,13.9694625143155,14.5064256567115,14.5691453429862,14.6533148572411,16.548499920489,16.2522354059684,15.6043523010223,15.7783683984692,14.6100812770742,13.5253929841698],"DDR3512M-FDS^FG_PRICE_CHANGE(0,-1AM)":-4.55245161290323,"TUR^FG_PRICE(0)":38.13,"TRYGR10Y-FDS^PCTCHG(FG_YIELD(0,,,,\"YTM\"),FG_YIELD(-3AM,,,,\"YTM\"))":-6.572234,"CC_TW^IMF_IFS_RCPI_Q(0)":null,"EIDO^FG_COMPANY_NAME":"iShares MSCI Indonesia ETF","USDPEN^FG_COMPANY_NAME":"Peruvian New Sol per U.S. Dollar","CPALM-FDS^FG_PRICE_CHANGE(0,-3AM)":-2.11572775936784,"VGK^FMA_COS_UP(\"EPS\",\"1M\",+1,NOW,,,\"PORTAGG\",\"MEANR\")":466.0,"USDZAR^FG_COMPANY_NAME":"South African Rand per U.S. Dollar","QAT^FG_TOTAL_RETURNC(-10AY,0,AM)":[2.3161292,5.162823,0.38444996,-2.4144351,-8.326906,1.6400337,0.12412071,0.099253654,-2.4065912,3.196156,-4.4217706,-0.93415976,-0.26942492,-3.8045883,2.457285,-6.6697063,-10.7439995,-1.4460146,-0.8641422,9.521639,-0.7179439,-4.3904963,1.1885405,0.6569624,10.010994,-3.2995045,-1.2931645,-1.4405429,-2.0462394,6.7824244,-0.5081296,0.10215044,0.4081607,-5.9451222,-5.348462,-2.9105365,5.993879,-7.674551,-3.687501,-7.443863,0.49288273,17.565393,-5.519289,-2.2613049,8.485222,-1.9519806,7.0038795,-1.4924705,8.568001,-4.415017,2.2517323,5.4771423,4.1755795,0.4911661,-3.5581589,-4.6958327,3.7513971,-2.3745298,1.2161374,1.4424443,-5.688792,3.6664724,-0.6274998,1.5786409,1.4975905,-0.38975477,-2.4594665,-20.171923,15.865028,-0.802964,4.9317837,1.9895911,2.104628,2.7974129,4.134631,-1.4496565,3.4991026,3.0803561,-1.9862711,-3.5314918,4.9806237,3.7427545,-2.0833313,2.1220207,-0.98701715,3.4627438,4.716027,2.4213076,-3.2624125,2.0048976,8.313322,6.122446,4.347825,-5.088133,-4.578847,-4.851258,10.245312,-4.1993856,-0.35296082,-1.508224,-8.491879,0.22851229,-9.623218,4.732394,-1.4523983,6.6594005,-3.78533,-1.160866,3.0201435,-3.6916435,-4.340476,0.6482005,-0.81967115,5.9031844,-4.5707884,4.6144843,-0.94919205,-3.6076605,-1.2280762,7.302904,0.86654425],"SET-BKK^FMA_PE(NTMA,-10AY,0,AM,\"PORTAGG\",\"MEANR\")":[14.3592716914844,16.07326680085,15.4886050321932,15.6890391387884,15.3323113983379,15.0867989043975,16.2719898517506,15.4628548522198,15.2816990386636,15.650974277738,15.1490050525796,15.0575900190122,14.5955203205171,14.3365993622204,14.4091910656371,13.852502165317,12.6702716445173,11.4990344180763,13.3875309581185,14.5598324634282,14.1267596209692,14.2808347283653,14.6434909055512,14.8575512005326,15.5771397643059,14.2043694234945,14.7177377321341,14.8039878703185,14.8087457228845,15.1031707010707,15.1577960875789,14.7903118288737,15.052471668665,14.6502036398006,14.6908815421703,14.6245556068467,14.6852287801183,15.2196367101205,15.5872338248322,15.6465543985877,15.5649104491132,16.2428053102647,15.9121348568116,15.4005923445238,15.0113037247013,15.0002616087649,15.0090933356184,14.0999818599435,14.8897044254025,14.6084904529585,14.4717603508876,14.3089884513547,14.2170962510584,13.8106431318554,14.6389209207477,14.786144288659,14.9439500067796,14.8819041147104,15.1022547001358,15.7272256742458,15.146410465552,15.6826271862538,15.103137790673,15.8462535764192,15.1183079948727,15.4559810745462,15.3130483789648,13.2290060307019,14.3158182760969,16.5742491027222,19.7776205268904,19.6603144857395,19.2821261632241,18.8563728527887,18.4395962692646,17.5932326270954,19.7648671753235,20.4181793504372,19.4931945679054,19.5340005013191,19.0915969538247,18.5611493013148,18.1160338922163,16.9052699307871,16.6340018850826,17.6472896256414,17.4677272317702,17.3548052751659,16.9336677407258,17.3227267798707,17.4492853187803,16.771514362982,16.8587737623519,15.8590203973139,15.9478173283081,15.1164697671911,15.4584661125932,15.6738773768276,15.0724135893568,15.4406318790493,15.5378839070527,16.2120584070973,15.9634129158457,15.7955538651568,15.5784138281296,15.5728924737966,15.804471031667,15.2785364157588,15.749139447805,15.9266800799039,14.6076187470156,14.3803103737331,14.2507899255203,14.5585233580544,14.3528073799133,14.3815725560158,14.5202622203029,14.1633190366977,13.72959769577,13.5382229799541,13.3188660765472],"SET-BKK^FG_PRICE_MAVG(0,,,,200)":1369.4054,"UAE^P_PRICE(0)/P_PRICE_LOW_PR(0,,,,,,\"PRICE\",\"INTRA\",\"52W\")-1":0.09248781,"INDA^FG_TOTAL_RETURNC(0,-6AM)":9.996057,"VNM^FMA_COS_UP(\"EPS\",\"1M\",+1,NOW,,,\"PORTAGG\",\"MEANR\")":12.0,"EZA^FG_ROE(0)":14.0919274095505,"TRYGR10Y-FDS^PCTCHG(FG_YIELD(0,,,,\"YTM\"),FG_YIELD(-1AM,,,,\"YTM\"))":-8.541316,"CC_MY^IMF_IFS_RCPI_Q(0)":null,"TUR^FMA_EVAL_EBITDA(NTMA,0,,,\"PORTAGG\",\"MEANR\")":4.91824008179611,"GREK^FG_FCF_YIELD_NTM(0)":2.91222866048411,"EWT^FMA_DIV_YLD(NTMA,NOW,NOW,M,\"PORTAGG\",\"MEANR\")":3.17539814822355,"ECH^FMA_EVAL_EBITDA(NTMA,0,,,\"PORTAGG\",\"MEANR\")":5.97842224752697,"ECH^FG_COMPANY_NAME":"iShares MSCI Chile ETF","USDPLN^STD(FG_PRICE_CHANGE(0,-3AY,M))":3.25340416701805,"UAE^P_PRICE_RETURNS_PR('52W',2,-10AY,0,AM)":[null,null,null,null,null,null,null,null,null,-17.869299,-16.436893,-9.742957,-6.7112026,-24.989002,-19.785463,-21.961224,-22.08351,-19.311888,-21.025831,-7.22478,-11.261135,-17.15986,-13.410002,-10.244102,-12.289429,0.5931735,-7.0791245,4.010761,19.116138,21.553576,23.459423,2.8502584,7.449949,7.9548597,7.4510455,5.0320387,6.141937,7.2674513,10.9356165,8.361983,1.5725851,6.3367724,1.5177727,3.8503408,0.21656752,-4.0503798,-1.1279285,-3.6987662,-6.8091273,-9.258956,-9.714622,-5.9945526,-10.2696,-16.39939,-13.75773,-10.628027,-6.2251034,-4.5438886,-10.35679,-8.950621,-7.733017,-5.488074,-5.9487877,-6.0552,0.9977579,-3.6112785,-6.5716147,-26.429916,-30.465872,-29.884153,-21.234018,-21.200483,-21.131361,-17.835516,-17.991215,-18.396305,-7.1617546,1.8040776,8.532345,36.55666,40.415085,46.34247,43.586586,45.03589,42.378605,44.55862,40.825653,53.277504,48.09332,37.044632,35.017277,48.782658,50.957443,40.597916,17.737782,14.4849415,20.463825,5.5259466,7.87338,3.5032988,-8.816683,-6.113231,-8.667058,-17.962938,-23.828613,-15.931046,-8.974338,-0.22913814,-5.6793213,-0.51243305,-0.56229234,-5.3238273,-2.8187275,5.32887,0.42660236,1.5624642,8.6311455,0.6462574,-2.732581,-2.5378942,-1.123929],"DDR3512M-FDS^FG_PRICE(0)":0.8876622,"EWT^FMA_PCT_ABOVE_MAVG(200,0,,,,\"PORTAGG\")":48.314606741573,"EWJ^PERCENT_CHANGE(FMA_EPS(+1,0,,,,\"PORTAGG\",\"MEAN\"),FMA_EPS(+1,-1AM,,,,\"PORTAGG\",\"MEAN\"))":8.45006697474438,"CNYA^FMA_COS_UP(\"EPS\",\"1M\",+1,NOW,,,\"PORTAGG\",\"MEANR\")":130.0,"SET-BKK^FG_FCF_YIELD_NTM(0)":4.4560978429037,"EWM^FMA_PE(LTM,0,,,\"PORTAGG\",\"MEANR\")":18.4519860829982,"TRYQA10Y-FDS^FG_YIELD(-10AY,0,Y,,\"YTM\")":[null,null,null,null,null,null,null,null,null,null],"USDSAR^FG_PRICE_CHANGE(0,-3AM)":0.077331066,"USDMXN^FG_PRICE_CHANGE(0,-1AY)":10.014332,"SET-BKK^P_PRICE_RETURNS_PR('52W',2,-10AY,0,AM)":[5.054724,14.365995,8.779085,10.744929,14.051283,21.550392,23.54666,15.100956,11.8008375,9.535027,2.4030685,-2.3442924,-6.140828,-11.804724,-9.565491,-11.138076,-16.782946,-18.233198,-18.59256,-10.838551,-11.342126,-7.7040195,-3.7974358,-0.9930253,8.358121,3.5085797,7.941675,7.6188803,17.60645,25.711704,21.418608,11.403215,16.720116,11.919176,9.124792,7.7379346,1.5049696,12.383711,12.4892,12.826037,11.872875,14.777374,12.834358,14.596188,10.592794,12.599421,9.664524,3.4101367,9.606684,3.480816,0.27774572,-2.026391,-3.1337857,-11.40312,-7.554877,-8.363599,-5.3406954,-6.266719,-4.5901775,6.0703874,-4.1707277,-1.0813951,-4.75803,-2.6092172,-5.880642,-0.682801,-7.1301994,-22.954142,-26.980108,-23.457533,-14.824915,-20.660704,-20.668007,-22.607433,-21.596605,-21.489758,-4.5261917,-1.4641523,-1.1053622,23.46052,29.39825,25.998032,15.471792,13.6387825,16.293407,25.956392,28.598331,26.892864,9.14296,9.502041,12.177682,6.000948,8.15804,1.2277365,0.9266615,0.9198785,5.103922,1.5652657,-3.3090115,-0.56628585,0.30280352,2.020967,-1.9957006,-1.7899334,-6.261259,-2.4824083,-5.2536306,-4.5994225,-5.590558,-5.6603613,-9.365309,-13.404417,-14.779478,-16.331774,-16.822737,-14.025795,-11.157399,-12.486416,-13.075179,-11.445075,-15.129889],"REFPL7D-FDS^FG_YIELD(NOW,,,0)":5.75,"EPU^FMA_PE(LTM,0,,,\"PORTAGG\",\"MEANR\")":16.4158614244567,"MCHI^FG_TOTAL_RETURNC(-10AY,0,AM)":[5.7894707,2.9253721,-7.656616,1.6541004,0.49433708,6.1620116,-1.0522246,0.63016415,22.974564,-2.0050883,-3.848654,-15.155846,0.1810193,-10.861272,7.0720673,-0.5889833,-4.337704,-10.332304,-9.829914,11.595011,3.3308506,-3.8008153,6.6016436,0.042951107,6.991029,6.0264945,1.9779325,-5.247039,-0.43094158,-0.5588293,6.2843323,-0.062018633,4.240787,2.4211168,6.665373,-0.9956777,11.710548,1.4339924,6.207347,2.6162744,-2.3333848,9.796274,-7.281685,9.524525,-6.9764194,2.296114,3.6146283,-7.576495,-4.1590214,-7.6739016,-4.3545904,-2.547425,2.6325583,0.68724155,6.46739,1.4292955,8.740139,-7.8370867,-6.561768,5.936551,-7.062626,7.269728,-4.182315,8.90789,-1.8812418,11.14999,-4.707837,-5.2104893,-2.1451294,4.555571,5.5528283,16.899086,-3.6109328,1.3547182,4.7053933,6.8776965,-3.4247458,8.665979,10.333527,-10.267287,-3.80615,-0.74957013,0.73047876,-4.254353,-7.448864,0.2919078,-4.130286,-2.038449,-2.7449846,-5.235255,3.306985,-16.083694,-0.98623633,-13.963545,17.15157,4.126036,-11.833572,-1.2053132,-10.876762,-9.3503475,24.750446,9.206306,0.43851137,-11.408508,6.556678,-5.0271454,-2.765882,-1.2530327,4.3855786,-6.3979506,-1.8455148,-1.1142135,-5.0469456,-2.4625957,-2.1829545,3.5069108,3.9527774,10.83951,-2.8068602,-1.3095319,-3.1723857],"WL-FDS^MAX(FG_PRICE(0,-5AY))":763.4,"QAT^FG_PRICE_MAVG(0,,,,200)":17.323166,"SET-BKK^P_PRICE(0)/P_PRICE_HIGH_PR(0,,,,,,\"PRICE\",\"INTRA\",\"52W\")":0.8212266,"EWM^FG_TOTAL_RETURNC(0,-12AM)":14.950335,"EWJ^FMA_PCT_ABOVE_MAVG(200,0,,,,\"PORTAGG\")":26.4705882352941,"SET-BKK^FMA_DIV_YLD(NTMA,NOW,NOW,M,\"PORTAGG\",\"MEANR\")":3.78953807899777,"TRYGB10Y-FDS^FG_YIELD(-10AY,0,Y,,\"YTM\")":[1.8155,2.0248,1.2817,1.2536,1.3339,0.822,0.197,0.966,3.662,3.534],"USDVND^STD(FG_PRICE_CHANGE(0,-3AY,M))":1.29013388560541,"USDMXN^FG_PRICE(0)":18.802,"EWZ^FG_ROE(0)":19.69119688493,"REFPL7D-FDS^PROPER_NAME(0,,,\"SECURITY\",\"NAME\")":"Poland Reference Rate - 7 Day","TRYTW10Y-FDS^FG_YIELD(0,,,,\"YTM\")":1.566,"EPU^JULIAN(FMA_DIV_YLD(NTMA,NOW,NOW,M,\"PORTAGG\",\"MEANR\").DATES)":45504,"INDA^FG_TOTAL_RETURNC(-10AY,0,AM)":[-1.4955163,6.0391426,-3.7225604,5.039656,-2.9416382,-0.7539153,3.9672136,2.491331,2.030766,-8.896261,-5.1638546,5.4666877,3.5227656,-13.130015,9.349596,-7.8404846,-3.8870633,-0.7662296,-4.1440725,5.37374,0.26839972,2.8298259,4.0907383,2.3035288,4.3218613,-0.8420348,1.1548877,-5.003357,-2.969247,-1.3291001,8.774519,1.6678095,6.9969773,0.06258488,2.3139477,0.079619884,3.9239764,0.7669568,-1.9028127,3.8496017,1.0632157,5.595863,-4.0694532,-2.4321258,0.14492273,-0.98407865,-1.0669351,-0.17204285,5.868399,-3.1774998,-13.980049,5.210078,1.1821151,4.787183,-0.8505404,2.4509788,6.3098073,-5.766523,6.89553,-1.8197,-7.1182547,-0.7416606,1.5878081,5.4857373,0.6682277,2.4043083,-1.1283517,-17.261051,-12.2069,4.9882174,7.7441096,7.1288824,6.3373446,2.6894808,5.907738,2.4308085,5.294931,8.687496,2.039349,1.3402343,-3.2714605,2.5185943,5.6153417,-1.7037749,2.4588227,8.54249,-0.0811398,1.9894481,-3.8017511,3.855729,-3.076601,-6.720662,7.6273203,-9.79067,-1.5470147,-1.3012469,6.8159103,1.932931,-7.710761,6.0279727,-0.11674762,-1.4375806,-4.49425,-1.6886055,0.90931654,3.8047552,1.7353654,3.5383463,0.7798195,2.4579048,-2.065748,-0.1134038,7.42507,3.255117,3.8280487,3.075707,0.26779175,-1.6215146,4.69265,5.2972674,-1.8645525],"WL-FDS^FG_PRICE(0)/MAX(FG_PRICE(0,-1AY))":0.689022792769191,"GREK^FG_PRICE(0)":40.47,"SET-BKK^FG_TOTAL_RETURNC(0,-6AM)":-6.5760612,"EWM^P_PRICE(0)/P_PRICE_LOW_PR(0,,,,,,\"PRICE\",\"INTRA\",\"52W\")-1":0.17693436,"REFPHRREPO-FDS^FG_YIELD(NOW,,,0)":6.5,"USDVND^STD(FG_PRICE_CHANGE(0,-1AY,AM))":0.898948642554166,"CAGDPY@ZA^EE_ACTUAL_ANNUAL(MED,+1)":-1.75,"BRENT-FDS^FG_PRICE_MAVG(0,,,,30)":85.86,"EIDO^FG_PRICE_MAVG(0,,,,30)":20.033333,"EIDO^FG_TOTAL_RETURNC(0,-3AM)":2.913034,"TRYBR10Y-FDS^PCTCHG(FG_YIELD(0,,,,\"YTM\"),FG_YIELD(-1AM,,,,\"YTM\"))":-2.0751688,"CC_ID^IMF_IFS_RCPI_Q(0)":null,"CNYA^FMA_EVAL_EBIT(LTMA,NOW,NOW,M,\"PORTAGG\",\"MEANR\")":15.8625083543902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51097711891,42.804114520566,51.3052324622059,35.3975809084273,41.6900785112878],"SPY^FG_TOTAL_RETURNC(0,-3AM)":2.795589,"EWY^FMA_EVAL_EBIT(LTMA,NOW,NOW,M,\"PORTAGG\",\"MEANR\")":16.2598406742987,"CAGDPY@ZA^EE_ACTUAL_ANNUAL(MED,0)":-1.6,"KSA^FMA_PE(LTMA,-10AY,0,AM,\"PORTAGG\",\"MEANR\")":[null,null,null,null,null,null,null,null,null,null,null,null,null,null,null,null,null,12.3375741369545,11.0079155642491,11.747286787792,11.8490637375493,12.322032607252,12.723801211429,12.7644215936281,12.9571510504764,12.8779620940361,12.4484928048345,13.7006902157736,14.8138907815599,15.0507008039018,15.0039676902327,15.3174151645932,15.28375587736,15.0022976967602,15.049932015786,15.2850564294377,15.2258108466512,15.1982963183546,14.6838355275461,14.3984937944649,14.4177963337359,14.6224894231902,14.7917182647336,15.0563432305174,15.2634502702758,15.115906258625,15.5404523510237,15.485504884154,15.1860963788485,14.6032376187176,14.9700906391249,14.7864925894896,15.4092132487447,16.1139770300038,17.5035365745066,17.2052588140147,17.4434590759857,17.2928612742582,17.0599633053866,17.2515373767884,17.5992596486951,18.1443584466734,17.7916061621488,18.2823248396382,19.0127489689637,19.9322430754302,18.7746858778568,17.1059280153376,17.5246163029406,17.992211700714,19.4031427750184,19.5848441228596,20.1195056135105,22.8125921824769,25.4749737680962,27.0730439688699,27.9931192247432,28.9357855737218,26.2917511471515,26.5099365180164,25.9156269565378,25.2341586593748,24.6678432537381,23.891021913299,23.2490484658747,22.9197052767869,22.1474266042772,21.5287769803474,19.3260748530436,19.7159762096898,20.9164348576584,21.448440146206,21.2613353871006,21.2911751648864,20.0277260753963,19.0089544612922,19.0847915264994,18.1360338411562,17.7082334990792,17.1442092964049,15.4014694582895,15.8495175257027,15.2761223358397,15.2985717920298,15.5683696689145,16.0016663244053,16.514358341403,17.0321183594604,17.2224859508968,17.6044319872602,17.1889493585731,18.0049094099204,19.1361580496768,21.4925112486992,21.3825241850174,21.7419704169407,21.5018978423848,20.9150796727921,20.3082813192212,20.115037230223,19.7676638941916],"COPP-FDS^FG_PRICE_CHANGE(0,-1AY)":5.64034505640345,"ECH^FG_PRICE_MAVG(0,,,,30)":25.986666,"EZA^P_PRICE(0)/P_PRICE_LOW_PR(0,,,,,,\"PRICE\",\"INTRA\",\"52W\")-1":0.23461974,"EWJ^P_PRICE(0)/P_PRICE_HIGH_PR(0,,,,,,\"PRICE\",\"INTRA\",\"52W\")":0.90709776,"EWM^FMA_COS_DOWN(\"EPS\",\"1M\",+1,NOW,,,\"PORTAGG\",\"MEANR\")":10.0,"REFTHREPO-FDS^PROPER_NAME(0,,,\"SECURITY\",\"NAME\")":"Thailand Repo Rate - 1 Day","TRYPH10Y-FDS^PCTCHG(FG_YIELD(0,,,,\"YTM\"),FG_YIELD(-3AM,,,,\"YTM\"))":-10.080498,"VGK^FG_PE_NTM(0,,,90,0)":13.1801377557742,"SET-BKK^FG_COMPANY_NAME":"Thailand SET","USDINR^FG_PRICE(0)":83.955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5,39.4423843156453],"EIDO^FMA_COS_UP(\"EPS\",\"1M\",+1,NOW,,,\"PORTAGG\",\"MEANR\")":19.0,"EWY^FMA_EVAL_EBITDA(NTMA,0,,,\"PORTAGG\",\"MEANR\")":5.59176357790149,"CAGDPY@KR^EE_ACTUAL_ANNUAL(MED,+1)":3.5,"USDBRL^STD(FG_PRICE_CHANGE(0,-3AY,M))":3.64571092391046,"VNM^FMA_PE(LTMA,-10AY,0,AM,\"PORTAGG\",\"MEANR\")":[12.8161009133206,13.7120818460258,13.4013940637877,13.3354168131608,12.9983966355171,12.4234587064885,12.5217249460003,16.867659912117,16.606388230686,16.7545316189997,16.597421565165,17.2433844780236,16.9230351345989,17.6537456664539,19.3254413481735,21.0998354280896,22.9140128627012,33.155498142528,19.0442717541815,-5.1532102373476,-3.82928689930894,-1.90349310103723,0.217148476747489,1.7668766276775,3.43085671447285,5.35848915133393,10.0646863441528,11.1921127377942,12.8855429861965,14.9181727807703,15.1977510153103,15.5328450134563,15.7057713995557,15.9552479102361,15.7534481511605,16.7513035970392,17.1960502864011,17.7422820245235,18.0387422759983,18.7075802374834,20.9416085839788,24.0561208637715,23.2628818047975,24.5614445993209,24.6232156278306,24.0256512275879,23.9835446598726,21.510856778518,21.8900624561643,21.8887347525504,20.8191505266585,19.644458453765,19.7417521493495,17.9822333861609,18.0142620262685,19.6696252695469,19.7795101861168,19.4731352142946,19.3860166924704,19.1742458064501,18.4361351675985,17.4628478585209,17.2962152297361,17.4688405390331,17.7711309766255,16.4835690360409,15.3823975672246,14.9461327179021,15.0236397906092,15.6638600715656,16.5205889282093,16.3879098061665,16.707893683692,18.0593029310824,18.5622745025577,18.9202975143378,20.8010696059578,24.208256040296,24.040459550619,24.2537398304538,23.5646544685347,22.8765370427193,22.912441325759,21.996387533998,21.4994783887279,20.4948488607074,20.1349634536821,20.1371462347381,19.1221918958616,18.41114131883,17.0664707496778,16.3942882446971,16.2542680362307,15.4965160008385,15.340681874151,14.0355893118997,13.9589585403211,13.6360645293503,12.6855931883316,11.493920904736,13.2626176546381,11.8779644981698,12.1853469603345,12.4142794436386,12.8377035543505,13.0072040067464,13.4784576331339,13.4680919414516,14.4148505732094,15.5623217611473,15.4724163199677,15.6613587629123,16.4296993498931,16.9835650736873,16.8409236758553,18.7610295784921,18.5478428468091,18.115374287626,18.0790986690387,17.2753879259793,16.3173693417356],"COPP-FDS^FG_PRICE_CHANGE(0,-6AM)":7.97612588171459,"ECH^FG_PRICE(0)":25.6,"EWY^FMA_PCT_ABOVE_MAVG(200,0,,,,\"PORTAGG\")":40.4040404040404,"EWJ^FG_TOTAL_RETURNC(0,-6AM)":-1.1578083,"REFQALEND-FDS^(SUBARRAY(NOT_NA(NO_REPEAT_F(FG_YIELD(NOW,-10AY,D))),0,1)-SUBARRAY(NOT_NA(NO_REPEAT_F(FG_YIELD(NOW,-10AY,D))),1,1))*100":25.0,"TRYPH10Y-FDS^PCTCHG(FG_YIELD(0,,,,\"YTM\"),FG_YIELD(-1AM,,,,\"YTM\"))":-2.1732469,"VGK^FG_PE(0)":14.2394223887764,"USDKRW^STD(FG_PRICE_CHANGE(0,-3AY,M))":3.00004529569372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7587102374388,25.6257109249739,24.8900071648497,26.8368786703138,30.8315679687197],"REFQALEND-FDS^PROPER_NAME(0,,,\"SECURITY\",\"NAME\")":"Qatar Lending Rate - Overnight","EWY^FG_FCF_YIELD_NTM(0)":6.89141112717043,"CNYA^FG_COMPANY_NAME":"iShares MSCI China A ETF","CAGDPY@KR^EE_ACTUAL_ANNUAL(MED,0)":1.90344221708053,"UAE^FMA_PE(LTMA,-10AY,0,AM,\"PORTAGG\",\"MEANR\")":[null,null,null,null,null,11.2670300717434,12.7616453629727,13.0760112929125,13.1591716476983,13.6514133678031,13.5223780388501,13.4647702835867,13.5439132513577,13.4036850665391,13.6814640952861,12.7638056630724,11.2063196647583,12.8245747838818,12.1102083255016,13.1319410619029,13.0252980725559,13.2010480729491,13.2312409940594,13.4531025385278,13.4558452935533,13.2330234486535,13.7002268686049,12.9211242083746,12.9581948771025,13.5031234026521,13.5895244399929,13.3387726649561,13.3805086989964,13.2185294122509,12.9067504448381,12.7946877182252,13.1719040516468,12.5849189787621,12.1909775890062,11.9889251279475,11.3898775197161,12.3247909395543,12.024264151658,12.4223886116138,12.3995861231649,12.0061845154547,12.1245484900473,12.0456172813236,12.2363119359258,13.035499844144,12.7388937539154,13.0468058027086,12.1888683627188,11.9898603745998,12.0689996533698,12.7232714865908,12.7291571299379,12.5354037412764,12.794800274038,13.3058520476039,13.6097947607434,14.1752743675839,13.9158907003786,14.3617492218192,14.3154780561253,15.817269761003,15.3304704752807,14.2387477718324,14.1568187533726,16.1911008467051,15.9122771598824,17.9307232063083,15.3612410244459,16.4427120863334,15.9476239564527,22.8321552189719,25.2713900184527,25.025806952429,22.6966464020514,27.081956503855,25.7793450715408,24.5330649368555,23.9178880574255,22.5446615229977,21.4903825666269,20.514157929966,19.3078697502288,18.7549254683361,18.108463874477,16.4580881579448,17.019903575747,17.3005666468187,17.4663269419367,17.210242826042,16.4063833075282,15.4179227113685,15.6870142750859,14.8530597072748,14.5231022098225,14.3422099163691,12.9674945230652,12.3815516390232,12.7032996625792,12.237560146097,12.0167141414911,12.012650748532,11.7592854685267,11.7790257228462,11.7734023022932,11.0839388614811,10.9151553027896,10.356465914826,9.93891461667711,10.3544992487527,9.32383128989873,9.41212073842248,9.40095847848591,9.25645237507034,8.95796129176945,9.08278146803192,9.13893435496202],"COPP-FDS^FG_PRICE_CHANGE(0,-3AM)":-13.6190992946283,"UAE^P_PRICE(0)/P_PRICE_HIGH_PR(0,,,,,,\"PRICE\",\"INTRA\",\"52W\")":0.9225257,"EWW^FG_TOTAL_RETURNC(0,-12AM)":-9.593046,"ECH^FMA_COS_UP(\"EPS\",\"1M\",+1,NOW,,,\"PORTAGG\",\"MEANR\")":14.0,"TRYID10Y-FDS^PCTCHG(FG_YIELD(0,,,,\"YTM\"),FG_YIELD(-3AM,,,,\"YTM\"))":-2.3377535,"EWM^FG_TOTAL_RETURNC(-10AY,0,AM)":[-3.0750334,1.2690306,-4.511279,-1.4435649,-9.320909,-2.685672,4.776585,-4.2647066,5.6067586,-0.50908923,-9.064335,-2.3561597,-5.8381977,-14.083261,15.360821,-9.294015,3.3497572,-5.352825,6.0439467,6.2176228,7.195127,-8.532423,1.616919,2.1644235,0.9708762,-2.5240362,-0.4932165,-4.3370485,-2.720201,-0.13589263,2.5775075,1.1544943,2.4672627,4.4062257,2.729845,-2.883619,1.4944315,2.2869706,-0.9494662,-0.3710568,2.1104932,9.017324,-0.70052147,4.085827,0.50833225,-8.907002,3.5472035,-6.0503664,7.212162,-3.8009107,-1.1288762,-4.1547775,-1.6876221,3.1046987,1.5614629,-1.2757599,-0.8283615,-3.5415947,2.8403163,3.0650616,-6.254154,0.07097721,-3.333336,5.722666,-4.7189474,4.9908757,-5.4366946,-12.277449,-2.4101496,2.5996566,16.047298,0.1578331,1.7068624,-6.3480496,5.1032305,-0.37064552,6.9568515,0.45217276,-3.8434863,0.36010742,-0.8970201,0.724113,-1.4018655,-5.6873503,-1.9936204,6.7534566,-0.03811121,-2.9736876,-3.1434238,3.328848,1.5004039,0.679183,2.2222161,-7.8027964,-2.2519588,-4.8791227,4.0665507,-1.0213137,-8.972633,2.4642706,9.235203,2.6130438,-0.64991117,-6.1927614,3.4867525,-0.7637024,-7.0860624,-1.1904776,7.831323,-2.2346377,-2.4285734,2.8794527,-0.37950873,4.5297503,-2.3180366,3.5595655,1.3748884,3.0741334,0.96491575,0.89553595,4.461932],"EWT^FMA_COS_DOWN(\"EPS\",\"1M\",+1,NOW,,,\"PORTAGG\",\"MEANR\")":26.0,"TUR^FG_FCF_YIELD_NTM(0)":7.34662417975935,"TRYJP10Y-FDS^FG_YIELD(-10AY,0,Y,,\"YTM\")":[0.3138,0.2604,0.0315,0.0465,-0.0051,-0.0208,0.0201,0.0672,0.4224,0.6127],"USDKRW^STD(FG_PRICE_CHANGE(0,-1AY,AM))":1.42109825573971,"QAT^FMA_DIV_YLD(NTMA,-10AY,0,AM,\"PORTAGG\",\"MEANR\")":[3.96344827418823,3.96926612829764,4.02041296117482,4.0836195600231,4.38794152777429,4.55040993154113,4.16322006116547,4.25606140046856,4.55351666413847,4.45303081364915,4.65242973271549,4.69862925842865,4.76317151323806,4.84582983019983,4.84361952501542,4.96316856012776,5.62007783418349,5.69894351717817,5.45869472804593,4.68316122599307,4.31621268089701,4.39948943846101,4.20863856552407,4.23960013114099,3.83592623702287,3.84992556629768,3.87160805011368,4.04141877164325,4.11551438719043,3.74122534050445,3.83553686816826,3.88794871442108,3.88352407344436,4.0325757665436,4.37462971522358,4.47814805480136,4.15062564249633,4.59634446737275,4.7081291257477,4.61012401952184,4.74911264293867,4.0742071713925,4.51337340837365,5.15173086590638,4.77570561914917,4.77915219570275,4.73113115009891,4.74749384087045,4.33815750315871,4.23146238491362,4.35374957654157,4.32504290212863,4.33502240634406,4.45524815587603,4.39719725766311,4.70590701674652,4.35756059048709,4.34588930845263,4.20354309784429,4.17018239690649,4.38067564449734,4.19316098856826,4.21161435803538,4.09624224890771,4.08373491354604,4.0143888354862,4.25225548209568,4.9662373926176,4.29118243727079,4.2562943968052,3.94145797521154,3.83358219146251,3.67851455447034,3.58974708608271,3.46472303666294,3.7098685848741,3.59566651398831,3.7727887165778,3.78851273734898,3.93811950025347,3.78506048884883,3.7616215237477,3.86636909919595,3.78345550616999,3.8955671130949,3.99765819487668,3.85832962271769,3.76977886884271,3.96303575929652,3.99420254944365,3.76858351573482,3.67461427532352,3.66637001152296,3.86957727648593,4.25255394831063,4.36625111332542,3.8394133737721,3.98725199873571,3.90142218507848,3.96688661321495,4.47287311638234,4.47528127931075,4.73633638750304,4.69393367782629,4.78984248969765,4.65322199593336,4.68118123619296,4.69765885632276,4.49888829699963,4.71781761597071,4.90751632997766,4.93730982763435,5.00132882903537,4.78833099593919,4.88572915931723,4.80355283616031,5.65233665153556,5.81204333974971,5.83198329347413,5.46073141854619,5.52680893062292],"EIDO^FG_PRICE_MAVG(0,,,,200)":21.2182,"EPHE^PERCENT_CHANGE(FMA_EPS(+1,0,,,,\"PORTAGG\",\"MEAN\"),FMA_EPS(+1,-1AM,,,,\"PORTAGG\",\"MEAN\"))":3.24472968107602,"REFIDRREPO-FDS^PROPER_NAME(0,,,\"SECURITY\",\"NAME\")":"Indonesia BI (Reverse) Repo Rate - 7 Day","ECH^FMA_PE(NTMA,0,,,\"PORTAGG\",\"MEANR\")":8.92757601817418,"TIPSCL10Y-FDS^FG_YIELD(-10AY,0,Y,,\"YTM\")":[null,null,null,null,null,null,null,null,null,null],"CNYA^SIZE(FG_CONSTITUENTS)":485,"TUR^FMA_DIV_YLD(NTMA,NOW,NOW,M,\"PORTAGG\",\"MEANR\")":4.04701895302784,"GREK^FMA_DIV_YLD(NTMA,-10AY,0,AM,\"PORTAGG\",\"MEANR\")":[2.28521880654793,2.08365026934458,2.40884466963421,2.68814589181335,2.61498063190903,3.65268107476986,3.67692140193586,3.36219437351159,3.40463936691439,3.11314565049604,3.51557684195356,3.29591754175148,4.17873801058552,3.41837828037702,2.98245008906893,3.07828982660885,3.39854952406655,2.72472974713282,3.11875166177122,3.17044244975367,3.42738383221793,2.40476060056466,2.37448740135979,3.07660219508684,2.9882888182603,3.20000184626101,3.01296089573787,3.06441797802342,2.68815139856701,2.86982533964883,3.1387248124154,2.95839511781981,2.59173236766892,2.35312555508992,2.79058277514761,2.51208984288631,2.55168798662654,2.63848149943082,2.85153734419753,3.02610689939174,2.92641854152744,2.54236366385591,2.76072674457004,3.08476593415241,3.16298165461648,3.10072879385691,3.42322873787941,3.44587103370518,3.52693094068303,3.85344030457121,4.17521612642073,4.17210828750133,4.10671307044129,4.16741092480995,4.37047396111253,3.92708027855142,3.57494492133014,3.83720540911562,3.40540400700022,3.47118141963447,3.3435175679579,3.36131866923848,3.34749561281142,3.31280192296752,3.11620892840667,2.92094981266824,2.84255832476639,4.88819911184426,4.59273836373025,4.86902133212024,3.58055614075551,3.69883077595281,3.60058992200049,3.74222746343961,3.59636933007706,3.86790146847061,3.22323801034288,3.12442158601861,3.41864477549552,3.27395601781368,3.37156290569889,3.35235471187447,3.06238107774133,3.16530472892453,3.06199247386656,3.21260885781219,3.0358502775537,2.97660323498365,3.17926918838509,3.26740664581452,2.89263172676222,3.3739154220795,3.28716943588237,3.58822484629503,3.86415753421702,4.34273565058209,4.044196300766,4.09565754425673,4.60762473922189,4.53562886119376,4.42718941098918,4.51709943458467,3.98771383084316,4.08358863154193,4.37507245348028,4.174866343795,4.00664166994683,4.04031185238188,4.22392027507094,4.54913296046789,5.34712673289846,4.81317109891036,4.45211603164929,4.51622171327123,4.45726350831407,4.71821991333558,5.11815685358457,5.30264951029262,5.74911892302719,5.77451425991379,6.52644210997665],"EIDO^FG_PRICE_MAVG(0,,,,60)":19.845667,"EPHE^FMA_PCT_ABOVE_MAVG(200,0,,,,\"PORTAGG\")":42.4242424242424,"REFCLMPR-FDS^(SUBARRAY(NOT_NA(NO_REPEAT_F(FG_YIELD(NOW,-10AY,D))),0,1)-SUBARRAY(NOT_NA(NO_REPEAT_F(FG_YIELD(NOW,-10AY,D))),1,1))*100":-25.0,"ECH^FMA_PE(LTM,0,,,\"PORTAGG\",\"MEANR\")":12.5462571062495,"TRYFR10Y-FDS^FG_YIELD(-10AY,0,Y,,\"YTM\")":[0.837,0.9989,0.682,0.785,0.71,0.118,-0.344,0.201,3.07,2.534],"CNYA^FMA_COS_DOWN(\"EPS\",\"1M\",+1,NOW,,,\"PORTAGG\",\"MEANR\")":203.0,"TRYZA10Y-FDS^PCTCHG(FG_YIELD(0,,,,\"YTM\"),FG_YIELD(-3AM,,,,\"YTM\"))":-10.449202,"SET-BKK^JULIAN(FMA_DIV_YLD(NTMA,NOW,NOW,M,\"PORTAGG\",\"MEANR\").DATES)":45504,"USDMXN^FG_PRICE_CHANGE(0,-6AM)":10.065853,"EWZ^FMA_PE(NTMA,-10AY,0,AM,\"PORTAGG\",\"MEANR\")":[11.4914620682116,12.12586056687,11.9230179979738,11.4751931154543,10.7992852111545,10.9645191045607,11.586739089782,11.8567498860139,13.4456569933294,14.6036372238079,13.3123089989192,12.6158308426828,11.6726382593199,10.9214484905247,11.7062641756679,10.8412181201195,11.0947004865506,9.71706835231715,10.3471641296773,12.5271653294695,13.3690516855679,12.523521760607,12.506333647393,12.91633583044,13.772499241157,13.8487872477164,14.1648174727725,14.3315696844479,12.9747502587271,12.8983761001811,13.1967843298158,12.9527143829331,12.6150981993971,12.8180675113179,11.8620857495572,11.7855172154256,12.9238737599434,13.6195673705545,13.9499157344882,13.0300750279597,12.8550870586063,13.7105318683984,13.2597571582226,13.2363577937301,12.5286161994189,12.3386789188772,10.7517988615468,10.6756719757003,11.1402221560511,10.6215496765075,11.1167362020415,11.2970466473152,11.7271978446311,12.5366032068939,12.7009184668341,12.153870909629,11.8534496642722,11.534096366275,12.1267569927916,12.741260316275,12.9395675249283,12.8612626582537,12.5433527572218,13.3799849408674,13.687460173612,14.4500188872807,14.0269735891194,10.896852720151,11.7309738513918,14.3748628569707,18.4954371716159,26.0493578264131,25.529490617061,22.1816008346554,17.0067274902584,14.8574621895442,13.6112502981444,13.1694038728926,11.1264768728957,9.79585466418963,9.20704553203812,8.98433520394345,9.53571667229037,8.802100582357,8.17569402637918,7.79363762574515,7.96219431381624,7.42267506450489,7.89654327588616,7.58198081902955,8.09188006158648,7.94113878793658,7.59650146711897,6.33692969950285,6.45216932058163,6.06489436570417,6.58790335528061,6.49403771060567,7.00873866865583,6.98680138227988,6.75179060018129,6.96609456899863,7.01774652613641,6.82782108412926,6.49205151583839,6.93928304020836,7.78269495516028,7.95071233985151,7.94510417167465,7.79992746582462,7.55052048448599,7.5357599286843,7.65632923091753,7.78307261944413,7.83964844099844,7.78998634125401,7.82581730084091,7.61858050665209,7.05639842258613,7.24237698762489,7.11214092217207],"EIDO^FG_TOTAL_RETURNC(0,-12AM)":-7.362497,"TRYZA10Y-FDS^PCTCHG(FG_YIELD(0,,,,\"YTM\"),FG_YIELD(-1AM,,,,\"YTM\"))":-2.0914035,"ECH^JULIAN(FMA_DIV_YLD(NTMA,NOW,NOW,M,\"PORTAGG\",\"MEANR\").DATES)":45504,"USDMXN^FG_COMPANY_NAME":"Mexican Peso per U.S. Dollar","UAE^FG_TOTAL_RETURNC(0,-6AM)":3.3635259,"EWY^FG_ROE(0)":6.26181228897496,"QAT^FMA_EVAL_EBITDA(NTMA,0,,,\"PORTAGG\",\"MEANR\")":8.65807956321226,"EWY^FMA_PE(NTMA,-10AY,0,AM,\"PORTAGG\",\"MEANR\")":[10.144258213944,10.167138113884,9.82135604537863,9.66750979324505,9.90243732892199,9.48865585416202,9.80724074612667,9.88625193160578,9.94939724921703,9.9408106650886,9.55030109419642,9.4013155532606,9.56305616369233,9.43072524181272,10.0374445020696,10.3520019516679,9.85618919505501,9.84493007804424,10.273844154025,10.4141081228334,10.3878479963116,10.0427140319654,10.2480769294352,9.82512038208472,10.0866353142869,10.1661879927761,9.98754945775017,9.64358542481761,9.93466742584193,9.6901976468414,9.42755681303048,9.47666126356449,9.30444066596001,9.45826729602391,9.62758066673185,9.41193274325483,9.20141391522383,9.03052302415224,9.17008062496717,9.429422374057,9.11105245226827,9.26811729039923,8.69462430094741,9.03940485264859,8.87526264965764,8.78463914304305,8.8906727849606,8.30170170406324,8.32597975178763,8.19036401597871,8.16294608941672,7.92349918625952,7.96621720688741,8.68643500101703,10.0657981442218,10.1171833968751,11.1795091653542,10.804714453229,10.7800237466742,11.0381642037353,10.5246323658389,10.8877294667292,10.8790794766133,11.4379336603759,10.9903909684698,11.30481337152,11.369982045183,9.92153398976402,10.2100474892561,11.5818575624789,13.038875098006,12.6706313308371,13.2745625272884,12.7652081224761,12.454135071087,12.1649910855885,13.4314180828357,14.8093929388689,13.8517908783926,13.1119977541792,13.0264011689075,11.3794558987528,11.1419781877405,10.907548590243,10.6722934997847,10.2006175491462,9.81807874324383,10.0002270796474,10.3948999798396,9.95831439052604,9.40469088228844,9.03122373474658,9.15764021742572,8.63167174377207,8.82850286946574,8.27726737626453,8.81202174775066,8.51729174169495,8.63266910506458,10.3605241864346,10.7852613966048,11.1192294527418,12.7445644869029,12.7868405644151,13.5737797343276,13.2711513941552,13.0303152010271,11.7760543118609,11.6406424513676,11.191401769966,10.2008625264503,10.0307606620222,10.1313206623821,9.95884781290988,10.4935011670422,10.5721842236528,10.3785217565752,9.8053691769309,9.69124782162847,9.74449048832252,8.33574134736969],"EIDO^P_PRICE(0)/P_PRICE_LOW_PR(0,,,,,,\"PRICE\",\"INTRA\",\"52W\")-1":0.13211715,"TRYBR10Y-FDS^PCTCHG(FG_YIELD(0,,,,\"YTM\"),FG_YIELD(-3AM,,,,\"YTM\"))":-1.3993467,"USDPLN^STD(FG_PRICE_CHANGE(0,-1AY,AM))":2.4264113481606,"UAE^FG_TOTAL_RETURNC(0,-3AM)":2.5900722,"EWW^FG_ROE(0)":10.7349705001871,"QAT^FG_FCF_YIELD_NTM(0)":null,"EIDO^P_PRICE(0)/P_PRICE_HIGH_PR(0,,,,,,\"PRICE\",\"INTRA\",\"52W\")":0.8729753,"TRYID10Y-FDS^PCTCHG(FG_YIELD(0,,,,\"YTM\"),FG_YIELD(-1AM,,,,\"YTM\"))":-3.273874,"CAGDPY@GR^EE_ACTUAL_ANNUAL(MED,+1)":-6.9,"USDPLN^FG_PRICE_CHANGE(0,-6AM)":-1.3639748,"TUR^FMA_PE(LTMA,-10AY,0,AM,\"PORTAGG\",\"MEANR\")":[10.5585158040166,10.7307516405489,10.340654367232,10.7492117361597,11.5531578586129,12.1320509633394,11.9917152581346,11.8102073772827,11.7478572494648,11.7432705925267,11.3213606326526,11.4976819273049,11.0914743561018,10.3438027892797,11.0290536580718,11.439089878457,10.4153179636533,9.55202517845595,9.60981056112193,9.78312510485142,9.79114487572052,9.6237723533105,9.54153434760078,9.48741864158223,9.44729986712095,9.48079609736616,9.47044306501555,9.08287117465932,8.83886067548025,8.81597485148102,10.102709955202,9.85146075432571,9.70675769510813,9.77821404584698,9.72081591206313,9.59504577765144,9.67494624886158,9.46847269034864,8.83917129077304,9.17715030512286,8.81594097869298,8.99263478948567,8.72752064253473,9.17294894706732,8.97223250800335,8.55699055682911,8.19944120107091,8.12137266628149,7.74956823642616,7.36056200207363,7.51297678833404,6.96961536740513,6.89860083824332,6.61902396021401,7.41938934637794,7.44268506982973,7.2811225018439,7.02292709997554,7.2301128532278,7.35848228894095,7.55908807746731,7.63209531537527,7.62230838138503,8.08363176085205,8.5564556516708,9.36795222694704,9.2780498611246,8.01084340134785,7.77995471803227,7.99148176584107,8.90536921427574,9.57683319900917,9.28824771579045,10.0101141687808,10.7306356871997,12.3683177976547,12.1983156903868,13.9470314842463,12.707997177866,11.4607223409354,10.8410693324682,10.4079777695999,9.88262861319019,9.20501797736955,8.62404176109623,7.99318465396031,7.27283053397014,7.09469081925824,7.6987907050132,7.21991209220246,6.24986777397625,5.7435009359491,5.77924917234311,5.52242976615124,5.55302256382161,5.1615233116254,5.01023226332458,5.06824041716511,4.80003682151272,4.92581369723644,4.8543123987837,5.05747666736308,4.1867513815605,4.7626646735782,4.68100969188705,4.52099861969063,4.91274058940591,5.22070947428664,6.02180463999435,6.51827768430409,6.44277687680343,5.79717861500636,5.66917277537288,5.56032002785221,6.33197975811451,6.59516001235959,6.62566170852173,6.64998388036529,6.69963565288329,6.99178053287579,6.78548426063619],"EWT^FG_ROE(0)":10.3419133181323,"TIPSCL10Y-FDS^PCTCHG(FG_YIELD(0,,,,\"YTM\"),FG_YIELD(-3AM,,,,\"YTM\"))":-2.1039827,"CAGDPY@ID^EE_ACTUAL_ANNUAL(MED,+1)":-0.7,"EPU^FG_ROE(0)":9.91543311986791,"USDPHP^STD(FG_PRICE_CHANGE(0,-3AY,M))":1.73513594472397,"CC_PE^FG_COMPANY_NAME":"Peru","EPOL^FG_ROE(0)":13.3014825058061,"SPY^FMA_PCT_ABOVE_MAVG(200,0,,,,\"PORTAGG\")":64.6706586826347,"EZA^FMA_EVAL_EBITDA(NTMA,0,,,\"PORTAGG\",\"MEANR\")":7.43918528897495,"SET-BKK^FG_PRICE_MAVG(0,,,,60)":1322.8121,"UAE^SIZE(FG_CONSTITUENTS)":43,"REFSAREPO-FDS^(SUBARRAY(NOT_NA(NO_REPEAT_F(FG_YIELD(NOW,-10AY,D))),0,1)-SUBARRAY(NOT_NA(NO_REPEAT_F(FG_YIELD(NOW,-10AY,D))),1,1))*100":25.0,"EWM^FG_FCF_YIELD_NTM(0)":6.22467466543384,"USDIDR^FG_PRICE_CHANGE(0,-1AY)":4.83526,"USDVND^FG_COMPANY_NAME":"Vietnam Dong per U.S. Dollar","SET-BKK^FG_PRICE_MAVG(0,,,,30)":1307.9786,"GREK^FG_TOTAL_RETURNC(0,-1AM)":-2.2699773,"UAE^FMA_COS_DOWN(\"EPS\",\"1M\",+1,NOW,,,\"PORTAGG\",\"MEANR\")":7.0,"REFSAREPO-FDS^FG_YIELD(NOW,,,0)":6.0,"TRYPE10Y-FDS^FG_YIELD(0,,,,\"YTM\")":6.536127,"EWM^FMA_DIV_YLD(NTMA,NOW,NOW,M,\"PORTAGG\",\"MEANR\")":4.07277803001515,"NI-FDS^FG_PRICE_CHANGE(0,-6AM)":2.28934817170112,"TRYPH10Y-FDS^FG_YIELD(0,,,,\"YTM\")":6.1478105,"USDAED^STD(FG_PRICE_CHANGE(0,-3AY,M))":0.008718447877662,"KSA^P_PRICE_RETURNS_PR('52W',2,-10AY,0,AM)":[null,null,null,null,null,null,null,null,null,null,null,null,null,null,null,null,null,null,null,null,null,null,null,null,null,null,-18.127304,-0.018566847,5.775416,18.606508,24.498976,11.596489,17.950106,8.01915,7.774627,19.19341,16.701317,21.359802,25.471306,9.192741,2.9093146,8.490562,10.324621,18.227936,20.597374,20.4113,28.261292,22.686565,21.26987,9.121394,20.006025,15.598667,17.054092,17.102123,26.4539,19.018995,17.50592,16.94845,7.1311355,9.625923,7.66083,10.905254,-0.7613778,5.240071,7.4166656,3.6084175,-8.931333,-31.179005,-26.153421,-26.40332,-13.756287,-15.936971,-11.971235,-2.100122,7.6545,5.2072644,4.3871403,7.201934,12.659681,61.555122,50.27554,60.331547,44.01829,46.118534,50.24344,45.653225,42.741848,45.28781,29.908812,35.310127,42.41315,40.96322,36.694206,34.75014,16.864204,7.6494455,11.729097,5.0332785,2.3596764,-3.288263,-4.1161656,-6.1514797,-15.608388,-18.904192,-15.68799,-16.892736,-5.3572474,2.2984147,-7.797617,-4.861617,-10.665333,-4.3541727,9.403431,13.973057,19.265247,21.111631,15.417385,7.4130177,-0.78920126,1.4330626,3.8187504],"NI-FDS^FG_PRICE_CHANGE(0,-1AM)":-5.27090694935218,"GREK^PERCENT_CHANGE(FMA_EPS(+1,0,,,,\"PORTAGG\",\"MEAN\"),FMA_EPS(+1,-3AM,,,,\"PORTAGG\",\"MEAN\"))":7.58000752878981,"UAE^FMA_COS_UP(\"EPS\",\"1M\",+1,NOW,,,\"PORTAGG\",\"MEANR\")":9.0,"EWM^FMA_PE(NTMA,0,,,\"PORTAGG\",\"MEANR\")":13.8266255074226,"USDQAR^STD(FG_PRICE_CHANGE(0,-3AY,M))":0.00998265294793277,"W-FDS^FG_PRICE(0)":5.425,"EZA^FG_PRICE_MAVG(0,,,,200)":40.4988,"CC_PE^IMF_IFS_RCPI_Q(0)":null,"VNM^P_PRICE_RETURNS_PR('52W',2,-10AY,0,AM)":[19.071638,32.413315,21.071184,16.375256,2.9699206,2.2184849,-6.305647,-11.559486,-20.397085,-4.266989,-13.241887,-9.182781,-13.6534395,-28.604942,-16.729176,-18.719118,-20.940214,-23.10217,-26.638252,-19.982983,-15.049463,-15.676683,-11.193121,-15.991217,-15.160829,-4.8745213,-10.279041,-13.713145,-7.131171,-2.3042321,5.14549,-5.358684,5.060017,2.2445798,-1.013583,2.2571802,1.6922832,3.0189395,3.1481266,16.99649,27.240408,42.692722,27.264393,43.59504,43.932842,29.2058,20.798815,4.981518,13.580502,9.704661,8.023464,-3.558892,-5.2241383,-18.800467,-8.56905,-13.440758,-15.278524,-9.692645,-5.855173,4.7913313,-3.263557,-1.3769627,0.18986464,7.4121118,2.3700714,5.421424,-1.5245438,-20.822584,-28.869606,-17.871689,-11.299205,-10.952801,-5.3786516,-2.9475033,-4.5875907,-5.725646,5.3545356,16.624308,18.430733,38.87309,56.099987,49.681007,38.533558,40.836693,38.715363,32.67355,30.514061,32.85402,26.658916,18.10602,13.409842,9.491134,1.4736056,-16.961802,-19.46817,-28.350132,-23.319267,-24.486654,-35.941906,-46.181399999999996,-38.060856,-41.653347,-39.728737,-38.54954,-34.913784,-22.724401,-16.676022,-4.121971,-1.417315,5.0148606,9.804988,20.742035,6.1357975,11.236298,15.181816,20.887852,14.79156,10.952711,2.7920365,-2.0857632,-17.104221],"GREK^PERCENT_CHANGE(FMA_EPS(+1,0,,,,\"PORTAGG\",\"MEAN\"),FMA_EPS(+1,-1AM,,,,\"PORTAGG\",\"MEAN\"))":4.27074766375157,"EPOL^FMA_EVAL_EBIT(LTMA,NOW,NOW,M,\"PORTAGG\",\"MEANR\")":8.54600067139571,"USDQAR^STD(FG_PRICE_CHANGE(0,-1AY,AM))":0.00761764787174341,"BRENT-FDS^MAX(FG_PRICE(0,-5AY))":140.85,"EZA^FG_PRICE_MAVG(0,,,,60)":43.044666,"TUR^FMA_COS_UP(\"EPS\",\"1M\",+1,NOW,,,\"PORTAGG\",\"MEANR\")":9.0,"CC_PL^IMF_IFS_RCPI_Q(0)":2.6024375,"EWW^P_PRICE(0)/P_PRICE_LOW_PR(0,,,,,,\"PRICE\",\"INTRA\",\"52W\")-1":0.09461057,"EPOL^FMA_EVAL_EBITDA(NTMA,0,,,\"PORTAGG\",\"MEANR\")":4.44678341954031,"USDQAR^FG_PRICE_CHANGE(0,-6AM)":0.0,"BRENT-FDS^FG_PRICE_CHANGE(0,-1AM)":0.0,"EPOL^FG_PRICE_MAVG(0,,,,60)":24.300167,"REFPHRREPO-FDS^PROPER_NAME(0,,,\"SECURITY\",\"NAME\")":"Philippines Reverse Repo Rate - Overnight","CC_PH^IMF_IFS_RCPI_Q(0)":null,"EWZ^FG_TOTAL_RETURNC(-10AY,0,AM)":[-0.9698689,4.7926664,-6.919861,-12.454605,-7.3206425,-3.6280572,-3.6217809,-11.732644,11.114717,8.774495,-10.809362,-4.4830265,-13.890672,-12.285292,7.492554,-7.4851456,2.311635,-19.229496,1.2048125,30.434788,5.396819,3.4638524,3.602624,7.539952,13.392568,-4.0046334,7.194674,2.3970723,-9.611684,7.5267196,7.431853,-2.9914498,1.8722534,2.1621585,-9.417981,0.34246445,12.533021,9.337497,0.19084215,-5.6904736,-1.5147746,9.695506,1.936698,6.5569997,-8.71929,-3.5731316,-15.662056,-0.16332269,5.545616,-8.163852,21.747171,-0.30319095,-2.0273685,12.817537,0.25604963,-3.2505274,0.98392963,-4.2538047,5.7334304,9.403849,-4.411125,-4.2282343,-2.373606,4.5951843,3.6494613,6.164098,-7.0096493,-31.327803,-13.897287,-8.693957,40.179337,-6.0961304,2.593565,-0.09599924,-7.2389483,8.494484,13.46277,6.5567255,-4.4827642,-13.190776,7.357645,13.259829,8.892405,-5.263811,-3.0295134,-6.221634,-7.5170813,-6.373149,0.1973033,-3.699851,18.15182,5.959022,10.896313,-20.100372,9.021878,-12.515879,11.546839,2.5065064,3.0803442,-2.4029553,-5.492425,0.97870827,-0.9967983,-0.3595829,-2.237457,7.1982265,11.486268,1.329112,-1.1867642,-3.3501863,-2.5833845,6.7807913,6.4130783,4.1960716,-3.2608688,-1.8220425,2.0414472,-3.4555972,-9.701729,3.3908963,1.3546348],"EWT^PERCENT_CHANGE(FMA_EPS(+1,0,,,,\"PORTAGG\",\"MEAN\"),FMA_EPS(+1,-1AM,,,,\"PORTAGG\",\"MEAN\"))":2.03268606776097,"SET-BKK^FMA_COS_UP(\"EPS\",\"1M\",+1,NOW,,,\"PORTAGG\",\"MEANR\")":53.0,"USDQAR^FG_PRICE_CHANGE(0,-3AM)":0.0,"EPHE^FG_PRICE_MAVG(0,,,,30)":25.015667,"REFIDRREPO-FDS^(SUBARRAY(NOT_NA(NO_REPEAT_F(FG_YIELD(NOW,-10AY,D))),0,1)-SUBARRAY(NOT_NA(NO_REPEAT_F(FG_YIELD(NOW,-10AY,D))),1,1))*100":25.0,"VGK^JULIAN(FMA_DIV_YLD(NTMA,NOW,NOW,M,\"PORTAGG\",\"MEANR\").DATES)":45471,"ECH^FG_FCF_YIELD_NTM(0)":10.5562662768755,"EWT^FG_TOTAL_RETURNC(-10AY,0,AM)":[-3.4440398,4.4585943,-6.8292675,1.8324614,-0.64267516,-2.0440936,3.8383842,1.5564203,1.1494279,3.787887,-6.6301703,-2.0846963,-5.8549585,-4.3109536,4.6528816,-2.0465791,-4.9711885,-8.400148,3.3276439,10.487199,-0.7473886,-5.948794,11.128902,1.801157,10.261858,-3.4659803,4.7207475,-2.6984155,2.316475,-1.1533916,4.953766,0.0,4.5940876,3.18892,1.3994098,1.8688917,4.374826,1.2439132,-2.1901727,2.6761293,-3.510636,5.808258,-3.7255526,6.3196063,-1.2045026,-3.6575675,3.6038518,-3.531593,3.8535595,-1.8817902,-4.9162626,-5.909097,-2.5362313,1.2019277,3.6311984,0.27422905,7.26223,-1.2747884,-4.01721,4.66367,-2.5992572,5.13196,2.761507,9.011948,-0.19919872,4.7030687,-3.9814293,-6.436026,-6.851554,8.844137,7.2405457,6.9517374,5.7516932,-1.6139746,5.1011205,1.7960191,10.018909,9.464264,4.354012,-1.9414186,5.765891,5.845642,-2.6993454,2.7742267,-0.1085937,0.40379763,-5.2900257,6.271434,2.4742603,1.9208431,0.16630888,-7.5622616,-2.3024142,-10.797262,3.8598537,-10.499727,3.043735,-3.169012,-12.020206,1.0332942,12.477279,1.6131878,5.9375763,-2.7248561,2.2318363,-1.6484678,7.8142643,-2.8571367,0.5190253,-2.8614402,0.62015057,0.17609596,6.679857,2.4867654,5.777073,3.7909627,2.7651668,-1.7670691,4.5789123,9.636438,-8.218932],"COPP-FDS^FG_PRICE_CHANGE(0,-1AM)":-13.0624726955002,"QAT^SIZE(FG_CONSTITUENTS)":36,"EPHE^FG_PRICE(0)":25.73,"EPHE^PERCENT_CHANGE(FMA_EPS(+1,0,,,,\"PORTAGG\",\"MEAN\"),FMA_EPS(+1,-3AM,,,,\"PORTAGG\",\"MEAN\"))":-3.00337961602106,"REFIDRREPO-FDS^FG_YIELD(NOW,,,0)":6.25,"ECH^FMA_DIV_YLD(NTMA,NOW,NOW,M,\"PORTAGG\",\"MEANR\")":5.55038192828915,"USDPLN^FG_PRICE_CHANGE(0,-1AM)":0.40994883,"EIDO^FG_TOTAL_RETURNC(0,-6AM)":-5.3990006,"GREK^FMA_PE(LTM,0,,,\"PORTAGG\",\"MEANR\")":7.27998307097289,"CAGDPY@GR^EE_ACTUAL_ANNUAL(MED,0)":-6.34900481476264,"SET-BKK^FMA_PE(LTMA,-10AY,0,AM,\"PORTAGG\",\"MEANR\")":[17.6624685051038,19.2518633350343,19.0256923198714,19.6502192238508,19.848746411712,19.6958098175869,22.6615167922226,23.435599710989,22.6604254430234,22.2545689516515,21.3901157684492,20.81320532584,20.0281828433588,19.2085961784147,18.8479668249893,16.5858596205833,14.8521838937941,12.7747536193493,16.0572812219592,16.6747632916428,16.4183949339148,16.3314744323047,16.3979737800509,16.4574263758337,16.9033750916668,15.9058403480251,16.2532191491462,16.1420797904011,16.1778020690434,16.4869525611252,16.6711833547195,16.3029648220322,16.2958354462943,16.1007317256349,16.0378482716915,15.9448144942272,15.9735239506713,16.2862300153306,16.6729597738849,17.0821978309112,17.2431819314674,18.2426219207699,17.9009794034271,17.649400949487,17.3404687697829,17.1194342961941,16.9988660175179,16.3354089078463,16.6244430926102,16.2006841373528,15.9573955633265,15.595350719318,15.2278067936286,14.5753047732319,15.6159490795703,16.1934028198677,16.1437956293689,16.0608095107901,16.1303271307892,16.4629100693749,16.1768448503883,16.6727682116454,16.3872933566035,17.2362191229946,16.7108589394686,16.9994805711786,16.5786637552827,14.7368748112789,14.9507579837227,15.9211995317936,17.9878937990344,18.8507394327736,19.6774014560649,20.6562084399991,21.8183468246105,21.329906654938,25.6958371012375,28.9637880050781,27.5376823014771,27.5594180016682,26.7461376761386,25.9133911490924,24.7546560795858,23.3374281148446,22.2441598183446,22.1512361280584,21.2981855527454,20.3786535166708,19.1252415625253,19.1582860101743,19.2841086200869,18.7705236680227,18.6614517544701,18.1717958955793,18.0139798423522,17.4440107410792,17.3535876858356,17.083280048449,16.3637279572645,16.627560504413,16.6072099285171,17.1693184952545,17.4350707780746,17.4134968241612,17.2625160825348,17.1690129316881,17.2556701853854,17.0017944251328,17.3176290179986,17.5583100407252,16.6343721920556,16.3046955469301,15.996473532194,15.9136522332213,16.21902708337,16.6625433021026,16.5210041731655,16.2635325535433,15.947811428351,15.6784563632733,15.3745951825599],"SET-BKK^PERCENT_CHANGE(FMA_EPS(+1,0,,,,\"PORTAGG\",\"MEAN\"),FMA_EPS(+1,-3AM,,,,\"PORTAGG\",\"MEAN\"))":-2.16638715016164,"EWM^FG_ROE(0)":8.2014355130867,"USDPLN^FG_PRICE_CHANGE(0,-1AY)":-2.8036058,"SPY^PERCENT_CHANGE(FMA_EPS(+1,0,,,,\"PORTAGG\",\"MEAN\"),FMA_EPS(+1,-3AM,,,,\"PORTAGG\",\"MEAN\"))":-0.733376047315644,"TRYBR10Y-FDS^FG_YIELD(0,,,,\"YTM\")":11.688305,"GREK^JULIAN(FMA_DIV_YLD(NTMA,NOW,NOW,M,\"PORTAGG\",\"MEANR\").DATES)":45504,"INDA^FMA_PCT_ABOVE_MAVG(200,0,,,,\"PORTAGG\")":88.4353741496599,"SPY^PERCENT_CHANGE(FMA_EPS(+1,0,,,,\"PORTAGG\",\"MEAN\"),FMA_EPS(+1,-1AM,,,,\"PORTAGG\",\"MEAN\"))":-0.514364261973914,"EZA^FMA_EVAL_EBIT(LTMA,NOW,NOW,M,\"PORTAGG\",\"MEANR\")":12.4412166015208,"TRYMY10Y-FDS^FG_YIELD(0,,,,\"YTM\")":3.739908,"USDPHP^STD(FG_PRICE_CHANGE(0,-1AY,AM))":1.32751262588397,"WL-FDS^FG_PRICE_MAVG(0,,,,30)":545.37335,"GREK^P_PRICE(0)/P_PRICE_HIGH_PR(0,,,,,,\"PRICE\",\"INTRA\",\"52W\")":0.92714775,"USDSAR^FG_PRICE_CHANGE(0,-6AM)":0.08533001,"NI-FDS^FG_PRICE_CHANGE(0,-1AY)":-21.3447432762836,"GREK^FG_TOTAL_RETURNC(0,-6AM)":0.48168898,"DUMMY^ECON_DATE(45484,,, 'MM/YYYY')":"07/2024","DUMMY^ECON_DATE(45393,,, 'MM/YYYY')":"04/2024","CC_IN^IMF_IFS_RCPI_Q(-1AM)":null,"CC_AE^IMF_IFS_RCPI_Q(-1AM)":null,"CC_QA^IMF_IFS_RCPI_Q(-1AM)":null,"CC_TH^IMF_IFS_RCPI_Q(-1AM)":null,"CC_PE^IMF_IFS_RCPI_Q(-1AM)":null,"CC_MY^IMF_IFS_RCPI_Q(-1AM)":null,"CC_TW^IMF_IFS_RCPI_Q(-1AM)":null,"CC_CL^IMF_IFS_RCPI_Q(-1AM)":null,"CC_ID^IMF_IFS_RCPI_Q(-1AM)":null,"CC_PH^IMF_IFS_RCPI_Q(-1AM)":null,"DUMMY^ECON_EXPR_DATA('FDS_ECON[NTCPMIMFGSA@CN]',07/2024,,Q)":51.64454,"DUMMY^ECON_EXPR_DATA('FDS_ECON[NTCPMIMFGSA@CN]',04/2024,,Q)":50.938282,"DUMMY^ECON_EXPR_DATA('FDS_ECON[NTCPMIMFGSA@CL]',07/2024,,Q)":null,"DUMMY^ECON_EXPR_DATA('FDS_ECON[NTCPMIMFGSA@CL]',04/2024,,Q)":null,"DUMMY^ECON_EXPR_DATA('FDS_ECON[NTCPMIMFGSA@ID]',07/2024,,Q)":51.87755,"DUMMY^ECON_EXPR_DATA('FDS_ECON[NTCPMIMFGSA@ID]',04/2024,,Q)":53.247562,"DUMMY^ECON_EXPR_DATA('FDS_ECON[NTCPMIPHMANHE]',07/2024,,Q)":51.78043,"DUMMY^ECON_EXPR_DATA('FDS_ECON[NTCPMIPHMANHE]',04/2024,,Q)":50.931423,"DUMMY^ECON_EXPR_DATA('FDS_ECON[NTCPMIMFGSA@PL]',07/2024,,Q)":45.313137,"DUMMY^ECON_EXPR_DATA('FDS_ECON[NTCPMIMFGSA@PL]',04/2024,,Q)":47.64948,"DUMMY^ECON_EXPR_DATA('FDS_ECON[NTCPMIMFGSA@PE]',07/2024,,Q)":null,"DUMMY^ECON_EXPR_DATA('FDS_ECON[NTCPMIMFGSA@PE]',04/2024,,Q)":null,"DUMMY^ECON_EXPR_DATA('FDS_ECON[PMIMYMANHE]',07/2024,,Q)":49.6697,"DUMMY^ECON_EXPR_DATA('FDS_ECON[PMIMYMANHE]',04/2024,,Q)":48.94971,"DUMMY^ECON_EXPR_DATA('FDS_ECON[NTCPMIMFGSA@TW]',07/2024,,Q)":51.407047,"DUMMY^ECON_EXPR_DATA('FDS_ECON[NTCPMIMFGSA@TW]',04/2024,,Q)":48.895138,"DUMMY^ECON_EXPR_DATA('FDS_ECON[NTCPMIMFGSA@MX]',07/2024,,Q)":51.090343,"DUMMY^ECON_EXPR_DATA('FDS_ECON[NTCPMIMFGSA@MX]',04/2024,,Q)":51.565502,"DUMMY^ECON_EXPR_DATA('FDS_ECON[NTCPMIMFGSA@KR]',07/2024,,Q)":51.02443,"DUMMY^ECON_EXPR_DATA('FDS_ECON[NTCPMIMFGSA@KR]',04/2024,,Q)":50.57622,"DUMMY^ECON_EXPR_DATA('FDS_ECON[NTCPMIMFGSA@BR]',07/2024,,Q)":53.488384,"DUMMY^ECON_EXPR_DATA('FDS_ECON[NTCPMIMFGSA@BR]',04/2024,,Q)":53.509575,"DUMMY^ECON_EXPR_DATA('FDS_ECON[PMIMFGSA@ZA]',07/2024,,Q)":49.992886,"DUMMY^ECON_EXPR_DATA('FDS_ECON[PMIMFGSA@ZA]',04/2024,,Q)":49.458923,"DUMMY^ECON_EXPR_DATA('FDS_ECON[NTCPMIMFGSA@GR]',07/2024,,Q)":54.69078,"DUMMY^ECON_EXPR_DATA('FDS_ECON[NTCPMIMFGSA@GR]',04/2024,,Q)":55.77546,"DUMMY^ECON_EXPR_DATA('FDS_ECON[NTCPMIMFGSA@IN]',07/2024,,Q)":58.243446,"DUMMY^ECON_EXPR_DATA('FDS_ECON[NTCPMIMFGSA@IN]',04/2024,,Q)":57.516636,"DUMMY^ECON_EXPR_DATA('FDS_ECON[PMIQAWHEHE]',07/2024,,Q)":53.838383,"DUMMY^ECON_EXPR_DATA('FDS_ECON[PMIQAWHEHE]',04/2024,,Q)":50.683044,"DUMMY^ECON_EXPR_DATA('FDS_ECON[NTCPMITHMANHE]',07/2024,,Q)":50.221676,"DUMMY^ECON_EXPR_DATA('FDS_ECON[NTCPMITHMANHE]',04/2024,,Q)":47.04389,"DUMMY^ECON_EXPR_DATA('FDS_ECON[NTCPMIMFGSA@TR]',07/2024,,Q)":48.55242,"DUMMY^ECON_EXPR_DATA('FDS_ECON[NTCPMIMFGSA@TR]',04/2024,,Q)":49.822453,"DUMMY^ECON_EXPR_DATA('FDS_ECON[NTCPMIMFGSA@AE]',07/2024,,Q)":null,"DUMMY^ECON_EXPR_DATA('FDS_ECON[NTCPMIMFGSA@AE]',04/2024,,Q)":null,"DUMMY^ECON_EXPR_DATA('FDS_ECON[NTCPMIMFGSA@VN]',07/2024,,Q)":51.776978,"DUMMY^ECON_EXPR_DATA('FDS_ECON[NTCPMIMFGSA@VN]',04/2024,,Q)":50.18627,"DUMMY^ECON_EXPR_DATA('FDS_ECON[NTCPMIINDEXSA@SA]',07/2024,,Q)":56.14742,"DUMMY^ECON_EXPR_DATA('FDS_ECON[NTCPMIINDEXSA@SA]',04/2024,,Q)":56.53707,"DUMMY^ECON_EXPR_DATA('FDS_ECON[PMIDMMANHE]',07/2024,,Q)":49.418633,"DUMMY^ECON_EXPR_DATA('FDS_ECON[PMIDMMANHE]',04/2024,,Q)":49.13539,"DUMMY^ECON_EXPR_DATA('FDS_ECON[NTCPMIMFGSA@EME]',07/2024,,Q)":52.007824,"DUMMY^ECON_EXPR_DATA('FDS_ECON[NTCPMIMFGSA@EME]',04/2024,,Q)":51.519516,"CC_CL^IMF_IFS_RCPI_Q(-2AM)":4.041295,"CC_ID^IMF_IFS_RCPI_Q(-2AM)":null,"CC_PH^IMF_IFS_RCPI_Q(-2AM)":3.2976058,"CC_PE^IMF_IFS_RCPI_Q(-2AM)":2.8496776,"CC_MY^IMF_IFS_RCPI_Q(-2AM)":1.6700923,"CC_TW^IMF_IFS_RCPI_Q(-2AM)":null,"CC_QA^IMF_IFS_RCPI_Q(-2AM)":null,"CC_TH^IMF_IFS_RCPI_Q(-2AM)":-0.78397644,"CC_AE^IMF_IFS_RCPI_Q(-2AM)":null,"CC_IN^IMF_IFS_RCPI_Q(-2AM)":5.014141,"CC_AE^IMF_IFS_RCPI_Q(-3AM)":null,"CC_QA^IMF_IFS_RCPI_Q(-3AM)":null,"CC_TW^IMF_IFS_RCPI_Q(-3AM)":null,"CC_ID^IMF_IFS_RCPI_Q(-3AM)":null}]]></FdsFormulaCache>
</file>

<file path=customXml/itemProps1.xml><?xml version="1.0" encoding="utf-8"?>
<ds:datastoreItem xmlns:ds="http://schemas.openxmlformats.org/officeDocument/2006/customXml" ds:itemID="{58466C90-237C-4F8C-AC8E-8872F6C830F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2024-08-11T07:39:52Z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